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762"/>
  </bookViews>
  <sheets>
    <sheet name="к реш." sheetId="171" r:id="rId1"/>
  </sheets>
  <definedNames>
    <definedName name="_xlnm.Print_Area" localSheetId="0">'к реш.'!$A$1:$O$614</definedName>
  </definedNames>
  <calcPr calcId="125725"/>
</workbook>
</file>

<file path=xl/calcChain.xml><?xml version="1.0" encoding="utf-8"?>
<calcChain xmlns="http://schemas.openxmlformats.org/spreadsheetml/2006/main">
  <c r="M602" i="171"/>
  <c r="J602"/>
  <c r="G602" l="1"/>
  <c r="M184"/>
  <c r="J184"/>
  <c r="G184"/>
  <c r="M446" l="1"/>
  <c r="J446"/>
  <c r="G446"/>
  <c r="N370" l="1"/>
  <c r="K370"/>
  <c r="H370"/>
  <c r="I373"/>
  <c r="O373"/>
  <c r="L373"/>
  <c r="N372"/>
  <c r="M372"/>
  <c r="O372" s="1"/>
  <c r="K372"/>
  <c r="J372"/>
  <c r="J371" s="1"/>
  <c r="L371" s="1"/>
  <c r="H372"/>
  <c r="H371" s="1"/>
  <c r="G372"/>
  <c r="I372" s="1"/>
  <c r="N371"/>
  <c r="M371"/>
  <c r="O371" s="1"/>
  <c r="K371"/>
  <c r="G371"/>
  <c r="I371" l="1"/>
  <c r="L372"/>
  <c r="M471" l="1"/>
  <c r="J471"/>
  <c r="M431"/>
  <c r="J431"/>
  <c r="M415"/>
  <c r="J415"/>
  <c r="M261"/>
  <c r="J261"/>
  <c r="M222"/>
  <c r="J222"/>
  <c r="M612"/>
  <c r="J612"/>
  <c r="M405"/>
  <c r="M403"/>
  <c r="M402" s="1"/>
  <c r="M401" s="1"/>
  <c r="J405"/>
  <c r="J403"/>
  <c r="J402" s="1"/>
  <c r="J401" s="1"/>
  <c r="M352"/>
  <c r="M350"/>
  <c r="M348"/>
  <c r="J352"/>
  <c r="J350"/>
  <c r="J348"/>
  <c r="M252"/>
  <c r="M251"/>
  <c r="M250" s="1"/>
  <c r="M248"/>
  <c r="M246"/>
  <c r="M244"/>
  <c r="M243" s="1"/>
  <c r="M242" s="1"/>
  <c r="M240"/>
  <c r="J252"/>
  <c r="J251"/>
  <c r="J250" s="1"/>
  <c r="J248"/>
  <c r="J246"/>
  <c r="J244"/>
  <c r="J243" s="1"/>
  <c r="J242" s="1"/>
  <c r="J240"/>
  <c r="M186"/>
  <c r="M185"/>
  <c r="J186"/>
  <c r="J185"/>
  <c r="M75"/>
  <c r="M73"/>
  <c r="M71"/>
  <c r="J75"/>
  <c r="J73"/>
  <c r="J71"/>
  <c r="M50"/>
  <c r="M48"/>
  <c r="M46"/>
  <c r="J50"/>
  <c r="J48"/>
  <c r="J46"/>
  <c r="M609" l="1"/>
  <c r="J609"/>
  <c r="N258" l="1"/>
  <c r="K258"/>
  <c r="H258"/>
  <c r="G258"/>
  <c r="G300"/>
  <c r="M538" l="1"/>
  <c r="J538"/>
  <c r="G538"/>
  <c r="O440"/>
  <c r="L440"/>
  <c r="I440"/>
  <c r="N439"/>
  <c r="M439"/>
  <c r="M438" s="1"/>
  <c r="K439"/>
  <c r="K438" s="1"/>
  <c r="J439"/>
  <c r="H439"/>
  <c r="G439"/>
  <c r="G438" s="1"/>
  <c r="N438"/>
  <c r="J438"/>
  <c r="H438"/>
  <c r="M561"/>
  <c r="J561"/>
  <c r="G561"/>
  <c r="M564"/>
  <c r="J564"/>
  <c r="G564"/>
  <c r="I438" l="1"/>
  <c r="L439"/>
  <c r="O438"/>
  <c r="L438"/>
  <c r="I439"/>
  <c r="O439"/>
  <c r="O450"/>
  <c r="L450"/>
  <c r="I450"/>
  <c r="N449"/>
  <c r="M449"/>
  <c r="M448" s="1"/>
  <c r="M447" s="1"/>
  <c r="K449"/>
  <c r="K448" s="1"/>
  <c r="K447" s="1"/>
  <c r="J449"/>
  <c r="H449"/>
  <c r="G449"/>
  <c r="G448" s="1"/>
  <c r="G447" s="1"/>
  <c r="N448"/>
  <c r="N447" s="1"/>
  <c r="J448"/>
  <c r="J447" s="1"/>
  <c r="H448"/>
  <c r="H447" s="1"/>
  <c r="M418"/>
  <c r="J418"/>
  <c r="G418"/>
  <c r="L447" l="1"/>
  <c r="O447"/>
  <c r="I447"/>
  <c r="I448"/>
  <c r="L449"/>
  <c r="O448"/>
  <c r="L448"/>
  <c r="I449"/>
  <c r="O449"/>
  <c r="O305"/>
  <c r="L305"/>
  <c r="I305"/>
  <c r="N304"/>
  <c r="N303" s="1"/>
  <c r="M304"/>
  <c r="M303" s="1"/>
  <c r="K304"/>
  <c r="K303" s="1"/>
  <c r="J304"/>
  <c r="J303" s="1"/>
  <c r="H304"/>
  <c r="H303" s="1"/>
  <c r="G304"/>
  <c r="G303" s="1"/>
  <c r="I303" l="1"/>
  <c r="L304"/>
  <c r="O303"/>
  <c r="L303"/>
  <c r="I304"/>
  <c r="O304"/>
  <c r="G579"/>
  <c r="L49" l="1"/>
  <c r="N284"/>
  <c r="M284"/>
  <c r="K284"/>
  <c r="J284"/>
  <c r="H284"/>
  <c r="G284"/>
  <c r="N174" l="1"/>
  <c r="M174"/>
  <c r="N173"/>
  <c r="M173"/>
  <c r="N171"/>
  <c r="M171"/>
  <c r="M170" s="1"/>
  <c r="M169" s="1"/>
  <c r="M168" s="1"/>
  <c r="M167" s="1"/>
  <c r="N170"/>
  <c r="N169" s="1"/>
  <c r="N168" s="1"/>
  <c r="N167" s="1"/>
  <c r="K174"/>
  <c r="J174"/>
  <c r="J173" s="1"/>
  <c r="K173"/>
  <c r="K171"/>
  <c r="J171"/>
  <c r="J170" s="1"/>
  <c r="K170"/>
  <c r="K169" l="1"/>
  <c r="K168" s="1"/>
  <c r="K167" s="1"/>
  <c r="J169"/>
  <c r="J168" s="1"/>
  <c r="J167" s="1"/>
  <c r="L134"/>
  <c r="O125"/>
  <c r="L125"/>
  <c r="I125"/>
  <c r="N124"/>
  <c r="M124"/>
  <c r="M123" s="1"/>
  <c r="K124"/>
  <c r="K123" s="1"/>
  <c r="J124"/>
  <c r="J123" s="1"/>
  <c r="H124"/>
  <c r="H123" s="1"/>
  <c r="G124"/>
  <c r="G123" s="1"/>
  <c r="N123"/>
  <c r="I123" l="1"/>
  <c r="L124"/>
  <c r="O123"/>
  <c r="L123"/>
  <c r="I124"/>
  <c r="O124"/>
  <c r="N582"/>
  <c r="M582"/>
  <c r="K582"/>
  <c r="J582"/>
  <c r="H582"/>
  <c r="G582"/>
  <c r="O583"/>
  <c r="L583"/>
  <c r="I583"/>
  <c r="L555"/>
  <c r="O377"/>
  <c r="L377"/>
  <c r="O605" l="1"/>
  <c r="L605"/>
  <c r="I605"/>
  <c r="N604"/>
  <c r="M604"/>
  <c r="K604"/>
  <c r="J604"/>
  <c r="H604"/>
  <c r="G604"/>
  <c r="N603"/>
  <c r="M603"/>
  <c r="K603"/>
  <c r="J603"/>
  <c r="H603"/>
  <c r="G603"/>
  <c r="O602"/>
  <c r="L602"/>
  <c r="I602"/>
  <c r="M601"/>
  <c r="M600" s="1"/>
  <c r="M599" s="1"/>
  <c r="M598" s="1"/>
  <c r="J601"/>
  <c r="G601"/>
  <c r="G600" s="1"/>
  <c r="G599" s="1"/>
  <c r="G598" s="1"/>
  <c r="J600"/>
  <c r="O597"/>
  <c r="L597"/>
  <c r="I597"/>
  <c r="N596"/>
  <c r="N595" s="1"/>
  <c r="N594" s="1"/>
  <c r="N593" s="1"/>
  <c r="M596"/>
  <c r="K596"/>
  <c r="K595" s="1"/>
  <c r="K594" s="1"/>
  <c r="K593" s="1"/>
  <c r="J596"/>
  <c r="J595" s="1"/>
  <c r="J594" s="1"/>
  <c r="G596"/>
  <c r="G595" s="1"/>
  <c r="G594" s="1"/>
  <c r="G593" s="1"/>
  <c r="M595"/>
  <c r="M594" s="1"/>
  <c r="O592"/>
  <c r="L592"/>
  <c r="I592"/>
  <c r="N591"/>
  <c r="M591"/>
  <c r="K591"/>
  <c r="J591"/>
  <c r="H591"/>
  <c r="G591"/>
  <c r="N590"/>
  <c r="N586" s="1"/>
  <c r="N585" s="1"/>
  <c r="M590"/>
  <c r="K590"/>
  <c r="K586" s="1"/>
  <c r="K585" s="1"/>
  <c r="J590"/>
  <c r="J586" s="1"/>
  <c r="J585" s="1"/>
  <c r="H590"/>
  <c r="G590"/>
  <c r="O589"/>
  <c r="L589"/>
  <c r="I589"/>
  <c r="N588"/>
  <c r="M588"/>
  <c r="K588"/>
  <c r="J588"/>
  <c r="H588"/>
  <c r="G588"/>
  <c r="N587"/>
  <c r="M587"/>
  <c r="K587"/>
  <c r="J587"/>
  <c r="H587"/>
  <c r="G587"/>
  <c r="M586"/>
  <c r="M585" s="1"/>
  <c r="O584"/>
  <c r="L584"/>
  <c r="I584"/>
  <c r="O581"/>
  <c r="L581"/>
  <c r="I581"/>
  <c r="N580"/>
  <c r="M580"/>
  <c r="K580"/>
  <c r="J580"/>
  <c r="H580"/>
  <c r="G580"/>
  <c r="O579"/>
  <c r="L579"/>
  <c r="I579"/>
  <c r="N578"/>
  <c r="M578"/>
  <c r="K578"/>
  <c r="J578"/>
  <c r="H578"/>
  <c r="G578"/>
  <c r="O570"/>
  <c r="L570"/>
  <c r="H570"/>
  <c r="I570" s="1"/>
  <c r="N569"/>
  <c r="N568" s="1"/>
  <c r="N567" s="1"/>
  <c r="N566" s="1"/>
  <c r="N565" s="1"/>
  <c r="M569"/>
  <c r="M568" s="1"/>
  <c r="M567" s="1"/>
  <c r="K569"/>
  <c r="K568" s="1"/>
  <c r="K567" s="1"/>
  <c r="K566" s="1"/>
  <c r="K565" s="1"/>
  <c r="J569"/>
  <c r="J568" s="1"/>
  <c r="J567" s="1"/>
  <c r="G569"/>
  <c r="G568" s="1"/>
  <c r="G567" s="1"/>
  <c r="G566" s="1"/>
  <c r="G565" s="1"/>
  <c r="O564"/>
  <c r="L564"/>
  <c r="I564"/>
  <c r="N563"/>
  <c r="N562" s="1"/>
  <c r="M563"/>
  <c r="K563"/>
  <c r="K562" s="1"/>
  <c r="H563"/>
  <c r="H562" s="1"/>
  <c r="G563"/>
  <c r="G562" s="1"/>
  <c r="M562"/>
  <c r="O561"/>
  <c r="L561"/>
  <c r="I561"/>
  <c r="N560"/>
  <c r="M560"/>
  <c r="K560"/>
  <c r="J560"/>
  <c r="H560"/>
  <c r="G560"/>
  <c r="N559"/>
  <c r="M559"/>
  <c r="K559"/>
  <c r="J559"/>
  <c r="H559"/>
  <c r="G559"/>
  <c r="O558"/>
  <c r="L558"/>
  <c r="I558"/>
  <c r="N557"/>
  <c r="M557"/>
  <c r="K557"/>
  <c r="J557"/>
  <c r="H557"/>
  <c r="G557"/>
  <c r="N556"/>
  <c r="M556"/>
  <c r="K556"/>
  <c r="J556"/>
  <c r="H556"/>
  <c r="G556"/>
  <c r="O555"/>
  <c r="I555"/>
  <c r="N554"/>
  <c r="M554"/>
  <c r="K554"/>
  <c r="J554"/>
  <c r="H554"/>
  <c r="G554"/>
  <c r="N553"/>
  <c r="M553"/>
  <c r="K553"/>
  <c r="J553"/>
  <c r="H553"/>
  <c r="G553"/>
  <c r="O552"/>
  <c r="L552"/>
  <c r="I552"/>
  <c r="N551"/>
  <c r="M551"/>
  <c r="K551"/>
  <c r="J551"/>
  <c r="H551"/>
  <c r="G551"/>
  <c r="N550"/>
  <c r="N546" s="1"/>
  <c r="M550"/>
  <c r="K550"/>
  <c r="K546" s="1"/>
  <c r="J550"/>
  <c r="H550"/>
  <c r="H546" s="1"/>
  <c r="G550"/>
  <c r="O549"/>
  <c r="L549"/>
  <c r="I549"/>
  <c r="N548"/>
  <c r="M548"/>
  <c r="K548"/>
  <c r="J548"/>
  <c r="H548"/>
  <c r="G548"/>
  <c r="N547"/>
  <c r="M547"/>
  <c r="K547"/>
  <c r="J547"/>
  <c r="H547"/>
  <c r="G547"/>
  <c r="O542"/>
  <c r="L542"/>
  <c r="I542"/>
  <c r="N541"/>
  <c r="M541"/>
  <c r="K541"/>
  <c r="J541"/>
  <c r="H541"/>
  <c r="G541"/>
  <c r="O540"/>
  <c r="L540"/>
  <c r="I540"/>
  <c r="N539"/>
  <c r="M539"/>
  <c r="K539"/>
  <c r="H539"/>
  <c r="G539"/>
  <c r="O538"/>
  <c r="L538"/>
  <c r="I538"/>
  <c r="N537"/>
  <c r="M537"/>
  <c r="K537"/>
  <c r="H537"/>
  <c r="H536" s="1"/>
  <c r="H535" s="1"/>
  <c r="G537"/>
  <c r="O531"/>
  <c r="L531"/>
  <c r="I531"/>
  <c r="N530"/>
  <c r="N529" s="1"/>
  <c r="M530"/>
  <c r="K530"/>
  <c r="K529" s="1"/>
  <c r="J530"/>
  <c r="J529" s="1"/>
  <c r="H530"/>
  <c r="H529" s="1"/>
  <c r="G530"/>
  <c r="O534"/>
  <c r="L534"/>
  <c r="I534"/>
  <c r="N533"/>
  <c r="N532" s="1"/>
  <c r="M533"/>
  <c r="M532" s="1"/>
  <c r="K533"/>
  <c r="K532" s="1"/>
  <c r="J533"/>
  <c r="H533"/>
  <c r="H532" s="1"/>
  <c r="G533"/>
  <c r="G532" s="1"/>
  <c r="O524"/>
  <c r="L524"/>
  <c r="I524"/>
  <c r="N523"/>
  <c r="N522" s="1"/>
  <c r="M523"/>
  <c r="K523"/>
  <c r="J523"/>
  <c r="H523"/>
  <c r="H522" s="1"/>
  <c r="G523"/>
  <c r="K522"/>
  <c r="O527"/>
  <c r="L527"/>
  <c r="I527"/>
  <c r="N526"/>
  <c r="N525" s="1"/>
  <c r="N521" s="1"/>
  <c r="M526"/>
  <c r="M525" s="1"/>
  <c r="K526"/>
  <c r="K525" s="1"/>
  <c r="K521" s="1"/>
  <c r="J526"/>
  <c r="H526"/>
  <c r="H525" s="1"/>
  <c r="H521" s="1"/>
  <c r="G526"/>
  <c r="G525" s="1"/>
  <c r="O518"/>
  <c r="L518"/>
  <c r="I518"/>
  <c r="N517"/>
  <c r="N516" s="1"/>
  <c r="N515" s="1"/>
  <c r="M517"/>
  <c r="K517"/>
  <c r="J517"/>
  <c r="H517"/>
  <c r="H516" s="1"/>
  <c r="H515" s="1"/>
  <c r="G517"/>
  <c r="K516"/>
  <c r="K515" s="1"/>
  <c r="O514"/>
  <c r="L514"/>
  <c r="I514"/>
  <c r="N513"/>
  <c r="M513"/>
  <c r="K513"/>
  <c r="J513"/>
  <c r="G513"/>
  <c r="O512"/>
  <c r="L512"/>
  <c r="I512"/>
  <c r="N511"/>
  <c r="M511"/>
  <c r="K511"/>
  <c r="J511"/>
  <c r="H511"/>
  <c r="G511"/>
  <c r="N510"/>
  <c r="N509" s="1"/>
  <c r="N508" s="1"/>
  <c r="O507"/>
  <c r="L507"/>
  <c r="I507"/>
  <c r="N506"/>
  <c r="N505" s="1"/>
  <c r="N504" s="1"/>
  <c r="M506"/>
  <c r="M505" s="1"/>
  <c r="K506"/>
  <c r="K505" s="1"/>
  <c r="K504" s="1"/>
  <c r="J506"/>
  <c r="H506"/>
  <c r="H505" s="1"/>
  <c r="H504" s="1"/>
  <c r="G506"/>
  <c r="G505" s="1"/>
  <c r="O503"/>
  <c r="L503"/>
  <c r="I503"/>
  <c r="N502"/>
  <c r="M502"/>
  <c r="K502"/>
  <c r="J502"/>
  <c r="H502"/>
  <c r="G502"/>
  <c r="O501"/>
  <c r="L501"/>
  <c r="I501"/>
  <c r="N500"/>
  <c r="M500"/>
  <c r="K500"/>
  <c r="J500"/>
  <c r="H500"/>
  <c r="G500"/>
  <c r="O492"/>
  <c r="L492"/>
  <c r="I492"/>
  <c r="N491"/>
  <c r="N490" s="1"/>
  <c r="M491"/>
  <c r="K491"/>
  <c r="J491"/>
  <c r="H491"/>
  <c r="H490" s="1"/>
  <c r="G491"/>
  <c r="K490"/>
  <c r="O495"/>
  <c r="L495"/>
  <c r="I495"/>
  <c r="N494"/>
  <c r="M494"/>
  <c r="K494"/>
  <c r="K493" s="1"/>
  <c r="J494"/>
  <c r="H494"/>
  <c r="G494"/>
  <c r="N493"/>
  <c r="N489" s="1"/>
  <c r="J493"/>
  <c r="H493"/>
  <c r="H489" s="1"/>
  <c r="O488"/>
  <c r="L488"/>
  <c r="I488"/>
  <c r="N487"/>
  <c r="M487"/>
  <c r="K487"/>
  <c r="J487"/>
  <c r="H487"/>
  <c r="G487"/>
  <c r="O486"/>
  <c r="L486"/>
  <c r="I486"/>
  <c r="O485"/>
  <c r="L485"/>
  <c r="I485"/>
  <c r="O484"/>
  <c r="L484"/>
  <c r="I484"/>
  <c r="N483"/>
  <c r="M483"/>
  <c r="K483"/>
  <c r="J483"/>
  <c r="H483"/>
  <c r="G483"/>
  <c r="O481"/>
  <c r="L481"/>
  <c r="I481"/>
  <c r="N480"/>
  <c r="N479" s="1"/>
  <c r="M480"/>
  <c r="M479" s="1"/>
  <c r="K480"/>
  <c r="K479" s="1"/>
  <c r="J480"/>
  <c r="H480"/>
  <c r="H479" s="1"/>
  <c r="G480"/>
  <c r="G479" s="1"/>
  <c r="O474"/>
  <c r="L474"/>
  <c r="I474"/>
  <c r="N473"/>
  <c r="M473"/>
  <c r="K473"/>
  <c r="K472" s="1"/>
  <c r="J473"/>
  <c r="H473"/>
  <c r="G473"/>
  <c r="N472"/>
  <c r="J472"/>
  <c r="H472"/>
  <c r="O471"/>
  <c r="L471"/>
  <c r="I471"/>
  <c r="N470"/>
  <c r="N469" s="1"/>
  <c r="M470"/>
  <c r="M469" s="1"/>
  <c r="K470"/>
  <c r="K469" s="1"/>
  <c r="J470"/>
  <c r="H470"/>
  <c r="H469" s="1"/>
  <c r="G470"/>
  <c r="O477"/>
  <c r="L477"/>
  <c r="I477"/>
  <c r="N476"/>
  <c r="N475" s="1"/>
  <c r="M476"/>
  <c r="K476"/>
  <c r="K475" s="1"/>
  <c r="J476"/>
  <c r="G476"/>
  <c r="G475" s="1"/>
  <c r="O462"/>
  <c r="L462"/>
  <c r="I462"/>
  <c r="N461"/>
  <c r="N460" s="1"/>
  <c r="M461"/>
  <c r="K461"/>
  <c r="K460" s="1"/>
  <c r="J461"/>
  <c r="G461"/>
  <c r="J460"/>
  <c r="O465"/>
  <c r="L465"/>
  <c r="I465"/>
  <c r="N464"/>
  <c r="N463" s="1"/>
  <c r="M464"/>
  <c r="M463" s="1"/>
  <c r="K464"/>
  <c r="J464"/>
  <c r="H464"/>
  <c r="H463" s="1"/>
  <c r="G464"/>
  <c r="G463" s="1"/>
  <c r="K463"/>
  <c r="O458"/>
  <c r="L458"/>
  <c r="I458"/>
  <c r="N457"/>
  <c r="M457"/>
  <c r="K457"/>
  <c r="K456" s="1"/>
  <c r="K455" s="1"/>
  <c r="J457"/>
  <c r="H457"/>
  <c r="G457"/>
  <c r="N456"/>
  <c r="N455" s="1"/>
  <c r="J456"/>
  <c r="J455" s="1"/>
  <c r="H456"/>
  <c r="H455" s="1"/>
  <c r="O454"/>
  <c r="L454"/>
  <c r="I454"/>
  <c r="N453"/>
  <c r="M453"/>
  <c r="K453"/>
  <c r="K452" s="1"/>
  <c r="K451" s="1"/>
  <c r="J453"/>
  <c r="H453"/>
  <c r="G453"/>
  <c r="N452"/>
  <c r="N451" s="1"/>
  <c r="J452"/>
  <c r="J451" s="1"/>
  <c r="H452"/>
  <c r="H451" s="1"/>
  <c r="O443"/>
  <c r="L443"/>
  <c r="I443"/>
  <c r="N442"/>
  <c r="M442"/>
  <c r="M441" s="1"/>
  <c r="K442"/>
  <c r="K441" s="1"/>
  <c r="J442"/>
  <c r="H442"/>
  <c r="H441" s="1"/>
  <c r="G442"/>
  <c r="G441" s="1"/>
  <c r="N441"/>
  <c r="J441"/>
  <c r="O437"/>
  <c r="L437"/>
  <c r="I437"/>
  <c r="N436"/>
  <c r="N435" s="1"/>
  <c r="M436"/>
  <c r="K436"/>
  <c r="J436"/>
  <c r="H436"/>
  <c r="H435" s="1"/>
  <c r="G436"/>
  <c r="K435"/>
  <c r="O434"/>
  <c r="L434"/>
  <c r="I434"/>
  <c r="N433"/>
  <c r="M433"/>
  <c r="K433"/>
  <c r="K432" s="1"/>
  <c r="J433"/>
  <c r="H433"/>
  <c r="G433"/>
  <c r="N432"/>
  <c r="J432"/>
  <c r="H432"/>
  <c r="N431"/>
  <c r="O431" s="1"/>
  <c r="K431"/>
  <c r="L431" s="1"/>
  <c r="I431"/>
  <c r="M430"/>
  <c r="J430"/>
  <c r="J429" s="1"/>
  <c r="H430"/>
  <c r="G430"/>
  <c r="H429"/>
  <c r="O446"/>
  <c r="L446"/>
  <c r="I446"/>
  <c r="N445"/>
  <c r="N444" s="1"/>
  <c r="M445"/>
  <c r="K445"/>
  <c r="K444" s="1"/>
  <c r="J445"/>
  <c r="G445"/>
  <c r="J444"/>
  <c r="O425"/>
  <c r="L425"/>
  <c r="I425"/>
  <c r="N424"/>
  <c r="M424"/>
  <c r="K424"/>
  <c r="K423" s="1"/>
  <c r="J424"/>
  <c r="H424"/>
  <c r="G424"/>
  <c r="N423"/>
  <c r="J423"/>
  <c r="H423"/>
  <c r="O422"/>
  <c r="L422"/>
  <c r="I422"/>
  <c r="N421"/>
  <c r="N420" s="1"/>
  <c r="M421"/>
  <c r="M420" s="1"/>
  <c r="K421"/>
  <c r="K420" s="1"/>
  <c r="J421"/>
  <c r="H421"/>
  <c r="H420" s="1"/>
  <c r="G421"/>
  <c r="G420" s="1"/>
  <c r="O415"/>
  <c r="L415"/>
  <c r="I415"/>
  <c r="N414"/>
  <c r="N413" s="1"/>
  <c r="M414"/>
  <c r="M413" s="1"/>
  <c r="K414"/>
  <c r="J414"/>
  <c r="H414"/>
  <c r="H413" s="1"/>
  <c r="G414"/>
  <c r="G413" s="1"/>
  <c r="K413"/>
  <c r="O418"/>
  <c r="L418"/>
  <c r="I418"/>
  <c r="N417"/>
  <c r="N416" s="1"/>
  <c r="N412" s="1"/>
  <c r="M417"/>
  <c r="K417"/>
  <c r="J417"/>
  <c r="H417"/>
  <c r="H416" s="1"/>
  <c r="H412" s="1"/>
  <c r="G417"/>
  <c r="K416"/>
  <c r="K412" s="1"/>
  <c r="O406"/>
  <c r="L406"/>
  <c r="I406"/>
  <c r="N405"/>
  <c r="K405"/>
  <c r="H405"/>
  <c r="G405"/>
  <c r="O404"/>
  <c r="L404"/>
  <c r="I404"/>
  <c r="N403"/>
  <c r="K403"/>
  <c r="H403"/>
  <c r="G403"/>
  <c r="O400"/>
  <c r="L400"/>
  <c r="I400"/>
  <c r="N399"/>
  <c r="N398" s="1"/>
  <c r="N397" s="1"/>
  <c r="M399"/>
  <c r="M398" s="1"/>
  <c r="K399"/>
  <c r="K398" s="1"/>
  <c r="K397" s="1"/>
  <c r="J399"/>
  <c r="H399"/>
  <c r="H398" s="1"/>
  <c r="H397" s="1"/>
  <c r="G399"/>
  <c r="G398" s="1"/>
  <c r="O392"/>
  <c r="L392"/>
  <c r="I392"/>
  <c r="N391"/>
  <c r="M391"/>
  <c r="K391"/>
  <c r="J391"/>
  <c r="H391"/>
  <c r="G391"/>
  <c r="O390"/>
  <c r="L390"/>
  <c r="I390"/>
  <c r="N389"/>
  <c r="M389"/>
  <c r="K389"/>
  <c r="J389"/>
  <c r="H389"/>
  <c r="G389"/>
  <c r="O388"/>
  <c r="L388"/>
  <c r="I388"/>
  <c r="N387"/>
  <c r="M387"/>
  <c r="K387"/>
  <c r="J387"/>
  <c r="H387"/>
  <c r="G387"/>
  <c r="O384"/>
  <c r="L384"/>
  <c r="I384"/>
  <c r="N383"/>
  <c r="M383"/>
  <c r="K383"/>
  <c r="K382" s="1"/>
  <c r="K381" s="1"/>
  <c r="J383"/>
  <c r="H383"/>
  <c r="G383"/>
  <c r="N382"/>
  <c r="N381" s="1"/>
  <c r="J382"/>
  <c r="H382"/>
  <c r="H381" s="1"/>
  <c r="O376"/>
  <c r="L376"/>
  <c r="I376"/>
  <c r="N375"/>
  <c r="M375"/>
  <c r="K375"/>
  <c r="K374" s="1"/>
  <c r="J375"/>
  <c r="H375"/>
  <c r="G375"/>
  <c r="N374"/>
  <c r="J374"/>
  <c r="J370" s="1"/>
  <c r="H374"/>
  <c r="O368"/>
  <c r="L368"/>
  <c r="I368"/>
  <c r="N367"/>
  <c r="M367"/>
  <c r="K367"/>
  <c r="K366" s="1"/>
  <c r="K365" s="1"/>
  <c r="J367"/>
  <c r="H367"/>
  <c r="G367"/>
  <c r="N366"/>
  <c r="N365" s="1"/>
  <c r="J366"/>
  <c r="J365" s="1"/>
  <c r="H366"/>
  <c r="H365" s="1"/>
  <c r="O362"/>
  <c r="L362"/>
  <c r="I362"/>
  <c r="N361"/>
  <c r="N360" s="1"/>
  <c r="M361"/>
  <c r="K361"/>
  <c r="J361"/>
  <c r="H361"/>
  <c r="H360" s="1"/>
  <c r="G361"/>
  <c r="K360"/>
  <c r="O356"/>
  <c r="L356"/>
  <c r="I356"/>
  <c r="N355"/>
  <c r="M355"/>
  <c r="K355"/>
  <c r="K354" s="1"/>
  <c r="J355"/>
  <c r="H355"/>
  <c r="G355"/>
  <c r="N354"/>
  <c r="J354"/>
  <c r="H354"/>
  <c r="O353"/>
  <c r="L353"/>
  <c r="I353"/>
  <c r="N352"/>
  <c r="K352"/>
  <c r="H352"/>
  <c r="G352"/>
  <c r="O351"/>
  <c r="L351"/>
  <c r="I351"/>
  <c r="N350"/>
  <c r="K350"/>
  <c r="H350"/>
  <c r="G350"/>
  <c r="O349"/>
  <c r="L349"/>
  <c r="I349"/>
  <c r="N348"/>
  <c r="K348"/>
  <c r="H348"/>
  <c r="G348"/>
  <c r="O341"/>
  <c r="L341"/>
  <c r="I341"/>
  <c r="N340"/>
  <c r="M340"/>
  <c r="K340"/>
  <c r="J340"/>
  <c r="H340"/>
  <c r="G340"/>
  <c r="O339"/>
  <c r="L339"/>
  <c r="I339"/>
  <c r="N338"/>
  <c r="M338"/>
  <c r="K338"/>
  <c r="J338"/>
  <c r="H338"/>
  <c r="G338"/>
  <c r="O334"/>
  <c r="L334"/>
  <c r="N333"/>
  <c r="M333"/>
  <c r="K333"/>
  <c r="J333"/>
  <c r="G333"/>
  <c r="O332"/>
  <c r="L332"/>
  <c r="I332"/>
  <c r="N331"/>
  <c r="M331"/>
  <c r="K331"/>
  <c r="J331"/>
  <c r="H331"/>
  <c r="G331"/>
  <c r="N330"/>
  <c r="N329" s="1"/>
  <c r="N328" s="1"/>
  <c r="O326"/>
  <c r="L326"/>
  <c r="I326"/>
  <c r="N325"/>
  <c r="N324" s="1"/>
  <c r="N323" s="1"/>
  <c r="M325"/>
  <c r="M324" s="1"/>
  <c r="K325"/>
  <c r="K324" s="1"/>
  <c r="K323" s="1"/>
  <c r="J325"/>
  <c r="G325"/>
  <c r="G324" s="1"/>
  <c r="O322"/>
  <c r="L322"/>
  <c r="I322"/>
  <c r="N321"/>
  <c r="M321"/>
  <c r="K321"/>
  <c r="J321"/>
  <c r="H321"/>
  <c r="G321"/>
  <c r="O320"/>
  <c r="L320"/>
  <c r="I320"/>
  <c r="N319"/>
  <c r="M319"/>
  <c r="K319"/>
  <c r="J319"/>
  <c r="H319"/>
  <c r="G319"/>
  <c r="O316"/>
  <c r="L316"/>
  <c r="I316"/>
  <c r="N315"/>
  <c r="M315"/>
  <c r="K315"/>
  <c r="K314" s="1"/>
  <c r="K313" s="1"/>
  <c r="J315"/>
  <c r="H315"/>
  <c r="G315"/>
  <c r="N314"/>
  <c r="N313" s="1"/>
  <c r="J314"/>
  <c r="H314"/>
  <c r="H313" s="1"/>
  <c r="O311"/>
  <c r="L311"/>
  <c r="I311"/>
  <c r="N310"/>
  <c r="N309" s="1"/>
  <c r="M310"/>
  <c r="K310"/>
  <c r="K309" s="1"/>
  <c r="J310"/>
  <c r="H310"/>
  <c r="H309" s="1"/>
  <c r="G310"/>
  <c r="O308"/>
  <c r="L308"/>
  <c r="I308"/>
  <c r="N307"/>
  <c r="N306" s="1"/>
  <c r="N302" s="1"/>
  <c r="M307"/>
  <c r="M306" s="1"/>
  <c r="K307"/>
  <c r="K306" s="1"/>
  <c r="K302" s="1"/>
  <c r="J307"/>
  <c r="J306" s="1"/>
  <c r="H307"/>
  <c r="H306" s="1"/>
  <c r="H302" s="1"/>
  <c r="G307"/>
  <c r="G306" s="1"/>
  <c r="O300"/>
  <c r="L300"/>
  <c r="I300"/>
  <c r="N299"/>
  <c r="M299"/>
  <c r="K299"/>
  <c r="K298" s="1"/>
  <c r="K297" s="1"/>
  <c r="J299"/>
  <c r="H299"/>
  <c r="G299"/>
  <c r="N298"/>
  <c r="N297" s="1"/>
  <c r="J298"/>
  <c r="J297" s="1"/>
  <c r="H298"/>
  <c r="H297" s="1"/>
  <c r="O295"/>
  <c r="L295"/>
  <c r="I295"/>
  <c r="N294"/>
  <c r="N293" s="1"/>
  <c r="N292" s="1"/>
  <c r="M294"/>
  <c r="K294"/>
  <c r="J294"/>
  <c r="H294"/>
  <c r="H293" s="1"/>
  <c r="H292" s="1"/>
  <c r="G294"/>
  <c r="K293"/>
  <c r="K292" s="1"/>
  <c r="O291"/>
  <c r="L291"/>
  <c r="I291"/>
  <c r="N290"/>
  <c r="M290"/>
  <c r="K290"/>
  <c r="K289" s="1"/>
  <c r="K288" s="1"/>
  <c r="J290"/>
  <c r="H290"/>
  <c r="G290"/>
  <c r="N289"/>
  <c r="N288" s="1"/>
  <c r="J289"/>
  <c r="J288" s="1"/>
  <c r="H289"/>
  <c r="H288" s="1"/>
  <c r="O285"/>
  <c r="L285"/>
  <c r="N283"/>
  <c r="N282" s="1"/>
  <c r="N281" s="1"/>
  <c r="K283"/>
  <c r="K282" s="1"/>
  <c r="K281" s="1"/>
  <c r="O279"/>
  <c r="L279"/>
  <c r="N278"/>
  <c r="N277" s="1"/>
  <c r="M278"/>
  <c r="K278"/>
  <c r="J278"/>
  <c r="H278"/>
  <c r="H277" s="1"/>
  <c r="M277"/>
  <c r="K277"/>
  <c r="O276"/>
  <c r="L276"/>
  <c r="I276"/>
  <c r="N275"/>
  <c r="M275"/>
  <c r="K275"/>
  <c r="K274" s="1"/>
  <c r="J275"/>
  <c r="H275"/>
  <c r="G275"/>
  <c r="N274"/>
  <c r="J274"/>
  <c r="H274"/>
  <c r="O273"/>
  <c r="L273"/>
  <c r="I273"/>
  <c r="N272"/>
  <c r="N271" s="1"/>
  <c r="M272"/>
  <c r="M271" s="1"/>
  <c r="K272"/>
  <c r="K271" s="1"/>
  <c r="J272"/>
  <c r="H272"/>
  <c r="H271" s="1"/>
  <c r="G272"/>
  <c r="G271" s="1"/>
  <c r="O270"/>
  <c r="L270"/>
  <c r="I270"/>
  <c r="N269"/>
  <c r="N268" s="1"/>
  <c r="M269"/>
  <c r="M268" s="1"/>
  <c r="K269"/>
  <c r="K268" s="1"/>
  <c r="J269"/>
  <c r="H269"/>
  <c r="H268" s="1"/>
  <c r="G269"/>
  <c r="G268" s="1"/>
  <c r="O267"/>
  <c r="L267"/>
  <c r="I267"/>
  <c r="N266"/>
  <c r="N265" s="1"/>
  <c r="M266"/>
  <c r="M265" s="1"/>
  <c r="K266"/>
  <c r="K265" s="1"/>
  <c r="J266"/>
  <c r="H266"/>
  <c r="H265" s="1"/>
  <c r="G266"/>
  <c r="G265" s="1"/>
  <c r="O264"/>
  <c r="L264"/>
  <c r="I264"/>
  <c r="N263"/>
  <c r="M263"/>
  <c r="K263"/>
  <c r="K262" s="1"/>
  <c r="J263"/>
  <c r="H263"/>
  <c r="G263"/>
  <c r="N262"/>
  <c r="J262"/>
  <c r="H262"/>
  <c r="O261"/>
  <c r="L261"/>
  <c r="I261"/>
  <c r="N260"/>
  <c r="N259" s="1"/>
  <c r="M260"/>
  <c r="M259" s="1"/>
  <c r="M258" s="1"/>
  <c r="K260"/>
  <c r="K259" s="1"/>
  <c r="J260"/>
  <c r="H260"/>
  <c r="H259" s="1"/>
  <c r="G260"/>
  <c r="G259" s="1"/>
  <c r="O255"/>
  <c r="L255"/>
  <c r="I255"/>
  <c r="N254"/>
  <c r="M254"/>
  <c r="K254"/>
  <c r="J254"/>
  <c r="H254"/>
  <c r="G254"/>
  <c r="O253"/>
  <c r="L253"/>
  <c r="I253"/>
  <c r="N252"/>
  <c r="K252"/>
  <c r="G252"/>
  <c r="O249"/>
  <c r="L249"/>
  <c r="I249"/>
  <c r="N248"/>
  <c r="K248"/>
  <c r="H248"/>
  <c r="G248"/>
  <c r="O247"/>
  <c r="L247"/>
  <c r="I247"/>
  <c r="N246"/>
  <c r="K246"/>
  <c r="H246"/>
  <c r="G246"/>
  <c r="O245"/>
  <c r="L245"/>
  <c r="I245"/>
  <c r="N244"/>
  <c r="K244"/>
  <c r="H244"/>
  <c r="G244"/>
  <c r="O241"/>
  <c r="L241"/>
  <c r="I241"/>
  <c r="N240"/>
  <c r="K240"/>
  <c r="G240"/>
  <c r="O239"/>
  <c r="L239"/>
  <c r="I239"/>
  <c r="N238"/>
  <c r="M238"/>
  <c r="K238"/>
  <c r="J238"/>
  <c r="G238"/>
  <c r="O237"/>
  <c r="L237"/>
  <c r="I237"/>
  <c r="N236"/>
  <c r="M236"/>
  <c r="K236"/>
  <c r="J236"/>
  <c r="J235" s="1"/>
  <c r="J234" s="1"/>
  <c r="H236"/>
  <c r="G236"/>
  <c r="O228"/>
  <c r="L228"/>
  <c r="I228"/>
  <c r="N227"/>
  <c r="M227"/>
  <c r="K227"/>
  <c r="K226" s="1"/>
  <c r="J227"/>
  <c r="H227"/>
  <c r="H226" s="1"/>
  <c r="G227"/>
  <c r="N226"/>
  <c r="J226"/>
  <c r="O225"/>
  <c r="L225"/>
  <c r="I225"/>
  <c r="N224"/>
  <c r="N223" s="1"/>
  <c r="M224"/>
  <c r="K224"/>
  <c r="J224"/>
  <c r="H224"/>
  <c r="H223" s="1"/>
  <c r="G224"/>
  <c r="K223"/>
  <c r="O222"/>
  <c r="L222"/>
  <c r="I222"/>
  <c r="N221"/>
  <c r="M221"/>
  <c r="K221"/>
  <c r="K220" s="1"/>
  <c r="J221"/>
  <c r="H221"/>
  <c r="G221"/>
  <c r="N220"/>
  <c r="J220"/>
  <c r="H220"/>
  <c r="O231"/>
  <c r="L231"/>
  <c r="I231"/>
  <c r="N230"/>
  <c r="N229" s="1"/>
  <c r="M230"/>
  <c r="K230"/>
  <c r="J230"/>
  <c r="H230"/>
  <c r="H229" s="1"/>
  <c r="G230"/>
  <c r="K229"/>
  <c r="O217"/>
  <c r="L217"/>
  <c r="I217"/>
  <c r="N216"/>
  <c r="M216"/>
  <c r="K216"/>
  <c r="K215" s="1"/>
  <c r="J216"/>
  <c r="H216"/>
  <c r="G216"/>
  <c r="N215"/>
  <c r="J215"/>
  <c r="H215"/>
  <c r="O214"/>
  <c r="L214"/>
  <c r="I214"/>
  <c r="N213"/>
  <c r="N212" s="1"/>
  <c r="M213"/>
  <c r="K213"/>
  <c r="J213"/>
  <c r="H213"/>
  <c r="H212" s="1"/>
  <c r="G213"/>
  <c r="K212"/>
  <c r="O211"/>
  <c r="L211"/>
  <c r="I211"/>
  <c r="N210"/>
  <c r="M210"/>
  <c r="K210"/>
  <c r="K209" s="1"/>
  <c r="K208" s="1"/>
  <c r="J210"/>
  <c r="H210"/>
  <c r="G210"/>
  <c r="N209"/>
  <c r="N208" s="1"/>
  <c r="J209"/>
  <c r="H209"/>
  <c r="H208" s="1"/>
  <c r="O204"/>
  <c r="L204"/>
  <c r="I204"/>
  <c r="N203"/>
  <c r="N202" s="1"/>
  <c r="N201" s="1"/>
  <c r="N200" s="1"/>
  <c r="M203"/>
  <c r="K203"/>
  <c r="J203"/>
  <c r="H203"/>
  <c r="H202" s="1"/>
  <c r="H201" s="1"/>
  <c r="H200" s="1"/>
  <c r="M202"/>
  <c r="K202"/>
  <c r="K201" s="1"/>
  <c r="K200" s="1"/>
  <c r="O199"/>
  <c r="L199"/>
  <c r="I199"/>
  <c r="N198"/>
  <c r="M198"/>
  <c r="K198"/>
  <c r="K197" s="1"/>
  <c r="J198"/>
  <c r="H198"/>
  <c r="G198"/>
  <c r="N197"/>
  <c r="J197"/>
  <c r="H197"/>
  <c r="O196"/>
  <c r="L196"/>
  <c r="I196"/>
  <c r="N195"/>
  <c r="N194" s="1"/>
  <c r="M195"/>
  <c r="K195"/>
  <c r="J195"/>
  <c r="H195"/>
  <c r="H194" s="1"/>
  <c r="G195"/>
  <c r="K194"/>
  <c r="O193"/>
  <c r="L193"/>
  <c r="I193"/>
  <c r="N192"/>
  <c r="M192"/>
  <c r="K192"/>
  <c r="K191" s="1"/>
  <c r="K190" s="1"/>
  <c r="J192"/>
  <c r="H192"/>
  <c r="G192"/>
  <c r="N191"/>
  <c r="N190" s="1"/>
  <c r="J191"/>
  <c r="H191"/>
  <c r="H190" s="1"/>
  <c r="O187"/>
  <c r="L187"/>
  <c r="I187"/>
  <c r="N186"/>
  <c r="K186"/>
  <c r="K185" s="1"/>
  <c r="H186"/>
  <c r="H185" s="1"/>
  <c r="G186"/>
  <c r="N185"/>
  <c r="O184"/>
  <c r="L184"/>
  <c r="I184"/>
  <c r="N183"/>
  <c r="N182" s="1"/>
  <c r="N181" s="1"/>
  <c r="M183"/>
  <c r="M182" s="1"/>
  <c r="K183"/>
  <c r="K182" s="1"/>
  <c r="K181" s="1"/>
  <c r="J183"/>
  <c r="H183"/>
  <c r="H182" s="1"/>
  <c r="H181" s="1"/>
  <c r="G183"/>
  <c r="G182" s="1"/>
  <c r="O180"/>
  <c r="L180"/>
  <c r="I180"/>
  <c r="N179"/>
  <c r="M179"/>
  <c r="K179"/>
  <c r="K178" s="1"/>
  <c r="K177" s="1"/>
  <c r="J179"/>
  <c r="J178" s="1"/>
  <c r="J177" s="1"/>
  <c r="H179"/>
  <c r="H178" s="1"/>
  <c r="H177" s="1"/>
  <c r="G179"/>
  <c r="N178"/>
  <c r="N177" s="1"/>
  <c r="O175"/>
  <c r="L175"/>
  <c r="I175"/>
  <c r="H174"/>
  <c r="H173" s="1"/>
  <c r="G174"/>
  <c r="G173" s="1"/>
  <c r="O172"/>
  <c r="L172"/>
  <c r="I172"/>
  <c r="G171"/>
  <c r="G170" s="1"/>
  <c r="O165"/>
  <c r="L165"/>
  <c r="I165"/>
  <c r="N164"/>
  <c r="N163" s="1"/>
  <c r="M164"/>
  <c r="K164"/>
  <c r="J164"/>
  <c r="H164"/>
  <c r="H163" s="1"/>
  <c r="G164"/>
  <c r="K163"/>
  <c r="O162"/>
  <c r="L162"/>
  <c r="I162"/>
  <c r="N161"/>
  <c r="N160" s="1"/>
  <c r="M161"/>
  <c r="K161"/>
  <c r="J161"/>
  <c r="H161"/>
  <c r="H160" s="1"/>
  <c r="G161"/>
  <c r="K160"/>
  <c r="O159"/>
  <c r="L159"/>
  <c r="I159"/>
  <c r="N158"/>
  <c r="M158"/>
  <c r="K158"/>
  <c r="J158"/>
  <c r="H158"/>
  <c r="G158"/>
  <c r="O157"/>
  <c r="L157"/>
  <c r="I157"/>
  <c r="N156"/>
  <c r="M156"/>
  <c r="K156"/>
  <c r="J156"/>
  <c r="H156"/>
  <c r="G156"/>
  <c r="O151"/>
  <c r="L151"/>
  <c r="I151"/>
  <c r="N150"/>
  <c r="M150"/>
  <c r="K150"/>
  <c r="K149" s="1"/>
  <c r="K148" s="1"/>
  <c r="J150"/>
  <c r="H150"/>
  <c r="G150"/>
  <c r="N149"/>
  <c r="N148" s="1"/>
  <c r="J149"/>
  <c r="J148" s="1"/>
  <c r="H149"/>
  <c r="H148" s="1"/>
  <c r="O147"/>
  <c r="L147"/>
  <c r="I147"/>
  <c r="N146"/>
  <c r="N145" s="1"/>
  <c r="N144" s="1"/>
  <c r="M146"/>
  <c r="M145" s="1"/>
  <c r="M144" s="1"/>
  <c r="K146"/>
  <c r="K145" s="1"/>
  <c r="K144" s="1"/>
  <c r="J146"/>
  <c r="H146"/>
  <c r="H145" s="1"/>
  <c r="H144" s="1"/>
  <c r="G146"/>
  <c r="G145" s="1"/>
  <c r="G144" s="1"/>
  <c r="O142"/>
  <c r="L142"/>
  <c r="I142"/>
  <c r="N141"/>
  <c r="M141"/>
  <c r="K141"/>
  <c r="K140" s="1"/>
  <c r="J141"/>
  <c r="J140" s="1"/>
  <c r="H141"/>
  <c r="G141"/>
  <c r="N140"/>
  <c r="H140"/>
  <c r="O139"/>
  <c r="L139"/>
  <c r="I139"/>
  <c r="N138"/>
  <c r="M138"/>
  <c r="K138"/>
  <c r="J138"/>
  <c r="G138"/>
  <c r="O136"/>
  <c r="L136"/>
  <c r="H136"/>
  <c r="I136" s="1"/>
  <c r="N135"/>
  <c r="M135"/>
  <c r="K135"/>
  <c r="J135"/>
  <c r="G135"/>
  <c r="O134"/>
  <c r="I134"/>
  <c r="N133"/>
  <c r="M133"/>
  <c r="K133"/>
  <c r="J133"/>
  <c r="H133"/>
  <c r="G133"/>
  <c r="O128"/>
  <c r="L128"/>
  <c r="I128"/>
  <c r="N127"/>
  <c r="M127"/>
  <c r="K127"/>
  <c r="K126" s="1"/>
  <c r="J127"/>
  <c r="H127"/>
  <c r="H126" s="1"/>
  <c r="G127"/>
  <c r="N126"/>
  <c r="J126"/>
  <c r="O122"/>
  <c r="L122"/>
  <c r="I122"/>
  <c r="N121"/>
  <c r="N120" s="1"/>
  <c r="M121"/>
  <c r="K121"/>
  <c r="K120" s="1"/>
  <c r="J121"/>
  <c r="G121"/>
  <c r="J120"/>
  <c r="O115"/>
  <c r="L115"/>
  <c r="I115"/>
  <c r="N114"/>
  <c r="M114"/>
  <c r="K114"/>
  <c r="K113" s="1"/>
  <c r="J114"/>
  <c r="J113" s="1"/>
  <c r="H114"/>
  <c r="H113" s="1"/>
  <c r="G114"/>
  <c r="N113"/>
  <c r="O112"/>
  <c r="L112"/>
  <c r="I112"/>
  <c r="N111"/>
  <c r="M111"/>
  <c r="K111"/>
  <c r="J111"/>
  <c r="H111"/>
  <c r="G111"/>
  <c r="O110"/>
  <c r="L110"/>
  <c r="I110"/>
  <c r="N109"/>
  <c r="M109"/>
  <c r="K109"/>
  <c r="J109"/>
  <c r="H109"/>
  <c r="G109"/>
  <c r="O104"/>
  <c r="L104"/>
  <c r="I104"/>
  <c r="N103"/>
  <c r="M103"/>
  <c r="K103"/>
  <c r="J103"/>
  <c r="H103"/>
  <c r="G103"/>
  <c r="O102"/>
  <c r="L102"/>
  <c r="I102"/>
  <c r="N101"/>
  <c r="M101"/>
  <c r="K101"/>
  <c r="J101"/>
  <c r="H101"/>
  <c r="G101"/>
  <c r="O96"/>
  <c r="L96"/>
  <c r="I96"/>
  <c r="N95"/>
  <c r="N94" s="1"/>
  <c r="M95"/>
  <c r="M94" s="1"/>
  <c r="K95"/>
  <c r="K94" s="1"/>
  <c r="J95"/>
  <c r="J94" s="1"/>
  <c r="H95"/>
  <c r="H94" s="1"/>
  <c r="G95"/>
  <c r="G94" s="1"/>
  <c r="O93"/>
  <c r="L93"/>
  <c r="I93"/>
  <c r="O92"/>
  <c r="L92"/>
  <c r="I92"/>
  <c r="N91"/>
  <c r="M91"/>
  <c r="K91"/>
  <c r="J91"/>
  <c r="G91"/>
  <c r="O90"/>
  <c r="L90"/>
  <c r="I90"/>
  <c r="N89"/>
  <c r="N88" s="1"/>
  <c r="M89"/>
  <c r="K89"/>
  <c r="J89"/>
  <c r="G89"/>
  <c r="J88"/>
  <c r="O87"/>
  <c r="L87"/>
  <c r="I87"/>
  <c r="N86"/>
  <c r="M86"/>
  <c r="K86"/>
  <c r="J86"/>
  <c r="H86"/>
  <c r="G86"/>
  <c r="O85"/>
  <c r="L85"/>
  <c r="I85"/>
  <c r="N84"/>
  <c r="M84"/>
  <c r="K84"/>
  <c r="J84"/>
  <c r="H84"/>
  <c r="G84"/>
  <c r="O81"/>
  <c r="L81"/>
  <c r="I81"/>
  <c r="N80"/>
  <c r="M80"/>
  <c r="K80"/>
  <c r="J80"/>
  <c r="H80"/>
  <c r="G80"/>
  <c r="N79"/>
  <c r="M79"/>
  <c r="K79"/>
  <c r="J79"/>
  <c r="H79"/>
  <c r="G79"/>
  <c r="N78"/>
  <c r="M78"/>
  <c r="K78"/>
  <c r="J78"/>
  <c r="H78"/>
  <c r="G78"/>
  <c r="O77"/>
  <c r="L77"/>
  <c r="I77"/>
  <c r="O76"/>
  <c r="L76"/>
  <c r="I76"/>
  <c r="N75"/>
  <c r="K75"/>
  <c r="H75"/>
  <c r="G75"/>
  <c r="O74"/>
  <c r="L74"/>
  <c r="I74"/>
  <c r="N73"/>
  <c r="K73"/>
  <c r="G73"/>
  <c r="O72"/>
  <c r="L72"/>
  <c r="I72"/>
  <c r="N71"/>
  <c r="K71"/>
  <c r="H71"/>
  <c r="G71"/>
  <c r="O68"/>
  <c r="L68"/>
  <c r="I68"/>
  <c r="N67"/>
  <c r="M67"/>
  <c r="K67"/>
  <c r="J67"/>
  <c r="H67"/>
  <c r="G67"/>
  <c r="O66"/>
  <c r="L66"/>
  <c r="I66"/>
  <c r="N65"/>
  <c r="M65"/>
  <c r="K65"/>
  <c r="J65"/>
  <c r="H65"/>
  <c r="G65"/>
  <c r="O61"/>
  <c r="L61"/>
  <c r="I61"/>
  <c r="N60"/>
  <c r="M60"/>
  <c r="K60"/>
  <c r="J60"/>
  <c r="H60"/>
  <c r="G60"/>
  <c r="N59"/>
  <c r="N58" s="1"/>
  <c r="N57" s="1"/>
  <c r="M59"/>
  <c r="M58" s="1"/>
  <c r="M57" s="1"/>
  <c r="K59"/>
  <c r="K58" s="1"/>
  <c r="K57" s="1"/>
  <c r="J59"/>
  <c r="J58" s="1"/>
  <c r="J57" s="1"/>
  <c r="H59"/>
  <c r="H58" s="1"/>
  <c r="H57" s="1"/>
  <c r="G59"/>
  <c r="G58"/>
  <c r="G57" s="1"/>
  <c r="O56"/>
  <c r="L56"/>
  <c r="I56"/>
  <c r="N55"/>
  <c r="M55"/>
  <c r="K55"/>
  <c r="J55"/>
  <c r="H55"/>
  <c r="G55"/>
  <c r="N54"/>
  <c r="M54"/>
  <c r="K54"/>
  <c r="J54"/>
  <c r="H54"/>
  <c r="G54"/>
  <c r="N53"/>
  <c r="M53"/>
  <c r="K53"/>
  <c r="J53"/>
  <c r="H53"/>
  <c r="G53"/>
  <c r="N52"/>
  <c r="M52"/>
  <c r="K52"/>
  <c r="J52"/>
  <c r="H52"/>
  <c r="G52"/>
  <c r="O51"/>
  <c r="L51"/>
  <c r="I51"/>
  <c r="N50"/>
  <c r="K50"/>
  <c r="H50"/>
  <c r="G50"/>
  <c r="O49"/>
  <c r="I49"/>
  <c r="N48"/>
  <c r="K48"/>
  <c r="H48"/>
  <c r="G48"/>
  <c r="O47"/>
  <c r="L47"/>
  <c r="I47"/>
  <c r="N46"/>
  <c r="K46"/>
  <c r="H46"/>
  <c r="G46"/>
  <c r="O44"/>
  <c r="L44"/>
  <c r="I44"/>
  <c r="N43"/>
  <c r="M43"/>
  <c r="K43"/>
  <c r="J43"/>
  <c r="H43"/>
  <c r="G43"/>
  <c r="O42"/>
  <c r="L42"/>
  <c r="I42"/>
  <c r="N41"/>
  <c r="M41"/>
  <c r="K41"/>
  <c r="J41"/>
  <c r="H41"/>
  <c r="G41"/>
  <c r="O39"/>
  <c r="L39"/>
  <c r="I39"/>
  <c r="N38"/>
  <c r="M38"/>
  <c r="K38"/>
  <c r="J38"/>
  <c r="H38"/>
  <c r="G38"/>
  <c r="O37"/>
  <c r="L37"/>
  <c r="I37"/>
  <c r="N36"/>
  <c r="M36"/>
  <c r="K36"/>
  <c r="J36"/>
  <c r="H36"/>
  <c r="G36"/>
  <c r="O33"/>
  <c r="L33"/>
  <c r="I33"/>
  <c r="N32"/>
  <c r="M32"/>
  <c r="K32"/>
  <c r="J32"/>
  <c r="H32"/>
  <c r="G32"/>
  <c r="O31"/>
  <c r="L31"/>
  <c r="I31"/>
  <c r="N30"/>
  <c r="M30"/>
  <c r="K30"/>
  <c r="J30"/>
  <c r="H30"/>
  <c r="G30"/>
  <c r="O28"/>
  <c r="L28"/>
  <c r="I28"/>
  <c r="N27"/>
  <c r="M27"/>
  <c r="M26" s="1"/>
  <c r="K27"/>
  <c r="K26" s="1"/>
  <c r="J27"/>
  <c r="J26" s="1"/>
  <c r="H27"/>
  <c r="H26" s="1"/>
  <c r="G27"/>
  <c r="G26" s="1"/>
  <c r="N26"/>
  <c r="O24"/>
  <c r="L24"/>
  <c r="I24"/>
  <c r="N23"/>
  <c r="M23"/>
  <c r="K23"/>
  <c r="J23"/>
  <c r="H23"/>
  <c r="G23"/>
  <c r="G22" s="1"/>
  <c r="G21" s="1"/>
  <c r="N22"/>
  <c r="N21" s="1"/>
  <c r="M22"/>
  <c r="M21" s="1"/>
  <c r="K22"/>
  <c r="K21" s="1"/>
  <c r="J22"/>
  <c r="J21" s="1"/>
  <c r="H22"/>
  <c r="H21" s="1"/>
  <c r="O19"/>
  <c r="L19"/>
  <c r="I19"/>
  <c r="N18"/>
  <c r="M18"/>
  <c r="M17" s="1"/>
  <c r="M16" s="1"/>
  <c r="M15" s="1"/>
  <c r="K18"/>
  <c r="J18"/>
  <c r="J17" s="1"/>
  <c r="J16" s="1"/>
  <c r="J15" s="1"/>
  <c r="H18"/>
  <c r="G18"/>
  <c r="N17"/>
  <c r="K17"/>
  <c r="K16" s="1"/>
  <c r="K15" s="1"/>
  <c r="H17"/>
  <c r="H16" s="1"/>
  <c r="H15" s="1"/>
  <c r="G17"/>
  <c r="G16" s="1"/>
  <c r="G15" s="1"/>
  <c r="N16"/>
  <c r="N15" s="1"/>
  <c r="J137" l="1"/>
  <c r="H419"/>
  <c r="H411" s="1"/>
  <c r="N419"/>
  <c r="K419"/>
  <c r="G546"/>
  <c r="M546"/>
  <c r="J119"/>
  <c r="K119"/>
  <c r="K118" s="1"/>
  <c r="K117" s="1"/>
  <c r="N119"/>
  <c r="H528"/>
  <c r="K528"/>
  <c r="N528"/>
  <c r="N411"/>
  <c r="H369"/>
  <c r="N369"/>
  <c r="K369"/>
  <c r="K359"/>
  <c r="K358" s="1"/>
  <c r="K357" s="1"/>
  <c r="H359"/>
  <c r="H358" s="1"/>
  <c r="H357" s="1"/>
  <c r="N359"/>
  <c r="N358" s="1"/>
  <c r="N357" s="1"/>
  <c r="H257"/>
  <c r="N257"/>
  <c r="K257"/>
  <c r="H219"/>
  <c r="H218" s="1"/>
  <c r="N219"/>
  <c r="N218" s="1"/>
  <c r="K219"/>
  <c r="K218" s="1"/>
  <c r="N70"/>
  <c r="N69" s="1"/>
  <c r="K70"/>
  <c r="K69" s="1"/>
  <c r="N118"/>
  <c r="N117" s="1"/>
  <c r="K88"/>
  <c r="L88" s="1"/>
  <c r="O420"/>
  <c r="G64"/>
  <c r="G63" s="1"/>
  <c r="J132"/>
  <c r="J131" s="1"/>
  <c r="G70"/>
  <c r="G69" s="1"/>
  <c r="H318"/>
  <c r="H317" s="1"/>
  <c r="K318"/>
  <c r="K317" s="1"/>
  <c r="K312" s="1"/>
  <c r="N318"/>
  <c r="N317" s="1"/>
  <c r="N312" s="1"/>
  <c r="J599"/>
  <c r="J598" s="1"/>
  <c r="K243"/>
  <c r="L209"/>
  <c r="I210"/>
  <c r="L210"/>
  <c r="N251"/>
  <c r="N250" s="1"/>
  <c r="O210"/>
  <c r="N386"/>
  <c r="N385" s="1"/>
  <c r="N380" s="1"/>
  <c r="M318"/>
  <c r="J318"/>
  <c r="G318"/>
  <c r="N45"/>
  <c r="I213"/>
  <c r="O213"/>
  <c r="L215"/>
  <c r="I216"/>
  <c r="L216"/>
  <c r="O216"/>
  <c r="K430"/>
  <c r="K429" s="1"/>
  <c r="L429" s="1"/>
  <c r="I156"/>
  <c r="L156"/>
  <c r="O156"/>
  <c r="I26"/>
  <c r="H155"/>
  <c r="H154" s="1"/>
  <c r="N430"/>
  <c r="N429" s="1"/>
  <c r="N428" s="1"/>
  <c r="I463"/>
  <c r="O463"/>
  <c r="L476"/>
  <c r="O476"/>
  <c r="I479"/>
  <c r="O479"/>
  <c r="J577"/>
  <c r="J576" s="1"/>
  <c r="J575" s="1"/>
  <c r="J574" s="1"/>
  <c r="N155"/>
  <c r="N154" s="1"/>
  <c r="I161"/>
  <c r="L161"/>
  <c r="O161"/>
  <c r="I164"/>
  <c r="L164"/>
  <c r="O164"/>
  <c r="I244"/>
  <c r="I15"/>
  <c r="L15"/>
  <c r="O15"/>
  <c r="K40"/>
  <c r="H45"/>
  <c r="K45"/>
  <c r="L48"/>
  <c r="O48"/>
  <c r="I52"/>
  <c r="L52"/>
  <c r="O52"/>
  <c r="I53"/>
  <c r="L53"/>
  <c r="O53"/>
  <c r="I54"/>
  <c r="L54"/>
  <c r="K251"/>
  <c r="K250" s="1"/>
  <c r="H347"/>
  <c r="H346" s="1"/>
  <c r="H345" s="1"/>
  <c r="H344" s="1"/>
  <c r="K347"/>
  <c r="K346" s="1"/>
  <c r="K345" s="1"/>
  <c r="K344" s="1"/>
  <c r="N347"/>
  <c r="N346" s="1"/>
  <c r="N345" s="1"/>
  <c r="N344" s="1"/>
  <c r="I350"/>
  <c r="L350"/>
  <c r="H364"/>
  <c r="N364"/>
  <c r="L375"/>
  <c r="H386"/>
  <c r="H385" s="1"/>
  <c r="H380" s="1"/>
  <c r="K386"/>
  <c r="K385" s="1"/>
  <c r="K380" s="1"/>
  <c r="I389"/>
  <c r="L26"/>
  <c r="O26"/>
  <c r="H35"/>
  <c r="N35"/>
  <c r="I101"/>
  <c r="L101"/>
  <c r="O101"/>
  <c r="K100"/>
  <c r="K99" s="1"/>
  <c r="K98" s="1"/>
  <c r="K97" s="1"/>
  <c r="M108"/>
  <c r="I230"/>
  <c r="L230"/>
  <c r="O230"/>
  <c r="L220"/>
  <c r="I221"/>
  <c r="L221"/>
  <c r="O182"/>
  <c r="L244"/>
  <c r="I268"/>
  <c r="I505"/>
  <c r="O532"/>
  <c r="I84"/>
  <c r="L84"/>
  <c r="O84"/>
  <c r="O145"/>
  <c r="O221"/>
  <c r="I224"/>
  <c r="L224"/>
  <c r="O224"/>
  <c r="L226"/>
  <c r="I227"/>
  <c r="L227"/>
  <c r="O227"/>
  <c r="L444"/>
  <c r="L432"/>
  <c r="I433"/>
  <c r="L433"/>
  <c r="O433"/>
  <c r="I436"/>
  <c r="L436"/>
  <c r="O436"/>
  <c r="L441"/>
  <c r="L452"/>
  <c r="N482"/>
  <c r="N478" s="1"/>
  <c r="N468" s="1"/>
  <c r="I500"/>
  <c r="L500"/>
  <c r="O500"/>
  <c r="K499"/>
  <c r="K498" s="1"/>
  <c r="K497" s="1"/>
  <c r="N536"/>
  <c r="N535" s="1"/>
  <c r="I550"/>
  <c r="L550"/>
  <c r="O550"/>
  <c r="I551"/>
  <c r="H29"/>
  <c r="K29"/>
  <c r="N29"/>
  <c r="H40"/>
  <c r="L191"/>
  <c r="I192"/>
  <c r="L192"/>
  <c r="O192"/>
  <c r="I195"/>
  <c r="L195"/>
  <c r="O195"/>
  <c r="L197"/>
  <c r="O268"/>
  <c r="I420"/>
  <c r="O54"/>
  <c r="O271"/>
  <c r="L319"/>
  <c r="O324"/>
  <c r="H402"/>
  <c r="H401" s="1"/>
  <c r="H396" s="1"/>
  <c r="H395" s="1"/>
  <c r="H394" s="1"/>
  <c r="K402"/>
  <c r="K401" s="1"/>
  <c r="K396" s="1"/>
  <c r="K395" s="1"/>
  <c r="K394" s="1"/>
  <c r="N402"/>
  <c r="N401" s="1"/>
  <c r="N396" s="1"/>
  <c r="N395" s="1"/>
  <c r="N394" s="1"/>
  <c r="I405"/>
  <c r="L405"/>
  <c r="O405"/>
  <c r="I417"/>
  <c r="O417"/>
  <c r="I413"/>
  <c r="O421"/>
  <c r="L423"/>
  <c r="L424"/>
  <c r="O469"/>
  <c r="H482"/>
  <c r="H478" s="1"/>
  <c r="K482"/>
  <c r="K478" s="1"/>
  <c r="K468" s="1"/>
  <c r="I487"/>
  <c r="L487"/>
  <c r="L494"/>
  <c r="O494"/>
  <c r="I491"/>
  <c r="L491"/>
  <c r="O491"/>
  <c r="O505"/>
  <c r="L513"/>
  <c r="O513"/>
  <c r="I517"/>
  <c r="O517"/>
  <c r="I525"/>
  <c r="O525"/>
  <c r="G586"/>
  <c r="G585" s="1"/>
  <c r="K35"/>
  <c r="N40"/>
  <c r="I95"/>
  <c r="L95"/>
  <c r="O95"/>
  <c r="I145"/>
  <c r="I198"/>
  <c r="L198"/>
  <c r="O198"/>
  <c r="O265"/>
  <c r="H287"/>
  <c r="H286" s="1"/>
  <c r="I55"/>
  <c r="L138"/>
  <c r="O138"/>
  <c r="I174"/>
  <c r="L174"/>
  <c r="O174"/>
  <c r="I254"/>
  <c r="L254"/>
  <c r="O254"/>
  <c r="O259"/>
  <c r="I307"/>
  <c r="O307"/>
  <c r="L310"/>
  <c r="I315"/>
  <c r="L315"/>
  <c r="O315"/>
  <c r="G330"/>
  <c r="G329" s="1"/>
  <c r="G328" s="1"/>
  <c r="J386"/>
  <c r="J385" s="1"/>
  <c r="O413"/>
  <c r="L421"/>
  <c r="O424"/>
  <c r="I556"/>
  <c r="L556"/>
  <c r="O556"/>
  <c r="I557"/>
  <c r="L557"/>
  <c r="H577"/>
  <c r="H576" s="1"/>
  <c r="H575" s="1"/>
  <c r="H574" s="1"/>
  <c r="K577"/>
  <c r="K576" s="1"/>
  <c r="K575" s="1"/>
  <c r="K574" s="1"/>
  <c r="N577"/>
  <c r="N576" s="1"/>
  <c r="N575" s="1"/>
  <c r="N574" s="1"/>
  <c r="I603"/>
  <c r="L603"/>
  <c r="O603"/>
  <c r="I604"/>
  <c r="L604"/>
  <c r="O604"/>
  <c r="G40"/>
  <c r="M64"/>
  <c r="M63" s="1"/>
  <c r="L387"/>
  <c r="O387"/>
  <c r="I391"/>
  <c r="L391"/>
  <c r="I398"/>
  <c r="O398"/>
  <c r="L442"/>
  <c r="I453"/>
  <c r="L453"/>
  <c r="O453"/>
  <c r="H545"/>
  <c r="H544" s="1"/>
  <c r="H543" s="1"/>
  <c r="M577"/>
  <c r="M576" s="1"/>
  <c r="M575" s="1"/>
  <c r="M574" s="1"/>
  <c r="G577"/>
  <c r="G576" s="1"/>
  <c r="G575" s="1"/>
  <c r="G574" s="1"/>
  <c r="O567"/>
  <c r="M566"/>
  <c r="L567"/>
  <c r="J566"/>
  <c r="I532"/>
  <c r="I424"/>
  <c r="M416"/>
  <c r="G416"/>
  <c r="G402"/>
  <c r="G401" s="1"/>
  <c r="M347"/>
  <c r="L213"/>
  <c r="G108"/>
  <c r="M70"/>
  <c r="M69" s="1"/>
  <c r="H83"/>
  <c r="K83"/>
  <c r="N83"/>
  <c r="N82" s="1"/>
  <c r="L456"/>
  <c r="I457"/>
  <c r="L457"/>
  <c r="O457"/>
  <c r="M536"/>
  <c r="M535" s="1"/>
  <c r="G545"/>
  <c r="K545"/>
  <c r="K544" s="1"/>
  <c r="K543" s="1"/>
  <c r="N545"/>
  <c r="N544" s="1"/>
  <c r="N543" s="1"/>
  <c r="J83"/>
  <c r="J82" s="1"/>
  <c r="O244"/>
  <c r="J70"/>
  <c r="J64"/>
  <c r="J63" s="1"/>
  <c r="I48"/>
  <c r="M40"/>
  <c r="J40"/>
  <c r="M35"/>
  <c r="J35"/>
  <c r="G35"/>
  <c r="M29"/>
  <c r="J29"/>
  <c r="G29"/>
  <c r="L594"/>
  <c r="J593"/>
  <c r="I21"/>
  <c r="L21"/>
  <c r="O21"/>
  <c r="I22"/>
  <c r="I30"/>
  <c r="L30"/>
  <c r="O30"/>
  <c r="I36"/>
  <c r="L36"/>
  <c r="O36"/>
  <c r="I41"/>
  <c r="L41"/>
  <c r="O41"/>
  <c r="G45"/>
  <c r="J45"/>
  <c r="M45"/>
  <c r="I57"/>
  <c r="L57"/>
  <c r="O57"/>
  <c r="I58"/>
  <c r="I65"/>
  <c r="L65"/>
  <c r="O65"/>
  <c r="H64"/>
  <c r="H63" s="1"/>
  <c r="K64"/>
  <c r="K63" s="1"/>
  <c r="N64"/>
  <c r="N63" s="1"/>
  <c r="I71"/>
  <c r="L71"/>
  <c r="O71"/>
  <c r="L73"/>
  <c r="O73"/>
  <c r="G83"/>
  <c r="M83"/>
  <c r="L89"/>
  <c r="O89"/>
  <c r="L91"/>
  <c r="O91"/>
  <c r="H108"/>
  <c r="K108"/>
  <c r="N108"/>
  <c r="I111"/>
  <c r="L111"/>
  <c r="O111"/>
  <c r="L114"/>
  <c r="O114"/>
  <c r="I133"/>
  <c r="L133"/>
  <c r="O133"/>
  <c r="H135"/>
  <c r="H132" s="1"/>
  <c r="N132"/>
  <c r="N137"/>
  <c r="J155"/>
  <c r="H171"/>
  <c r="H170" s="1"/>
  <c r="O594"/>
  <c r="M593"/>
  <c r="O593" s="1"/>
  <c r="I16"/>
  <c r="L16"/>
  <c r="O16"/>
  <c r="I182"/>
  <c r="H243"/>
  <c r="H242" s="1"/>
  <c r="N243"/>
  <c r="N242" s="1"/>
  <c r="I248"/>
  <c r="L248"/>
  <c r="O248"/>
  <c r="L252"/>
  <c r="O252"/>
  <c r="K287"/>
  <c r="K286" s="1"/>
  <c r="N287"/>
  <c r="N286" s="1"/>
  <c r="L294"/>
  <c r="I299"/>
  <c r="L299"/>
  <c r="O299"/>
  <c r="H325"/>
  <c r="H324" s="1"/>
  <c r="H323" s="1"/>
  <c r="J330"/>
  <c r="J329" s="1"/>
  <c r="J328" s="1"/>
  <c r="I338"/>
  <c r="L338"/>
  <c r="O338"/>
  <c r="H337"/>
  <c r="H336" s="1"/>
  <c r="H335" s="1"/>
  <c r="K337"/>
  <c r="K336" s="1"/>
  <c r="K335" s="1"/>
  <c r="N337"/>
  <c r="N336" s="1"/>
  <c r="L361"/>
  <c r="L383"/>
  <c r="L464"/>
  <c r="O464"/>
  <c r="L461"/>
  <c r="O461"/>
  <c r="M475"/>
  <c r="H476"/>
  <c r="H475" s="1"/>
  <c r="H468" s="1"/>
  <c r="I470"/>
  <c r="L470"/>
  <c r="O470"/>
  <c r="L472"/>
  <c r="I473"/>
  <c r="L473"/>
  <c r="O473"/>
  <c r="I480"/>
  <c r="L480"/>
  <c r="O480"/>
  <c r="J482"/>
  <c r="I483"/>
  <c r="L483"/>
  <c r="O483"/>
  <c r="K489"/>
  <c r="G490"/>
  <c r="I490" s="1"/>
  <c r="M490"/>
  <c r="O490" s="1"/>
  <c r="G499"/>
  <c r="M499"/>
  <c r="I502"/>
  <c r="L502"/>
  <c r="O502"/>
  <c r="I506"/>
  <c r="L506"/>
  <c r="O506"/>
  <c r="J510"/>
  <c r="J509" s="1"/>
  <c r="J508" s="1"/>
  <c r="I511"/>
  <c r="L511"/>
  <c r="O511"/>
  <c r="H513"/>
  <c r="H510" s="1"/>
  <c r="H509" s="1"/>
  <c r="H508" s="1"/>
  <c r="G516"/>
  <c r="M516"/>
  <c r="I526"/>
  <c r="L526"/>
  <c r="O526"/>
  <c r="I523"/>
  <c r="L523"/>
  <c r="O523"/>
  <c r="K536"/>
  <c r="K535" s="1"/>
  <c r="I539"/>
  <c r="J539"/>
  <c r="L539" s="1"/>
  <c r="O539"/>
  <c r="I547"/>
  <c r="L547"/>
  <c r="O547"/>
  <c r="I548"/>
  <c r="L548"/>
  <c r="I553"/>
  <c r="L553"/>
  <c r="O553"/>
  <c r="I554"/>
  <c r="L554"/>
  <c r="I559"/>
  <c r="H569"/>
  <c r="H568" s="1"/>
  <c r="H567" s="1"/>
  <c r="H566" s="1"/>
  <c r="H565" s="1"/>
  <c r="I565" s="1"/>
  <c r="I580"/>
  <c r="L580"/>
  <c r="O580"/>
  <c r="I587"/>
  <c r="L587"/>
  <c r="O587"/>
  <c r="I588"/>
  <c r="L588"/>
  <c r="O588"/>
  <c r="H586"/>
  <c r="H585" s="1"/>
  <c r="L596"/>
  <c r="O596"/>
  <c r="I236"/>
  <c r="L236"/>
  <c r="O236"/>
  <c r="H238"/>
  <c r="I238" s="1"/>
  <c r="K235"/>
  <c r="N235"/>
  <c r="N234" s="1"/>
  <c r="H240"/>
  <c r="I240" s="1"/>
  <c r="L284"/>
  <c r="O350"/>
  <c r="L389"/>
  <c r="L445"/>
  <c r="O445"/>
  <c r="N459"/>
  <c r="L595"/>
  <c r="O595"/>
  <c r="I114"/>
  <c r="I421"/>
  <c r="I464"/>
  <c r="L121"/>
  <c r="O121"/>
  <c r="L22"/>
  <c r="O22"/>
  <c r="I23"/>
  <c r="L23"/>
  <c r="O23"/>
  <c r="I46"/>
  <c r="L46"/>
  <c r="O46"/>
  <c r="I50"/>
  <c r="L50"/>
  <c r="O50"/>
  <c r="L58"/>
  <c r="O58"/>
  <c r="I59"/>
  <c r="L59"/>
  <c r="O59"/>
  <c r="I60"/>
  <c r="L60"/>
  <c r="O60"/>
  <c r="I67"/>
  <c r="L67"/>
  <c r="O67"/>
  <c r="H73"/>
  <c r="H70" s="1"/>
  <c r="H69" s="1"/>
  <c r="I75"/>
  <c r="L75"/>
  <c r="O75"/>
  <c r="I78"/>
  <c r="L78"/>
  <c r="O78"/>
  <c r="I79"/>
  <c r="L79"/>
  <c r="O79"/>
  <c r="I80"/>
  <c r="L80"/>
  <c r="O80"/>
  <c r="I86"/>
  <c r="L86"/>
  <c r="O86"/>
  <c r="H89"/>
  <c r="I89" s="1"/>
  <c r="H91"/>
  <c r="I91" s="1"/>
  <c r="G100"/>
  <c r="G99" s="1"/>
  <c r="M100"/>
  <c r="M99" s="1"/>
  <c r="H100"/>
  <c r="H99" s="1"/>
  <c r="H98" s="1"/>
  <c r="H97" s="1"/>
  <c r="N100"/>
  <c r="N99" s="1"/>
  <c r="N98" s="1"/>
  <c r="N97" s="1"/>
  <c r="I103"/>
  <c r="L103"/>
  <c r="O103"/>
  <c r="I109"/>
  <c r="L109"/>
  <c r="O109"/>
  <c r="H121"/>
  <c r="H120" s="1"/>
  <c r="H119" s="1"/>
  <c r="L126"/>
  <c r="I127"/>
  <c r="L127"/>
  <c r="O127"/>
  <c r="K132"/>
  <c r="L135"/>
  <c r="O135"/>
  <c r="H138"/>
  <c r="H137" s="1"/>
  <c r="K137"/>
  <c r="L137" s="1"/>
  <c r="L140"/>
  <c r="I141"/>
  <c r="L141"/>
  <c r="O141"/>
  <c r="I146"/>
  <c r="L146"/>
  <c r="O146"/>
  <c r="L149"/>
  <c r="I150"/>
  <c r="L150"/>
  <c r="O150"/>
  <c r="I17"/>
  <c r="L17"/>
  <c r="O17"/>
  <c r="I18"/>
  <c r="L18"/>
  <c r="O18"/>
  <c r="I27"/>
  <c r="L27"/>
  <c r="O27"/>
  <c r="I32"/>
  <c r="L32"/>
  <c r="O32"/>
  <c r="I38"/>
  <c r="L38"/>
  <c r="O38"/>
  <c r="I43"/>
  <c r="L43"/>
  <c r="O43"/>
  <c r="L55"/>
  <c r="O55"/>
  <c r="K143"/>
  <c r="H143"/>
  <c r="N143"/>
  <c r="O284"/>
  <c r="M283"/>
  <c r="O283" s="1"/>
  <c r="I285"/>
  <c r="H283"/>
  <c r="H282" s="1"/>
  <c r="H281" s="1"/>
  <c r="L307"/>
  <c r="I310"/>
  <c r="G309"/>
  <c r="I309" s="1"/>
  <c r="O310"/>
  <c r="M309"/>
  <c r="O309" s="1"/>
  <c r="I319"/>
  <c r="O319"/>
  <c r="I361"/>
  <c r="G360"/>
  <c r="O361"/>
  <c r="M360"/>
  <c r="K155"/>
  <c r="K154" s="1"/>
  <c r="I158"/>
  <c r="L158"/>
  <c r="O158"/>
  <c r="G160"/>
  <c r="I160" s="1"/>
  <c r="M160"/>
  <c r="O160" s="1"/>
  <c r="G163"/>
  <c r="I163" s="1"/>
  <c r="M163"/>
  <c r="O163" s="1"/>
  <c r="L171"/>
  <c r="O171"/>
  <c r="L173"/>
  <c r="O173"/>
  <c r="I179"/>
  <c r="L179"/>
  <c r="O179"/>
  <c r="I183"/>
  <c r="L183"/>
  <c r="O183"/>
  <c r="I186"/>
  <c r="L186"/>
  <c r="O186"/>
  <c r="N189"/>
  <c r="N188" s="1"/>
  <c r="K189"/>
  <c r="K188" s="1"/>
  <c r="G194"/>
  <c r="I194" s="1"/>
  <c r="M194"/>
  <c r="O194" s="1"/>
  <c r="L203"/>
  <c r="O203"/>
  <c r="G212"/>
  <c r="I212" s="1"/>
  <c r="M212"/>
  <c r="O212" s="1"/>
  <c r="K207"/>
  <c r="K206" s="1"/>
  <c r="H207"/>
  <c r="H206" s="1"/>
  <c r="N207"/>
  <c r="N206" s="1"/>
  <c r="G229"/>
  <c r="I229" s="1"/>
  <c r="M229"/>
  <c r="O229" s="1"/>
  <c r="G223"/>
  <c r="I223" s="1"/>
  <c r="M223"/>
  <c r="O223" s="1"/>
  <c r="L238"/>
  <c r="O238"/>
  <c r="L240"/>
  <c r="O240"/>
  <c r="G243"/>
  <c r="G242" s="1"/>
  <c r="I246"/>
  <c r="L246"/>
  <c r="O246"/>
  <c r="H252"/>
  <c r="H251" s="1"/>
  <c r="H250" s="1"/>
  <c r="I259"/>
  <c r="I265"/>
  <c r="I271"/>
  <c r="J337"/>
  <c r="J336" s="1"/>
  <c r="J335" s="1"/>
  <c r="G347"/>
  <c r="G283"/>
  <c r="I294"/>
  <c r="G293"/>
  <c r="I293" s="1"/>
  <c r="O294"/>
  <c r="M293"/>
  <c r="O293" s="1"/>
  <c r="I334"/>
  <c r="H333"/>
  <c r="H330" s="1"/>
  <c r="H329" s="1"/>
  <c r="H328" s="1"/>
  <c r="I367"/>
  <c r="L367"/>
  <c r="O367"/>
  <c r="I375"/>
  <c r="O375"/>
  <c r="I383"/>
  <c r="O383"/>
  <c r="I387"/>
  <c r="O391"/>
  <c r="L417"/>
  <c r="I414"/>
  <c r="L414"/>
  <c r="O414"/>
  <c r="H445"/>
  <c r="H444" s="1"/>
  <c r="H428" s="1"/>
  <c r="I430"/>
  <c r="G435"/>
  <c r="I435" s="1"/>
  <c r="M435"/>
  <c r="O435" s="1"/>
  <c r="G469"/>
  <c r="I469" s="1"/>
  <c r="O487"/>
  <c r="I494"/>
  <c r="H499"/>
  <c r="H498" s="1"/>
  <c r="H497" s="1"/>
  <c r="N499"/>
  <c r="N498" s="1"/>
  <c r="N497" s="1"/>
  <c r="I533"/>
  <c r="L533"/>
  <c r="O533"/>
  <c r="I530"/>
  <c r="L530"/>
  <c r="O530"/>
  <c r="I537"/>
  <c r="J537"/>
  <c r="O537"/>
  <c r="I541"/>
  <c r="L541"/>
  <c r="O541"/>
  <c r="L551"/>
  <c r="O551"/>
  <c r="O557"/>
  <c r="L568"/>
  <c r="O568"/>
  <c r="L569"/>
  <c r="O569"/>
  <c r="I578"/>
  <c r="L578"/>
  <c r="O578"/>
  <c r="I582"/>
  <c r="L582"/>
  <c r="O582"/>
  <c r="I590"/>
  <c r="L590"/>
  <c r="O590"/>
  <c r="I591"/>
  <c r="L591"/>
  <c r="O591"/>
  <c r="H596"/>
  <c r="H595" s="1"/>
  <c r="H594" s="1"/>
  <c r="H593" s="1"/>
  <c r="I593" s="1"/>
  <c r="H601"/>
  <c r="H600" s="1"/>
  <c r="K601"/>
  <c r="K600" s="1"/>
  <c r="N601"/>
  <c r="N600" s="1"/>
  <c r="O600" s="1"/>
  <c r="I260"/>
  <c r="L260"/>
  <c r="O260"/>
  <c r="L262"/>
  <c r="I263"/>
  <c r="L263"/>
  <c r="O263"/>
  <c r="I266"/>
  <c r="L266"/>
  <c r="O266"/>
  <c r="I269"/>
  <c r="L269"/>
  <c r="O269"/>
  <c r="I272"/>
  <c r="L272"/>
  <c r="O272"/>
  <c r="L274"/>
  <c r="I275"/>
  <c r="L275"/>
  <c r="O275"/>
  <c r="O277"/>
  <c r="L278"/>
  <c r="O278"/>
  <c r="I279"/>
  <c r="L289"/>
  <c r="I290"/>
  <c r="L290"/>
  <c r="O290"/>
  <c r="K301"/>
  <c r="I321"/>
  <c r="L321"/>
  <c r="O321"/>
  <c r="L325"/>
  <c r="O325"/>
  <c r="I331"/>
  <c r="L331"/>
  <c r="O331"/>
  <c r="K330"/>
  <c r="K329" s="1"/>
  <c r="K328" s="1"/>
  <c r="G337"/>
  <c r="I348"/>
  <c r="L348"/>
  <c r="O348"/>
  <c r="I352"/>
  <c r="L352"/>
  <c r="O352"/>
  <c r="L354"/>
  <c r="I355"/>
  <c r="L355"/>
  <c r="O355"/>
  <c r="K364"/>
  <c r="O389"/>
  <c r="I399"/>
  <c r="L399"/>
  <c r="O399"/>
  <c r="I403"/>
  <c r="L403"/>
  <c r="O403"/>
  <c r="H461"/>
  <c r="H460" s="1"/>
  <c r="H459" s="1"/>
  <c r="K459"/>
  <c r="K510"/>
  <c r="K509" s="1"/>
  <c r="K508" s="1"/>
  <c r="L517"/>
  <c r="G522"/>
  <c r="I522" s="1"/>
  <c r="M522"/>
  <c r="O522" s="1"/>
  <c r="O548"/>
  <c r="O554"/>
  <c r="L559"/>
  <c r="O559"/>
  <c r="I560"/>
  <c r="L560"/>
  <c r="O560"/>
  <c r="I562"/>
  <c r="O562"/>
  <c r="I563"/>
  <c r="J563"/>
  <c r="O563"/>
  <c r="L585"/>
  <c r="O585"/>
  <c r="L586"/>
  <c r="O586"/>
  <c r="O94"/>
  <c r="L113"/>
  <c r="L120"/>
  <c r="L178"/>
  <c r="L185"/>
  <c r="G88"/>
  <c r="M88"/>
  <c r="J100"/>
  <c r="J108"/>
  <c r="J107" s="1"/>
  <c r="J106" s="1"/>
  <c r="G113"/>
  <c r="I113" s="1"/>
  <c r="M113"/>
  <c r="O113" s="1"/>
  <c r="G120"/>
  <c r="M120"/>
  <c r="G126"/>
  <c r="I126" s="1"/>
  <c r="M126"/>
  <c r="O126" s="1"/>
  <c r="G132"/>
  <c r="M132"/>
  <c r="G140"/>
  <c r="I140" s="1"/>
  <c r="M140"/>
  <c r="O140" s="1"/>
  <c r="J145"/>
  <c r="J144" s="1"/>
  <c r="G149"/>
  <c r="G148" s="1"/>
  <c r="M149"/>
  <c r="M148" s="1"/>
  <c r="G155"/>
  <c r="M155"/>
  <c r="J160"/>
  <c r="L160" s="1"/>
  <c r="J163"/>
  <c r="L163" s="1"/>
  <c r="G178"/>
  <c r="G177" s="1"/>
  <c r="M178"/>
  <c r="M177" s="1"/>
  <c r="J182"/>
  <c r="J181" s="1"/>
  <c r="G185"/>
  <c r="I185" s="1"/>
  <c r="O185"/>
  <c r="G191"/>
  <c r="M191"/>
  <c r="J194"/>
  <c r="L194" s="1"/>
  <c r="G197"/>
  <c r="I197" s="1"/>
  <c r="M197"/>
  <c r="O197" s="1"/>
  <c r="O202"/>
  <c r="L298"/>
  <c r="H301"/>
  <c r="N301"/>
  <c r="L314"/>
  <c r="M201"/>
  <c r="J202"/>
  <c r="G203"/>
  <c r="G209"/>
  <c r="M209"/>
  <c r="J212"/>
  <c r="L212" s="1"/>
  <c r="G215"/>
  <c r="I215" s="1"/>
  <c r="M215"/>
  <c r="O215" s="1"/>
  <c r="J229"/>
  <c r="L229" s="1"/>
  <c r="G220"/>
  <c r="M220"/>
  <c r="J223"/>
  <c r="L223" s="1"/>
  <c r="G226"/>
  <c r="I226" s="1"/>
  <c r="M226"/>
  <c r="O226" s="1"/>
  <c r="G235"/>
  <c r="G234" s="1"/>
  <c r="M235"/>
  <c r="M234" s="1"/>
  <c r="G251"/>
  <c r="G250" s="1"/>
  <c r="J259"/>
  <c r="G262"/>
  <c r="M262"/>
  <c r="J265"/>
  <c r="L265" s="1"/>
  <c r="J268"/>
  <c r="L268" s="1"/>
  <c r="J271"/>
  <c r="L271" s="1"/>
  <c r="G274"/>
  <c r="I274" s="1"/>
  <c r="M274"/>
  <c r="O274" s="1"/>
  <c r="J277"/>
  <c r="L277" s="1"/>
  <c r="G278"/>
  <c r="J283"/>
  <c r="G289"/>
  <c r="G288" s="1"/>
  <c r="M289"/>
  <c r="M288" s="1"/>
  <c r="J293"/>
  <c r="G298"/>
  <c r="G297" s="1"/>
  <c r="M298"/>
  <c r="M297" s="1"/>
  <c r="J309"/>
  <c r="L309" s="1"/>
  <c r="J313"/>
  <c r="G314"/>
  <c r="M314"/>
  <c r="G323"/>
  <c r="M323"/>
  <c r="O323" s="1"/>
  <c r="J324"/>
  <c r="L333"/>
  <c r="M330"/>
  <c r="O333"/>
  <c r="L340"/>
  <c r="M337"/>
  <c r="O340"/>
  <c r="L366"/>
  <c r="L374"/>
  <c r="L382"/>
  <c r="K411"/>
  <c r="I340"/>
  <c r="J347"/>
  <c r="J346" s="1"/>
  <c r="J345" s="1"/>
  <c r="J344" s="1"/>
  <c r="G354"/>
  <c r="I354" s="1"/>
  <c r="M354"/>
  <c r="O354" s="1"/>
  <c r="J360"/>
  <c r="J359" s="1"/>
  <c r="G366"/>
  <c r="G365" s="1"/>
  <c r="M366"/>
  <c r="M365" s="1"/>
  <c r="G374"/>
  <c r="G370" s="1"/>
  <c r="M374"/>
  <c r="M370" s="1"/>
  <c r="J381"/>
  <c r="G382"/>
  <c r="M382"/>
  <c r="G386"/>
  <c r="M386"/>
  <c r="G397"/>
  <c r="I397" s="1"/>
  <c r="M397"/>
  <c r="O397" s="1"/>
  <c r="J398"/>
  <c r="J416"/>
  <c r="J413"/>
  <c r="L413" s="1"/>
  <c r="J420"/>
  <c r="J419" s="1"/>
  <c r="G423"/>
  <c r="G419" s="1"/>
  <c r="M423"/>
  <c r="M419" s="1"/>
  <c r="G444"/>
  <c r="M444"/>
  <c r="G429"/>
  <c r="I429" s="1"/>
  <c r="M429"/>
  <c r="G432"/>
  <c r="I432" s="1"/>
  <c r="M432"/>
  <c r="O432" s="1"/>
  <c r="J435"/>
  <c r="L435" s="1"/>
  <c r="I441"/>
  <c r="I442"/>
  <c r="L460"/>
  <c r="L493"/>
  <c r="L529"/>
  <c r="O441"/>
  <c r="O442"/>
  <c r="G452"/>
  <c r="G451" s="1"/>
  <c r="M452"/>
  <c r="M451" s="1"/>
  <c r="G456"/>
  <c r="M456"/>
  <c r="J463"/>
  <c r="G460"/>
  <c r="M460"/>
  <c r="J475"/>
  <c r="J469"/>
  <c r="L469" s="1"/>
  <c r="G472"/>
  <c r="I472" s="1"/>
  <c r="M472"/>
  <c r="O472" s="1"/>
  <c r="J479"/>
  <c r="G482"/>
  <c r="M482"/>
  <c r="G493"/>
  <c r="M493"/>
  <c r="J490"/>
  <c r="L490" s="1"/>
  <c r="J499"/>
  <c r="G504"/>
  <c r="I504" s="1"/>
  <c r="M504"/>
  <c r="O504" s="1"/>
  <c r="J505"/>
  <c r="G510"/>
  <c r="M510"/>
  <c r="J516"/>
  <c r="J515" s="1"/>
  <c r="J525"/>
  <c r="J522"/>
  <c r="L522" s="1"/>
  <c r="J532"/>
  <c r="J528" s="1"/>
  <c r="G529"/>
  <c r="I529" s="1"/>
  <c r="M529"/>
  <c r="O529" s="1"/>
  <c r="G536"/>
  <c r="L259" l="1"/>
  <c r="J258"/>
  <c r="J257" s="1"/>
  <c r="J302"/>
  <c r="M302"/>
  <c r="G302"/>
  <c r="J521"/>
  <c r="L521" s="1"/>
  <c r="M521"/>
  <c r="K82"/>
  <c r="K62" s="1"/>
  <c r="G521"/>
  <c r="M428"/>
  <c r="G428"/>
  <c r="J428"/>
  <c r="K428"/>
  <c r="I516"/>
  <c r="G515"/>
  <c r="O516"/>
  <c r="M515"/>
  <c r="O475"/>
  <c r="K467"/>
  <c r="N467"/>
  <c r="N466" s="1"/>
  <c r="I456"/>
  <c r="G455"/>
  <c r="O456"/>
  <c r="M455"/>
  <c r="O416"/>
  <c r="M412"/>
  <c r="I416"/>
  <c r="G412"/>
  <c r="J412"/>
  <c r="G528"/>
  <c r="I528" s="1"/>
  <c r="M528"/>
  <c r="M154"/>
  <c r="K363"/>
  <c r="K343" s="1"/>
  <c r="N363"/>
  <c r="N343" s="1"/>
  <c r="H363"/>
  <c r="H343" s="1"/>
  <c r="O360"/>
  <c r="M359"/>
  <c r="M358" s="1"/>
  <c r="I360"/>
  <c r="G359"/>
  <c r="G346"/>
  <c r="G345" s="1"/>
  <c r="M346"/>
  <c r="M345" s="1"/>
  <c r="M344" s="1"/>
  <c r="M208"/>
  <c r="M190"/>
  <c r="G208"/>
  <c r="J208"/>
  <c r="G190"/>
  <c r="I476"/>
  <c r="J190"/>
  <c r="M181"/>
  <c r="J380"/>
  <c r="G181"/>
  <c r="J154"/>
  <c r="J153" s="1"/>
  <c r="G154"/>
  <c r="G153" s="1"/>
  <c r="G119"/>
  <c r="M119"/>
  <c r="N107"/>
  <c r="N106" s="1"/>
  <c r="N105" s="1"/>
  <c r="H107"/>
  <c r="H106" s="1"/>
  <c r="H105" s="1"/>
  <c r="G82"/>
  <c r="G62" s="1"/>
  <c r="K107"/>
  <c r="K106" s="1"/>
  <c r="K105" s="1"/>
  <c r="M82"/>
  <c r="M62" s="1"/>
  <c r="G107"/>
  <c r="G106" s="1"/>
  <c r="M107"/>
  <c r="M106" s="1"/>
  <c r="M257"/>
  <c r="L235"/>
  <c r="K234"/>
  <c r="G573"/>
  <c r="I135"/>
  <c r="M219"/>
  <c r="L83"/>
  <c r="J219"/>
  <c r="G219"/>
  <c r="I566"/>
  <c r="O83"/>
  <c r="M573"/>
  <c r="J573"/>
  <c r="K242"/>
  <c r="L243"/>
  <c r="N131"/>
  <c r="N130" s="1"/>
  <c r="N129" s="1"/>
  <c r="N116" s="1"/>
  <c r="L132"/>
  <c r="K131"/>
  <c r="K130" s="1"/>
  <c r="K129" s="1"/>
  <c r="K116" s="1"/>
  <c r="H131"/>
  <c r="H130" s="1"/>
  <c r="H129" s="1"/>
  <c r="O69"/>
  <c r="N62"/>
  <c r="O482"/>
  <c r="I568"/>
  <c r="J536"/>
  <c r="L536" s="1"/>
  <c r="O536"/>
  <c r="L70"/>
  <c r="N335"/>
  <c r="N327" s="1"/>
  <c r="H176"/>
  <c r="H379"/>
  <c r="H378" s="1"/>
  <c r="O535"/>
  <c r="K176"/>
  <c r="K166" s="1"/>
  <c r="N176"/>
  <c r="N166" s="1"/>
  <c r="M153"/>
  <c r="I445"/>
  <c r="K153"/>
  <c r="I69"/>
  <c r="N233"/>
  <c r="N232" s="1"/>
  <c r="N205" s="1"/>
  <c r="L482"/>
  <c r="O429"/>
  <c r="I252"/>
  <c r="I70"/>
  <c r="N34"/>
  <c r="N25" s="1"/>
  <c r="N20" s="1"/>
  <c r="N153"/>
  <c r="H153"/>
  <c r="O170"/>
  <c r="N256"/>
  <c r="K256"/>
  <c r="I333"/>
  <c r="L337"/>
  <c r="I323"/>
  <c r="K327"/>
  <c r="I325"/>
  <c r="I283"/>
  <c r="I324"/>
  <c r="I242"/>
  <c r="I83"/>
  <c r="I63"/>
  <c r="L40"/>
  <c r="K379"/>
  <c r="K378" s="1"/>
  <c r="H34"/>
  <c r="H25" s="1"/>
  <c r="H20" s="1"/>
  <c r="H118"/>
  <c r="H117" s="1"/>
  <c r="O108"/>
  <c r="L250"/>
  <c r="G282"/>
  <c r="G281" s="1"/>
  <c r="O242"/>
  <c r="I596"/>
  <c r="L577"/>
  <c r="O430"/>
  <c r="L64"/>
  <c r="I576"/>
  <c r="O45"/>
  <c r="J69"/>
  <c r="L385"/>
  <c r="L63"/>
  <c r="I574"/>
  <c r="I482"/>
  <c r="L336"/>
  <c r="L386"/>
  <c r="H312"/>
  <c r="I569"/>
  <c r="L430"/>
  <c r="I347"/>
  <c r="L335"/>
  <c r="I513"/>
  <c r="I402"/>
  <c r="L29"/>
  <c r="I35"/>
  <c r="O347"/>
  <c r="I40"/>
  <c r="L574"/>
  <c r="N427"/>
  <c r="N426" s="1"/>
  <c r="I108"/>
  <c r="N520"/>
  <c r="N519" s="1"/>
  <c r="N379"/>
  <c r="N378" s="1"/>
  <c r="L537"/>
  <c r="I601"/>
  <c r="I171"/>
  <c r="H327"/>
  <c r="I577"/>
  <c r="I575"/>
  <c r="O574"/>
  <c r="I94"/>
  <c r="O499"/>
  <c r="J327"/>
  <c r="H520"/>
  <c r="H519" s="1"/>
  <c r="L509"/>
  <c r="L330"/>
  <c r="M292"/>
  <c r="O292" s="1"/>
  <c r="N296"/>
  <c r="I243"/>
  <c r="O601"/>
  <c r="I586"/>
  <c r="I73"/>
  <c r="O64"/>
  <c r="I64"/>
  <c r="O576"/>
  <c r="L575"/>
  <c r="O70"/>
  <c r="O35"/>
  <c r="J34"/>
  <c r="G34"/>
  <c r="G25" s="1"/>
  <c r="K34"/>
  <c r="K25" s="1"/>
  <c r="K20" s="1"/>
  <c r="O40"/>
  <c r="M34"/>
  <c r="K296"/>
  <c r="K280" s="1"/>
  <c r="L155"/>
  <c r="I585"/>
  <c r="O63"/>
  <c r="N410"/>
  <c r="L329"/>
  <c r="G292"/>
  <c r="I292" s="1"/>
  <c r="M282"/>
  <c r="M281" s="1"/>
  <c r="O243"/>
  <c r="L601"/>
  <c r="I594"/>
  <c r="I499"/>
  <c r="O577"/>
  <c r="N496"/>
  <c r="L576"/>
  <c r="O575"/>
  <c r="I29"/>
  <c r="O29"/>
  <c r="L35"/>
  <c r="K520"/>
  <c r="K519" s="1"/>
  <c r="K496"/>
  <c r="L251"/>
  <c r="L600"/>
  <c r="K599"/>
  <c r="L599" s="1"/>
  <c r="N599"/>
  <c r="H599"/>
  <c r="M498"/>
  <c r="M497" s="1"/>
  <c r="K466"/>
  <c r="I567"/>
  <c r="I546"/>
  <c r="O402"/>
  <c r="I138"/>
  <c r="I595"/>
  <c r="O566"/>
  <c r="M565"/>
  <c r="O565" s="1"/>
  <c r="L566"/>
  <c r="J565"/>
  <c r="L565" s="1"/>
  <c r="K410"/>
  <c r="H410"/>
  <c r="I284"/>
  <c r="L510"/>
  <c r="O546"/>
  <c r="M545"/>
  <c r="I45"/>
  <c r="L593"/>
  <c r="I545"/>
  <c r="G544"/>
  <c r="J301"/>
  <c r="H496"/>
  <c r="H235"/>
  <c r="I235" s="1"/>
  <c r="I475"/>
  <c r="L45"/>
  <c r="I600"/>
  <c r="L563"/>
  <c r="J562"/>
  <c r="J546" s="1"/>
  <c r="I461"/>
  <c r="I329"/>
  <c r="H189"/>
  <c r="H188" s="1"/>
  <c r="L306"/>
  <c r="H296"/>
  <c r="I121"/>
  <c r="I100"/>
  <c r="H88"/>
  <c r="H82" s="1"/>
  <c r="I337"/>
  <c r="G336"/>
  <c r="G335" s="1"/>
  <c r="G478"/>
  <c r="I478" s="1"/>
  <c r="L370"/>
  <c r="L365"/>
  <c r="L328"/>
  <c r="I330"/>
  <c r="O100"/>
  <c r="I515"/>
  <c r="M509"/>
  <c r="O510"/>
  <c r="L528"/>
  <c r="L532"/>
  <c r="O515"/>
  <c r="L515"/>
  <c r="L516"/>
  <c r="G509"/>
  <c r="I510"/>
  <c r="L508"/>
  <c r="L499"/>
  <c r="M489"/>
  <c r="O489" s="1"/>
  <c r="O493"/>
  <c r="L475"/>
  <c r="I460"/>
  <c r="G459"/>
  <c r="I459" s="1"/>
  <c r="O451"/>
  <c r="O452"/>
  <c r="I444"/>
  <c r="I423"/>
  <c r="I419"/>
  <c r="L402"/>
  <c r="G396"/>
  <c r="I401"/>
  <c r="G385"/>
  <c r="I385" s="1"/>
  <c r="I386"/>
  <c r="M381"/>
  <c r="O382"/>
  <c r="L381"/>
  <c r="I374"/>
  <c r="I366"/>
  <c r="L360"/>
  <c r="O330"/>
  <c r="M329"/>
  <c r="G317"/>
  <c r="I317" s="1"/>
  <c r="I318"/>
  <c r="G313"/>
  <c r="I314"/>
  <c r="I306"/>
  <c r="O298"/>
  <c r="J292"/>
  <c r="L293"/>
  <c r="I289"/>
  <c r="J282"/>
  <c r="L283"/>
  <c r="G277"/>
  <c r="I277" s="1"/>
  <c r="I278"/>
  <c r="O262"/>
  <c r="O250"/>
  <c r="O251"/>
  <c r="I220"/>
  <c r="O209"/>
  <c r="J201"/>
  <c r="L202"/>
  <c r="O191"/>
  <c r="L182"/>
  <c r="I178"/>
  <c r="I155"/>
  <c r="O148"/>
  <c r="O149"/>
  <c r="L145"/>
  <c r="O132"/>
  <c r="I120"/>
  <c r="J99"/>
  <c r="L100"/>
  <c r="G98"/>
  <c r="I99"/>
  <c r="O88"/>
  <c r="O528"/>
  <c r="I521"/>
  <c r="G498"/>
  <c r="J489"/>
  <c r="L489" s="1"/>
  <c r="M478"/>
  <c r="O478" s="1"/>
  <c r="L451"/>
  <c r="G169"/>
  <c r="M137"/>
  <c r="O137" s="1"/>
  <c r="I173"/>
  <c r="G535"/>
  <c r="I536"/>
  <c r="L525"/>
  <c r="J504"/>
  <c r="L504" s="1"/>
  <c r="L505"/>
  <c r="G489"/>
  <c r="I489" s="1"/>
  <c r="I493"/>
  <c r="J478"/>
  <c r="L478" s="1"/>
  <c r="L479"/>
  <c r="O460"/>
  <c r="M459"/>
  <c r="O459" s="1"/>
  <c r="J459"/>
  <c r="L459" s="1"/>
  <c r="L463"/>
  <c r="I452"/>
  <c r="I451"/>
  <c r="O444"/>
  <c r="O423"/>
  <c r="O419"/>
  <c r="L419"/>
  <c r="L420"/>
  <c r="L416"/>
  <c r="M396"/>
  <c r="O401"/>
  <c r="J397"/>
  <c r="L397" s="1"/>
  <c r="L398"/>
  <c r="M385"/>
  <c r="O385" s="1"/>
  <c r="O386"/>
  <c r="G381"/>
  <c r="I382"/>
  <c r="O374"/>
  <c r="O366"/>
  <c r="L347"/>
  <c r="O337"/>
  <c r="M336"/>
  <c r="M335" s="1"/>
  <c r="I328"/>
  <c r="J323"/>
  <c r="L323" s="1"/>
  <c r="L324"/>
  <c r="M317"/>
  <c r="O317" s="1"/>
  <c r="O318"/>
  <c r="M313"/>
  <c r="O314"/>
  <c r="L313"/>
  <c r="O306"/>
  <c r="I298"/>
  <c r="O289"/>
  <c r="I262"/>
  <c r="I251"/>
  <c r="O235"/>
  <c r="O220"/>
  <c r="I209"/>
  <c r="G202"/>
  <c r="I203"/>
  <c r="M200"/>
  <c r="O200" s="1"/>
  <c r="O201"/>
  <c r="I191"/>
  <c r="O177"/>
  <c r="O178"/>
  <c r="O155"/>
  <c r="L148"/>
  <c r="I148"/>
  <c r="I149"/>
  <c r="I132"/>
  <c r="O120"/>
  <c r="J118"/>
  <c r="L119"/>
  <c r="L108"/>
  <c r="M98"/>
  <c r="O99"/>
  <c r="L94"/>
  <c r="H427"/>
  <c r="H426" s="1"/>
  <c r="G137"/>
  <c r="I137" s="1"/>
  <c r="I509" l="1"/>
  <c r="G508"/>
  <c r="O509"/>
  <c r="M508"/>
  <c r="M468"/>
  <c r="G468"/>
  <c r="J468"/>
  <c r="H467"/>
  <c r="H466" s="1"/>
  <c r="H409" s="1"/>
  <c r="H408" s="1"/>
  <c r="J411"/>
  <c r="G411"/>
  <c r="M411"/>
  <c r="O498"/>
  <c r="O359"/>
  <c r="L242"/>
  <c r="G380"/>
  <c r="I282"/>
  <c r="K427"/>
  <c r="K426" s="1"/>
  <c r="K152"/>
  <c r="H62"/>
  <c r="H14" s="1"/>
  <c r="H234"/>
  <c r="H233" s="1"/>
  <c r="H232" s="1"/>
  <c r="H205" s="1"/>
  <c r="K233"/>
  <c r="K232" s="1"/>
  <c r="K205" s="1"/>
  <c r="N152"/>
  <c r="G257"/>
  <c r="L302"/>
  <c r="M380"/>
  <c r="H116"/>
  <c r="O144"/>
  <c r="M143"/>
  <c r="G143"/>
  <c r="J143"/>
  <c r="M131"/>
  <c r="G131"/>
  <c r="I131" s="1"/>
  <c r="J535"/>
  <c r="L535" s="1"/>
  <c r="L69"/>
  <c r="J62"/>
  <c r="G287"/>
  <c r="G286" s="1"/>
  <c r="L297"/>
  <c r="I297"/>
  <c r="O297"/>
  <c r="O34"/>
  <c r="J369"/>
  <c r="L369" s="1"/>
  <c r="O181"/>
  <c r="M176"/>
  <c r="M166" s="1"/>
  <c r="L181"/>
  <c r="I181"/>
  <c r="O282"/>
  <c r="J364"/>
  <c r="L364" s="1"/>
  <c r="N409"/>
  <c r="N408" s="1"/>
  <c r="J233"/>
  <c r="J232" s="1"/>
  <c r="L34"/>
  <c r="L234"/>
  <c r="I34"/>
  <c r="L327"/>
  <c r="H169"/>
  <c r="H168" s="1"/>
  <c r="L170"/>
  <c r="H256"/>
  <c r="N280"/>
  <c r="L131"/>
  <c r="K14"/>
  <c r="N598"/>
  <c r="K598"/>
  <c r="J572"/>
  <c r="H598"/>
  <c r="M25"/>
  <c r="M20" s="1"/>
  <c r="J25"/>
  <c r="L25" s="1"/>
  <c r="L455"/>
  <c r="I170"/>
  <c r="I88"/>
  <c r="I544"/>
  <c r="G543"/>
  <c r="I543" s="1"/>
  <c r="I25"/>
  <c r="G20"/>
  <c r="O545"/>
  <c r="M544"/>
  <c r="I336"/>
  <c r="L562"/>
  <c r="H280"/>
  <c r="L154"/>
  <c r="O98"/>
  <c r="M97"/>
  <c r="O97" s="1"/>
  <c r="L107"/>
  <c r="L118"/>
  <c r="J117"/>
  <c r="L117" s="1"/>
  <c r="I208"/>
  <c r="G207"/>
  <c r="O219"/>
  <c r="M218"/>
  <c r="O281"/>
  <c r="O302"/>
  <c r="M301"/>
  <c r="O358"/>
  <c r="M357"/>
  <c r="O357" s="1"/>
  <c r="O365"/>
  <c r="M364"/>
  <c r="O370"/>
  <c r="M369"/>
  <c r="O369" s="1"/>
  <c r="O169"/>
  <c r="I346"/>
  <c r="L428"/>
  <c r="L82"/>
  <c r="O335"/>
  <c r="O336"/>
  <c r="L346"/>
  <c r="L412"/>
  <c r="O107"/>
  <c r="J176"/>
  <c r="J166" s="1"/>
  <c r="L190"/>
  <c r="O346"/>
  <c r="M520"/>
  <c r="O521"/>
  <c r="O82"/>
  <c r="I98"/>
  <c r="G97"/>
  <c r="I97" s="1"/>
  <c r="L99"/>
  <c r="J98"/>
  <c r="I119"/>
  <c r="G118"/>
  <c r="L144"/>
  <c r="I154"/>
  <c r="O190"/>
  <c r="M189"/>
  <c r="L201"/>
  <c r="J200"/>
  <c r="L200" s="1"/>
  <c r="O208"/>
  <c r="M207"/>
  <c r="I219"/>
  <c r="G218"/>
  <c r="G233"/>
  <c r="I281"/>
  <c r="L282"/>
  <c r="J281"/>
  <c r="L292"/>
  <c r="I302"/>
  <c r="G301"/>
  <c r="I313"/>
  <c r="G312"/>
  <c r="I312" s="1"/>
  <c r="L318"/>
  <c r="J317"/>
  <c r="L359"/>
  <c r="J358"/>
  <c r="I365"/>
  <c r="G364"/>
  <c r="I370"/>
  <c r="G369"/>
  <c r="I369" s="1"/>
  <c r="L380"/>
  <c r="J379"/>
  <c r="O381"/>
  <c r="I396"/>
  <c r="G395"/>
  <c r="L401"/>
  <c r="J396"/>
  <c r="O412"/>
  <c r="I428"/>
  <c r="I455"/>
  <c r="O508"/>
  <c r="O455"/>
  <c r="O497"/>
  <c r="I508"/>
  <c r="G176"/>
  <c r="J467"/>
  <c r="J498"/>
  <c r="I107"/>
  <c r="O119"/>
  <c r="M118"/>
  <c r="O154"/>
  <c r="I190"/>
  <c r="I202"/>
  <c r="G201"/>
  <c r="O234"/>
  <c r="M233"/>
  <c r="O288"/>
  <c r="M287"/>
  <c r="M286" s="1"/>
  <c r="L301"/>
  <c r="J296"/>
  <c r="L296" s="1"/>
  <c r="O313"/>
  <c r="M312"/>
  <c r="O312" s="1"/>
  <c r="I381"/>
  <c r="O396"/>
  <c r="M395"/>
  <c r="I412"/>
  <c r="O428"/>
  <c r="I535"/>
  <c r="G520"/>
  <c r="J130"/>
  <c r="I144"/>
  <c r="J218"/>
  <c r="L219"/>
  <c r="G358"/>
  <c r="I359"/>
  <c r="G497"/>
  <c r="I498"/>
  <c r="M328"/>
  <c r="O329"/>
  <c r="I599"/>
  <c r="O599"/>
  <c r="I468" l="1"/>
  <c r="G467"/>
  <c r="O468"/>
  <c r="M467"/>
  <c r="O467" s="1"/>
  <c r="M496"/>
  <c r="O496" s="1"/>
  <c r="J520"/>
  <c r="J519" s="1"/>
  <c r="L519" s="1"/>
  <c r="G427"/>
  <c r="G426" s="1"/>
  <c r="I234"/>
  <c r="K409"/>
  <c r="K408" s="1"/>
  <c r="J363"/>
  <c r="I288"/>
  <c r="I467"/>
  <c r="I258"/>
  <c r="L258"/>
  <c r="L233"/>
  <c r="H573"/>
  <c r="H572" s="1"/>
  <c r="L598"/>
  <c r="K573"/>
  <c r="N573"/>
  <c r="N572" s="1"/>
  <c r="K13"/>
  <c r="L232"/>
  <c r="O176"/>
  <c r="H167"/>
  <c r="H166" s="1"/>
  <c r="L169"/>
  <c r="J427"/>
  <c r="J426" s="1"/>
  <c r="N14"/>
  <c r="N13" s="1"/>
  <c r="O20"/>
  <c r="I20"/>
  <c r="O25"/>
  <c r="J20"/>
  <c r="I250"/>
  <c r="O62"/>
  <c r="M427"/>
  <c r="M426" s="1"/>
  <c r="G130"/>
  <c r="G129" s="1"/>
  <c r="I129" s="1"/>
  <c r="O544"/>
  <c r="M543"/>
  <c r="O543" s="1"/>
  <c r="L62"/>
  <c r="I335"/>
  <c r="G327"/>
  <c r="I327" s="1"/>
  <c r="L546"/>
  <c r="J545"/>
  <c r="O598"/>
  <c r="M572"/>
  <c r="I520"/>
  <c r="G519"/>
  <c r="I519" s="1"/>
  <c r="G410"/>
  <c r="I411"/>
  <c r="M394"/>
  <c r="O394" s="1"/>
  <c r="O395"/>
  <c r="O328"/>
  <c r="M327"/>
  <c r="O327" s="1"/>
  <c r="I497"/>
  <c r="G496"/>
  <c r="I496" s="1"/>
  <c r="I358"/>
  <c r="G357"/>
  <c r="I357" s="1"/>
  <c r="L218"/>
  <c r="I169"/>
  <c r="G168"/>
  <c r="G167" s="1"/>
  <c r="G166" s="1"/>
  <c r="L130"/>
  <c r="J129"/>
  <c r="I106"/>
  <c r="G105"/>
  <c r="I105" s="1"/>
  <c r="L468"/>
  <c r="I177"/>
  <c r="O131"/>
  <c r="M130"/>
  <c r="M410"/>
  <c r="O411"/>
  <c r="J395"/>
  <c r="L396"/>
  <c r="G394"/>
  <c r="I394" s="1"/>
  <c r="I395"/>
  <c r="M379"/>
  <c r="O380"/>
  <c r="J378"/>
  <c r="L378" s="1"/>
  <c r="L379"/>
  <c r="G363"/>
  <c r="I364"/>
  <c r="J357"/>
  <c r="L357" s="1"/>
  <c r="L358"/>
  <c r="L317"/>
  <c r="J312"/>
  <c r="L312" s="1"/>
  <c r="I301"/>
  <c r="G296"/>
  <c r="I296" s="1"/>
  <c r="I287"/>
  <c r="L281"/>
  <c r="G232"/>
  <c r="I232" s="1"/>
  <c r="I233"/>
  <c r="I218"/>
  <c r="M206"/>
  <c r="O206" s="1"/>
  <c r="O207"/>
  <c r="L168"/>
  <c r="L167"/>
  <c r="L143"/>
  <c r="G117"/>
  <c r="I117" s="1"/>
  <c r="I118"/>
  <c r="J97"/>
  <c r="L97" s="1"/>
  <c r="L98"/>
  <c r="O345"/>
  <c r="L177"/>
  <c r="J207"/>
  <c r="L208"/>
  <c r="M363"/>
  <c r="O364"/>
  <c r="O301"/>
  <c r="M296"/>
  <c r="O296" s="1"/>
  <c r="O218"/>
  <c r="G206"/>
  <c r="I207"/>
  <c r="J105"/>
  <c r="L105" s="1"/>
  <c r="L106"/>
  <c r="I598"/>
  <c r="G572"/>
  <c r="G379"/>
  <c r="I380"/>
  <c r="J287"/>
  <c r="J286" s="1"/>
  <c r="L288"/>
  <c r="O287"/>
  <c r="M232"/>
  <c r="O233"/>
  <c r="I201"/>
  <c r="G200"/>
  <c r="M117"/>
  <c r="O117" s="1"/>
  <c r="O118"/>
  <c r="I82"/>
  <c r="G14"/>
  <c r="L498"/>
  <c r="J497"/>
  <c r="O258"/>
  <c r="M188"/>
  <c r="O188" s="1"/>
  <c r="O189"/>
  <c r="O520"/>
  <c r="M519"/>
  <c r="O519" s="1"/>
  <c r="O106"/>
  <c r="M105"/>
  <c r="O105" s="1"/>
  <c r="L411"/>
  <c r="J410"/>
  <c r="L345"/>
  <c r="G344"/>
  <c r="I345"/>
  <c r="O168"/>
  <c r="O167"/>
  <c r="J189"/>
  <c r="M466" l="1"/>
  <c r="O466" s="1"/>
  <c r="G466"/>
  <c r="I466" s="1"/>
  <c r="L520"/>
  <c r="O427"/>
  <c r="L427"/>
  <c r="O363"/>
  <c r="M343"/>
  <c r="O343" s="1"/>
  <c r="I363"/>
  <c r="G343"/>
  <c r="I343" s="1"/>
  <c r="L363"/>
  <c r="J343"/>
  <c r="L343" s="1"/>
  <c r="N607"/>
  <c r="N614" s="1"/>
  <c r="I143"/>
  <c r="G116"/>
  <c r="I116" s="1"/>
  <c r="L129"/>
  <c r="J116"/>
  <c r="L116" s="1"/>
  <c r="O232"/>
  <c r="M205"/>
  <c r="O205" s="1"/>
  <c r="I206"/>
  <c r="G205"/>
  <c r="I205" s="1"/>
  <c r="L176"/>
  <c r="G152"/>
  <c r="O426"/>
  <c r="M14"/>
  <c r="O14" s="1"/>
  <c r="L20"/>
  <c r="J14"/>
  <c r="L14" s="1"/>
  <c r="K572"/>
  <c r="K607" s="1"/>
  <c r="K614" s="1"/>
  <c r="L573"/>
  <c r="O286"/>
  <c r="I130"/>
  <c r="L545"/>
  <c r="J544"/>
  <c r="L344"/>
  <c r="L410"/>
  <c r="L189"/>
  <c r="J188"/>
  <c r="L188" s="1"/>
  <c r="I344"/>
  <c r="L287"/>
  <c r="I379"/>
  <c r="G378"/>
  <c r="I378" s="1"/>
  <c r="O143"/>
  <c r="M129"/>
  <c r="O129" s="1"/>
  <c r="O130"/>
  <c r="I176"/>
  <c r="J466"/>
  <c r="L466" s="1"/>
  <c r="L467"/>
  <c r="I168"/>
  <c r="I167"/>
  <c r="O573"/>
  <c r="J496"/>
  <c r="L496" s="1"/>
  <c r="L497"/>
  <c r="I62"/>
  <c r="I200"/>
  <c r="G189"/>
  <c r="I573"/>
  <c r="I427"/>
  <c r="I426"/>
  <c r="L207"/>
  <c r="J206"/>
  <c r="J205" s="1"/>
  <c r="O344"/>
  <c r="O379"/>
  <c r="M378"/>
  <c r="O378" s="1"/>
  <c r="L395"/>
  <c r="J394"/>
  <c r="L394" s="1"/>
  <c r="O410"/>
  <c r="I410"/>
  <c r="O166" l="1"/>
  <c r="M152"/>
  <c r="H152"/>
  <c r="H13" s="1"/>
  <c r="H607" s="1"/>
  <c r="H614" s="1"/>
  <c r="L166"/>
  <c r="J152"/>
  <c r="M116"/>
  <c r="O116" s="1"/>
  <c r="M409"/>
  <c r="O409" s="1"/>
  <c r="L572"/>
  <c r="M280"/>
  <c r="O280" s="1"/>
  <c r="G409"/>
  <c r="G408" s="1"/>
  <c r="I408" s="1"/>
  <c r="L544"/>
  <c r="J543"/>
  <c r="L543" s="1"/>
  <c r="I14"/>
  <c r="I286"/>
  <c r="G280"/>
  <c r="I280" s="1"/>
  <c r="I572"/>
  <c r="O572"/>
  <c r="L206"/>
  <c r="G188"/>
  <c r="I188" s="1"/>
  <c r="I189"/>
  <c r="L286"/>
  <c r="J280"/>
  <c r="L280" s="1"/>
  <c r="I166"/>
  <c r="M408" l="1"/>
  <c r="O408" s="1"/>
  <c r="I409"/>
  <c r="I153"/>
  <c r="I152"/>
  <c r="L205"/>
  <c r="L257"/>
  <c r="J256"/>
  <c r="L256" s="1"/>
  <c r="L426"/>
  <c r="J409"/>
  <c r="G256"/>
  <c r="I257"/>
  <c r="L152"/>
  <c r="L153"/>
  <c r="M256"/>
  <c r="O257"/>
  <c r="O256" l="1"/>
  <c r="I256"/>
  <c r="G13"/>
  <c r="O153"/>
  <c r="O152"/>
  <c r="L409"/>
  <c r="J408"/>
  <c r="L408" s="1"/>
  <c r="J13"/>
  <c r="J607" l="1"/>
  <c r="L612" s="1"/>
  <c r="L13"/>
  <c r="M13"/>
  <c r="G607"/>
  <c r="I13"/>
  <c r="I607" l="1"/>
  <c r="G614"/>
  <c r="I614" s="1"/>
  <c r="M607"/>
  <c r="O612" s="1"/>
  <c r="O13"/>
  <c r="J614"/>
  <c r="L607"/>
  <c r="L614" l="1"/>
  <c r="O607"/>
  <c r="M614"/>
  <c r="O614" l="1"/>
</calcChain>
</file>

<file path=xl/sharedStrings.xml><?xml version="1.0" encoding="utf-8"?>
<sst xmlns="http://schemas.openxmlformats.org/spreadsheetml/2006/main" count="3040" uniqueCount="430">
  <si>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</si>
  <si>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</si>
  <si>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</si>
  <si>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</si>
  <si>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</si>
  <si>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</si>
  <si>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</si>
  <si>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</si>
  <si>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</si>
  <si>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</si>
  <si>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</si>
  <si>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</si>
  <si>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</si>
  <si>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</si>
  <si>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</si>
  <si>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</si>
  <si>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</si>
  <si>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</si>
  <si>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</si>
  <si>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</si>
  <si>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</si>
  <si>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</si>
  <si>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</si>
  <si>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</si>
  <si>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</si>
  <si>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</si>
  <si>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</si>
  <si>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</si>
  <si>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</si>
  <si>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</si>
  <si>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</si>
  <si>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</si>
  <si>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</si>
  <si>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</si>
  <si>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</si>
  <si>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</si>
  <si>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</si>
  <si>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</si>
  <si>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</si>
  <si>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</si>
  <si>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</si>
  <si>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</si>
  <si>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</si>
  <si>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</si>
  <si>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</si>
  <si>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</si>
  <si>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</si>
  <si>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</si>
  <si>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</si>
  <si>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</si>
  <si>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</si>
  <si>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</si>
  <si>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</si>
  <si>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</si>
  <si>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</si>
  <si>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</si>
  <si>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</si>
  <si>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</si>
  <si>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</si>
  <si>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</si>
  <si>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</si>
  <si>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</si>
  <si>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</si>
  <si>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</si>
  <si>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</si>
  <si>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</si>
  <si>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</si>
  <si>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</si>
  <si>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</si>
  <si>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</si>
  <si>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</si>
  <si>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</si>
  <si>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</si>
  <si>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</si>
  <si>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</si>
  <si>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</si>
  <si>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</si>
  <si>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</si>
  <si>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</si>
  <si>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</si>
  <si>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</si>
  <si>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</si>
  <si>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</si>
  <si>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</si>
  <si>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</si>
  <si>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</si>
  <si>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Резервные фонды местных администраций</t>
  </si>
  <si>
    <t>870</t>
  </si>
  <si>
    <t>Резервные средства</t>
  </si>
  <si>
    <t>Предоставление субсидий бюджетным, автономным учреждениям и иным коммерческим организациям</t>
  </si>
  <si>
    <t>Непрограммные расходы в области социальной политики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</si>
  <si>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</si>
  <si>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</si>
  <si>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</si>
  <si>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</si>
  <si>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</si>
  <si>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</si>
  <si>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</si>
  <si>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</si>
  <si>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</si>
  <si>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</si>
  <si>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</si>
  <si>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</si>
  <si>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</si>
  <si>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</si>
  <si>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</si>
  <si>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</si>
  <si>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</si>
  <si>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</si>
  <si>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</si>
  <si>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</si>
  <si>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</si>
  <si>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</si>
  <si>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53 0 00 80010</t>
  </si>
  <si>
    <t>03 0 00 00000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</si>
  <si>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</si>
  <si>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</si>
  <si>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</si>
  <si>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</si>
  <si>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</si>
  <si>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</si>
  <si>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</si>
  <si>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</si>
  <si>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</si>
  <si>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</si>
  <si>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05 0 00 00000</t>
  </si>
  <si>
    <t>05 1 00 00000</t>
  </si>
  <si>
    <t>05 1 00 80200</t>
  </si>
  <si>
    <t>05 3 00 00000</t>
  </si>
  <si>
    <t>05 3 00 80200</t>
  </si>
  <si>
    <t>05 3 00 80540</t>
  </si>
  <si>
    <t>05 2 00 00000</t>
  </si>
  <si>
    <t>14 0 00 00000</t>
  </si>
  <si>
    <t>14 1 00 00000</t>
  </si>
  <si>
    <t>14 1 00 80010</t>
  </si>
  <si>
    <t>55 0 00 00000</t>
  </si>
  <si>
    <t>55 0 00 81010</t>
  </si>
  <si>
    <t>57 0 00 00000</t>
  </si>
  <si>
    <t>Обеспечение проведения выборов и референдумов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</si>
  <si>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</si>
  <si>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</si>
  <si>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</si>
  <si>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</si>
  <si>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</si>
  <si>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</si>
  <si>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</si>
  <si>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</si>
  <si>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</si>
  <si>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</si>
  <si>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</si>
  <si>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</si>
  <si>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</si>
  <si>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</si>
  <si>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</si>
  <si>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</si>
  <si>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</si>
  <si>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</si>
  <si>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</si>
  <si>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</si>
  <si>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Резервный фонд</t>
  </si>
  <si>
    <t xml:space="preserve">Мероприятия по созданию условий для инклюзивного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</si>
  <si>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</si>
  <si>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</si>
  <si>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</si>
  <si>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</si>
  <si>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</si>
  <si>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</si>
  <si>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</si>
  <si>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630</t>
  </si>
  <si>
    <t>Пенсия за выслугу лет муниципальным служащим</t>
  </si>
  <si>
    <t>Мероприятия по оздоровлению детей</t>
  </si>
  <si>
    <t>05 2 00 80510</t>
  </si>
  <si>
    <t>Исполнение судебных актов</t>
  </si>
  <si>
    <t>830</t>
  </si>
  <si>
    <t>Мероприятия в сфере транспорта</t>
  </si>
  <si>
    <t>Иные выплаты населению</t>
  </si>
  <si>
    <t>Вид расхо-дов</t>
  </si>
  <si>
    <t>05 1 00 80540</t>
  </si>
  <si>
    <t>Капитальные вложения в объекты государственной (муниципальной) собственности</t>
  </si>
  <si>
    <t>58 0 00 81020</t>
  </si>
  <si>
    <t xml:space="preserve">200 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</si>
  <si>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</si>
  <si>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</si>
  <si>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</si>
  <si>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</si>
  <si>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Мероприятия в сфере окружающей среды, осуществляемые муниципальными органами</t>
  </si>
  <si>
    <t>к решению Собрания депутатов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</si>
  <si>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</si>
  <si>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</si>
  <si>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</si>
  <si>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05 8 00 00000</t>
  </si>
  <si>
    <t>Мероприятия в сфере обращения с отходами производства и потребления, в том числе с твердыми коммунальными отходами</t>
  </si>
  <si>
    <t>02 0 00 86030</t>
  </si>
  <si>
    <t xml:space="preserve">Обеспечение жильем молодых семей 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</si>
  <si>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</si>
  <si>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</si>
  <si>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</si>
  <si>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</si>
  <si>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</si>
  <si>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</si>
  <si>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Резервный фонд Правительства Архангельской области</t>
  </si>
  <si>
    <t>58 0 00 80550</t>
  </si>
  <si>
    <t xml:space="preserve"> 13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</si>
  <si>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</si>
  <si>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</si>
  <si>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16 1 00 83030</t>
  </si>
  <si>
    <t>Защита населения и территории от чрезвычайных ситуаций природного и техногенного характера, пожарная безопасность</t>
  </si>
  <si>
    <t>05 5 00 84030</t>
  </si>
  <si>
    <t>05 7 00 80010</t>
  </si>
  <si>
    <t>05 8 00 80400</t>
  </si>
  <si>
    <t>05 6 00 00000</t>
  </si>
  <si>
    <t>05 6 00 80200</t>
  </si>
  <si>
    <t>01 0 00 80530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</si>
  <si>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</si>
  <si>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</si>
  <si>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08 1 00 00000</t>
  </si>
  <si>
    <t>08 1 00 80520</t>
  </si>
  <si>
    <t>08 2 00 00000</t>
  </si>
  <si>
    <t>08 2 00 80520</t>
  </si>
  <si>
    <t>06 0 00 80580</t>
  </si>
  <si>
    <t>06 0 00 80200</t>
  </si>
  <si>
    <t>06 0 00 80400</t>
  </si>
  <si>
    <t>06 0 00 80410</t>
  </si>
  <si>
    <t>06 0 00 80500</t>
  </si>
  <si>
    <t>06 0 00 S8240</t>
  </si>
  <si>
    <t>16 2 00 00000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</si>
  <si>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</si>
  <si>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</si>
  <si>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</si>
  <si>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</si>
  <si>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</si>
  <si>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04 0 00 00000</t>
  </si>
  <si>
    <t>04 0 00 80610</t>
  </si>
  <si>
    <t>Мероприятия по обеспечению антитеррористической защищенности места массового пребывания людей</t>
  </si>
  <si>
    <t>Сумма, рублей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</si>
  <si>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</si>
  <si>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</si>
  <si>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>06 0 00 L5198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</si>
  <si>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</si>
  <si>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</si>
  <si>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</si>
  <si>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</si>
  <si>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</si>
  <si>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</si>
  <si>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 xml:space="preserve">802 </t>
  </si>
  <si>
    <t>802</t>
  </si>
  <si>
    <t>803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</si>
  <si>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</si>
  <si>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</si>
  <si>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>56 0 00 00000</t>
  </si>
  <si>
    <t>Капитальный ремонт общеобразовательных учреждений</t>
  </si>
  <si>
    <t>Благоустройство</t>
  </si>
  <si>
    <t>Сумма , рублей</t>
  </si>
  <si>
    <t>16 1 00 S6360</t>
  </si>
  <si>
    <t>Организация транспортного обслуживания населения на пассажирских муниципальных маршрутах автомобильного транспорта</t>
  </si>
  <si>
    <t>проект</t>
  </si>
  <si>
    <t>2025 год</t>
  </si>
  <si>
    <t>Реализация мероприятий связанных с подготовкой объектов коммунальной и социальной инфраструктуры к осенне/зимнему периоду</t>
  </si>
  <si>
    <t>межб.трансф.имеющие целевое назн.</t>
  </si>
  <si>
    <t>условно утвержденные расходы</t>
  </si>
  <si>
    <t>2,5 %</t>
  </si>
  <si>
    <t>5 %</t>
  </si>
  <si>
    <t>16 1 00 80200</t>
  </si>
  <si>
    <t>16 1 00 83020</t>
  </si>
  <si>
    <t>Ликвидация мест несанкционированного размещения отходов</t>
  </si>
  <si>
    <t>Финансовое обеспечение расходов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</si>
  <si>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05 1 00 86080</t>
  </si>
  <si>
    <t>06 0 00 85420</t>
  </si>
  <si>
    <t>Комплектование книжных фондов модельных библиотек</t>
  </si>
  <si>
    <t>57 0 00 71400</t>
  </si>
  <si>
    <t>Проведение выборов и референдумов</t>
  </si>
  <si>
    <t>Красноборского муниципального округа</t>
  </si>
  <si>
    <t>2026 год</t>
  </si>
  <si>
    <t>56 1 00 00000</t>
  </si>
  <si>
    <t>56 2 00 80010</t>
  </si>
  <si>
    <t>Муниципальная программа "Развитие торговли в Красноборском муниципальном округе"</t>
  </si>
  <si>
    <t>03 3 00 00000</t>
  </si>
  <si>
    <t>12 0 00 Л8700</t>
  </si>
  <si>
    <t>Осущетсвление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</si>
  <si>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Л8690</t>
  </si>
  <si>
    <t>53 0 00 Л8710</t>
  </si>
  <si>
    <t>Единая субвенция бюджетам муниципальных районов, муниципальных округов и городских округов Архангельской области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</si>
  <si>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</si>
  <si>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53 0 00 Л8790</t>
  </si>
  <si>
    <t>53 0 00 Л8791</t>
  </si>
  <si>
    <t>53 0 00 Л8793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</si>
  <si>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</si>
  <si>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53 0 00 51201</t>
  </si>
  <si>
    <t>15 0 00 00000</t>
  </si>
  <si>
    <t>15 0 00 80550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</si>
  <si>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</si>
  <si>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</si>
  <si>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социальной инфраструктуры Красноборского округа"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</si>
  <si>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</si>
  <si>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53 0 00 51181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</si>
  <si>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</si>
  <si>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сельских территорий Красноборского муниципального округа"</t>
  </si>
  <si>
    <t>Подпрограмма "Развитие транспортной системы Красноборского округа"</t>
  </si>
  <si>
    <t>Муниципальная программа "Развитие культуры в Красноборском муниципальном округе"</t>
  </si>
  <si>
    <t>Муниципальная программа "Комплексное развитие систем коммунальной инфраструктуры в Красноборском муниципальном округе"</t>
  </si>
  <si>
    <t>11 0 00 00000</t>
  </si>
  <si>
    <t>11 0 00 83520</t>
  </si>
  <si>
    <t>11 0 00 83590</t>
  </si>
  <si>
    <t>11 0 00 83600</t>
  </si>
  <si>
    <t>Муниципальная программа "Комплексное развитие сельских территорий Красноборского муниципального округа</t>
  </si>
  <si>
    <t>17 0 00 00000</t>
  </si>
  <si>
    <t>17 3 00 00000</t>
  </si>
  <si>
    <t>17 3 00 81550</t>
  </si>
  <si>
    <t>11 0 00 81560</t>
  </si>
  <si>
    <t>11 0 00 81580</t>
  </si>
  <si>
    <t>Подпрограмма "Уничтожение сорного растения борщевика Сосновского на территории Красноборского муниципального округа"</t>
  </si>
  <si>
    <t>11 0 00 81570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</si>
  <si>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</si>
  <si>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</si>
  <si>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</si>
  <si>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</si>
  <si>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</si>
  <si>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</si>
  <si>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06 0 00 Л8390</t>
  </si>
  <si>
    <t>17 1 00 00000</t>
  </si>
  <si>
    <t xml:space="preserve">Муниципальная программа "Обеспечение жильем молодых семей в Красноборском муниципальном округе" 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</si>
  <si>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</si>
  <si>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68 0 9W 00000</t>
  </si>
  <si>
    <t>68 0 9W Л8770</t>
  </si>
  <si>
    <t>Муниципальная программа "Развитие физической культуры и спорта в Красноборском муниципальном округе"</t>
  </si>
  <si>
    <t>15 0 00 80010</t>
  </si>
  <si>
    <t>15 0 00 82220</t>
  </si>
  <si>
    <t>15 0 00 83510</t>
  </si>
  <si>
    <t>05 1 00 Л8620</t>
  </si>
  <si>
    <t>05 3 01 Л8620</t>
  </si>
  <si>
    <t>05 8 00 Л8390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</si>
  <si>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</t>
  </si>
  <si>
    <t>05 3 00 Л8620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</si>
  <si>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</si>
  <si>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05 2 00 Л8320</t>
  </si>
  <si>
    <t>05 1 00 Э4660</t>
  </si>
  <si>
    <t>05 1 00 Л8650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</si>
  <si>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</si>
  <si>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</si>
  <si>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</si>
  <si>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Муниципальная программа "Профилактика терроризма и экстремизма в Красноборском муниципальном округе"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</si>
  <si>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</si>
  <si>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</si>
  <si>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Мероприятия в сфере пожарной безопасности</t>
  </si>
  <si>
    <t>Мероприятия в области благоустройства</t>
  </si>
  <si>
    <t>13 0 00 00000</t>
  </si>
  <si>
    <t>Контрольно-счетная комиссия Красноборского муниципального округа Архангельской области</t>
  </si>
  <si>
    <t>Администрация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</si>
  <si>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</si>
  <si>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</si>
  <si>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</si>
  <si>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</si>
  <si>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</si>
  <si>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образования администрации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</si>
  <si>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</si>
  <si>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 xml:space="preserve">Обеспечение деятельности контрольно-счетной комиссии    </t>
  </si>
  <si>
    <t>Контрольно-счетная комиссия</t>
  </si>
  <si>
    <t>Председатель контрольно-счетной комиссии</t>
  </si>
  <si>
    <t>10 0  00 80560</t>
  </si>
  <si>
    <t>10 0 00 80600</t>
  </si>
  <si>
    <t>16 2 00 84010</t>
  </si>
  <si>
    <t>56 1 00 80010</t>
  </si>
  <si>
    <t>56 2 00 00000</t>
  </si>
  <si>
    <t>Бюджетные инвестиции, в том числе:</t>
  </si>
  <si>
    <t xml:space="preserve">Муниципальная программа "Развитие образования в Красноборском муниципальном округе" </t>
  </si>
  <si>
    <t>Улучшение жилищных условий граждан, проживающих на сельских территориях</t>
  </si>
  <si>
    <t>17 1 00 86040</t>
  </si>
  <si>
    <t>05 1 00 84120</t>
  </si>
  <si>
    <t>Обеспечение условий для развития кадрового потенциала муниципальных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</si>
  <si>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Красноборского муниципального округа</t>
  </si>
  <si>
    <t>планируемые изменения     (+,-), рублей</t>
  </si>
  <si>
    <t>Строительство автомобильной дороги общего пользования местного значения д. Долгополовская Красноборского района</t>
  </si>
  <si>
    <t>Муниципальная программа «Совершенствование местного самоуправления и развитие институтов гражданского общества в Красноборском муниципальном округе»</t>
  </si>
  <si>
    <t>Подпрограмма  «Инициативное бюджетирование»</t>
  </si>
  <si>
    <t>Развитие инициативных проектов в рамках регионального проекта «Комфортное Поморье»</t>
  </si>
  <si>
    <t>03 3 2П 00000</t>
  </si>
  <si>
    <t>Региональный проект «Комфортное Поморье»</t>
  </si>
  <si>
    <t>03 3 2П 81080</t>
  </si>
  <si>
    <t>13 1 00 00000</t>
  </si>
  <si>
    <t>Подпрограмма «Формирование комфортной городской среды в Красноборском муниципальном округе»</t>
  </si>
  <si>
    <t>13 2 00 00000</t>
  </si>
  <si>
    <t>Подпрограмма «Благоустройство территорий Красноборского муниципального округа»</t>
  </si>
  <si>
    <t>16 2 00 84130</t>
  </si>
  <si>
    <t>Услуги по строительному (техническому) контролю объекта капитального ремонта здания МБОУ "Красноборская средняя школа" по адресу: с.Красноборск, ул. Плакидина, д.26</t>
  </si>
  <si>
    <t>13 1 00 83610</t>
  </si>
  <si>
    <t>13 2 00 83610</t>
  </si>
  <si>
    <t>13 2 00 83620</t>
  </si>
  <si>
    <t>12 0 00 82270</t>
  </si>
  <si>
    <t>Возмещение затрат по содержанию территорий общего пользования Красноборского муниципального округа» (МП «Телеговское ЖКХ»)</t>
  </si>
  <si>
    <t xml:space="preserve">Создание условий для обеспечения жителей поселений услугами торговли  </t>
  </si>
  <si>
    <t>03 3 2П Э8890</t>
  </si>
  <si>
    <t>16 2 00 84140</t>
  </si>
  <si>
    <t>Услуги по авторскому надзору объекта капитального ремонта здания МБОУ "Красноборская средняя школа" по адресу: с.Красноборск, ул. Плакидина, д.26</t>
  </si>
  <si>
    <t>Проведение выборов в представительный орган Красноборского муниципального округа</t>
  </si>
  <si>
    <t>57 0 00 81200</t>
  </si>
  <si>
    <t>Проведение выборов Президента Российской Федерации</t>
  </si>
  <si>
    <t>Приложение № 5</t>
  </si>
  <si>
    <t xml:space="preserve">                        от .12.2024  № </t>
  </si>
  <si>
    <t>Ведомственная структура расходов  бюджета  Красноборского муниципального округа на 2025 год и на плановый период 2026 и 2027 годов</t>
  </si>
  <si>
    <t>2027 год</t>
  </si>
  <si>
    <t>68 0 9W Л8771</t>
  </si>
  <si>
    <t>53 0 00 Л8660</t>
  </si>
  <si>
    <t>Осуществление государственных полномочий по организации и осуществлению деятельности по опеке и попечительству</t>
  </si>
  <si>
    <t>Организация транспортного обслуживания населения на пассажирских муниципальных маршрутах автомобильного транспорта Красноборского муниципального округа</t>
  </si>
  <si>
    <t>16 1 00 83040</t>
  </si>
  <si>
    <t>Реализация инициативных проектов в рамках регионального проекта «Комфортное Поморье»</t>
  </si>
  <si>
    <t>Муниципальная программа «Формирование современной городской среды в Красноборском муниципальном округе»</t>
  </si>
  <si>
    <t>68 0 9W R0821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</si>
  <si>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</si>
  <si>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Федеральный проект "Педагоги и наставники"</t>
  </si>
  <si>
    <t>05 1 Ю6 00000</t>
  </si>
  <si>
    <t>05 1 Ю6 51792</t>
  </si>
  <si>
    <t>05 1 Ю6 53032</t>
  </si>
  <si>
    <t>Подпрограмма "Организация и обеспечение деятельности образовательного процесса в общеобразовательных учреждениях Красноборского муниципального округа"</t>
  </si>
  <si>
    <t xml:space="preserve">Мероприятия в области дополнительного образования </t>
  </si>
  <si>
    <t>06 0 00 84160</t>
  </si>
  <si>
    <t>расходы всего</t>
  </si>
  <si>
    <t>330</t>
  </si>
  <si>
    <t>Публичные нормативные выплаты гражданам несоциального характера</t>
  </si>
  <si>
    <t>Осуществление государственных полномочий по предоставлению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за счет средств областного бюджета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</si>
  <si>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</si>
  <si>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15 0 00 83530</t>
  </si>
  <si>
    <t>15 0 00 83540</t>
  </si>
  <si>
    <t>Услуги по содержанию общественных колодцев, находящихся в собственности Красноборского муниципального округа</t>
  </si>
  <si>
    <t>Оказание банных услуг населению, проживающему на территории поселка Дябрино Красноборского муниципального округа</t>
  </si>
  <si>
    <t>Обеспечение функционирования главы Красноборского муниципального округа Архангельской области</t>
  </si>
  <si>
    <t>Резервный фонд администрации Красноборского муниципального округа Архангельской области</t>
  </si>
  <si>
    <t>Исполнение публичных нормативных обязательств на реализацию положения "Почетный гражданин Красноборского муниципального округа Архангельской области"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</si>
  <si>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(субвенции бюджетам муниципальных районов, муниципальных округов и городских округов Архангельской области)</t>
  </si>
  <si>
    <t>16 1 00 9Д010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</si>
</sst>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2" fillId="0" borderId="0"/>
    <xf numFmtId="0" fontId="25" fillId="0" borderId="0"/>
    <xf numFmtId="0" fontId="22" fillId="0" borderId="0"/>
  </cellStyleXfs>
  <cellXfs count="119">
    <xf numFmtId="0" fontId="0" fillId="0" borderId="0" xfId="0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6" fillId="0" borderId="1" xfId="0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6" fillId="0" borderId="1" xfId="0" applyFont="1" applyFill="1" applyBorder="1" applyAlignment="1">
      <alignment horizontal="left" vertical="center"/>
    </xf>
    <xf numFmtId="0" fontId="17" fillId="0" borderId="0" xfId="0" applyFont="1" applyFill="1"/>
    <xf numFmtId="49" fontId="16" fillId="0" borderId="1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vertical="distributed"/>
    </xf>
    <xf numFmtId="0" fontId="18" fillId="0" borderId="1" xfId="0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16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12" fillId="0" borderId="1" xfId="0" applyFont="1" applyFill="1" applyBorder="1"/>
    <xf numFmtId="0" fontId="4" fillId="0" borderId="0" xfId="0" applyFont="1" applyFill="1" applyBorder="1"/>
    <xf numFmtId="49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3" fillId="0" borderId="0" xfId="0" applyFont="1" applyFill="1" applyAlignment="1"/>
    <xf numFmtId="0" fontId="20" fillId="0" borderId="1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3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>
      <alignment horizontal="right"/>
    </xf>
    <xf numFmtId="2" fontId="16" fillId="0" borderId="1" xfId="0" applyNumberFormat="1" applyFont="1" applyFill="1" applyBorder="1" applyAlignment="1">
      <alignment horizontal="right"/>
    </xf>
    <xf numFmtId="2" fontId="16" fillId="0" borderId="1" xfId="0" applyNumberFormat="1" applyFont="1" applyFill="1" applyBorder="1"/>
    <xf numFmtId="2" fontId="12" fillId="0" borderId="1" xfId="0" applyNumberFormat="1" applyFont="1" applyFill="1" applyBorder="1"/>
    <xf numFmtId="2" fontId="16" fillId="0" borderId="1" xfId="1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21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6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/>
    </xf>
    <xf numFmtId="49" fontId="16" fillId="0" borderId="0" xfId="0" applyNumberFormat="1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right"/>
    </xf>
    <xf numFmtId="164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164" fontId="16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16" fillId="0" borderId="5" xfId="0" applyNumberFormat="1" applyFont="1" applyFill="1" applyBorder="1" applyAlignment="1">
      <alignment horizontal="right"/>
    </xf>
    <xf numFmtId="2" fontId="12" fillId="0" borderId="5" xfId="0" applyNumberFormat="1" applyFont="1" applyFill="1" applyBorder="1" applyAlignment="1">
      <alignment horizontal="right"/>
    </xf>
    <xf numFmtId="2" fontId="13" fillId="0" borderId="5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23" fillId="0" borderId="0" xfId="0" applyFont="1" applyFill="1" applyAlignment="1">
      <alignment horizontal="right" vertical="center"/>
    </xf>
    <xf numFmtId="164" fontId="24" fillId="0" borderId="3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/>
    <xf numFmtId="2" fontId="1" fillId="0" borderId="0" xfId="0" applyNumberFormat="1" applyFont="1" applyFill="1"/>
    <xf numFmtId="2" fontId="7" fillId="0" borderId="0" xfId="0" applyNumberFormat="1" applyFont="1" applyFill="1"/>
    <xf numFmtId="2" fontId="3" fillId="0" borderId="0" xfId="0" applyNumberFormat="1" applyFont="1" applyFill="1"/>
    <xf numFmtId="0" fontId="12" fillId="0" borderId="0" xfId="0" applyFont="1" applyFill="1" applyBorder="1"/>
    <xf numFmtId="49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right"/>
    </xf>
    <xf numFmtId="164" fontId="12" fillId="0" borderId="5" xfId="0" applyNumberFormat="1" applyFont="1" applyFill="1" applyBorder="1" applyAlignment="1">
      <alignment vertical="center" wrapText="1"/>
    </xf>
    <xf numFmtId="164" fontId="12" fillId="0" borderId="6" xfId="0" applyNumberFormat="1" applyFont="1" applyFill="1" applyBorder="1" applyAlignment="1">
      <alignment vertical="center" wrapText="1"/>
    </xf>
    <xf numFmtId="164" fontId="12" fillId="0" borderId="8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distributed"/>
    </xf>
    <xf numFmtId="0" fontId="16" fillId="0" borderId="1" xfId="1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2" fontId="16" fillId="0" borderId="0" xfId="0" applyNumberFormat="1" applyFont="1" applyFill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6" fillId="0" borderId="1" xfId="1" applyNumberFormat="1" applyFont="1" applyFill="1" applyBorder="1" applyAlignment="1">
      <alignment horizontal="left" vertical="center" wrapText="1"/>
    </xf>
    <xf numFmtId="0" fontId="16" fillId="0" borderId="5" xfId="1" applyFont="1" applyFill="1" applyBorder="1" applyAlignment="1">
      <alignment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164" fontId="23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0" fontId="19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 3 2" xfId="4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646"/>
  <sheetViews>
    <sheetView tabSelected="1" zoomScaleSheetLayoutView="100" workbookViewId="0">
      <selection activeCell="A616" sqref="A616"/>
    </sheetView>
  </sheetViews>
  <sheetFormatPr defaultColWidth="8.85546875" defaultRowHeight="12.75"/>
  <cols>
    <col min="1" max="1" width="74.42578125" style="55" customWidth="1"/>
    <col min="2" max="2" width="5.5703125" style="30" customWidth="1"/>
    <col min="3" max="3" width="6.28515625" style="75" customWidth="1"/>
    <col min="4" max="4" width="5.5703125" style="75" customWidth="1"/>
    <col min="5" max="5" width="12" style="75" customWidth="1"/>
    <col min="6" max="6" width="5.7109375" style="75" customWidth="1"/>
    <col min="7" max="7" width="12.5703125" style="62" hidden="1" customWidth="1"/>
    <col min="8" max="8" width="11.7109375" style="62" hidden="1" customWidth="1"/>
    <col min="9" max="9" width="13" style="62" customWidth="1"/>
    <col min="10" max="10" width="11.42578125" style="54" hidden="1" customWidth="1"/>
    <col min="11" max="11" width="11.7109375" style="54" hidden="1" customWidth="1"/>
    <col min="12" max="12" width="12.140625" style="54" customWidth="1"/>
    <col min="13" max="13" width="11.42578125" style="54" hidden="1" customWidth="1"/>
    <col min="14" max="14" width="10.85546875" style="55" hidden="1" customWidth="1"/>
    <col min="15" max="15" width="13.140625" style="55" customWidth="1"/>
    <col min="16" max="16" width="11.7109375" style="55" customWidth="1"/>
    <col min="17" max="17" width="11.42578125" style="55" customWidth="1"/>
    <col min="18" max="16384" width="8.85546875" style="55"/>
  </cols>
  <sheetData>
    <row r="1" spans="1:17" ht="9" customHeight="1">
      <c r="A1" s="51"/>
      <c r="B1" s="51"/>
      <c r="C1" s="51"/>
      <c r="D1" s="51"/>
      <c r="E1" s="51"/>
      <c r="F1" s="51"/>
      <c r="M1" s="104"/>
      <c r="O1" s="81"/>
    </row>
    <row r="2" spans="1:17">
      <c r="A2" s="51"/>
      <c r="B2" s="51"/>
      <c r="C2" s="51"/>
      <c r="D2" s="51"/>
      <c r="E2" s="51"/>
      <c r="F2" s="51"/>
      <c r="M2" s="104"/>
      <c r="O2" s="104" t="s">
        <v>396</v>
      </c>
    </row>
    <row r="3" spans="1:17">
      <c r="A3" s="51"/>
      <c r="B3" s="51"/>
      <c r="C3" s="51"/>
      <c r="D3" s="51"/>
      <c r="E3" s="51"/>
      <c r="F3" s="51"/>
      <c r="M3" s="104"/>
      <c r="O3" s="104" t="s">
        <v>186</v>
      </c>
    </row>
    <row r="4" spans="1:17">
      <c r="A4" s="51"/>
      <c r="B4" s="51"/>
      <c r="C4" s="51"/>
      <c r="D4" s="51"/>
      <c r="E4" s="51"/>
      <c r="F4" s="51"/>
      <c r="M4" s="104"/>
      <c r="O4" s="104" t="s">
        <v>271</v>
      </c>
    </row>
    <row r="5" spans="1:17">
      <c r="A5" s="51"/>
      <c r="B5" s="51"/>
      <c r="C5" s="51"/>
      <c r="D5" s="51"/>
      <c r="E5" s="51"/>
      <c r="F5" s="51"/>
      <c r="M5" s="104"/>
      <c r="O5" s="104" t="s">
        <v>397</v>
      </c>
    </row>
    <row r="6" spans="1:17">
      <c r="A6" s="51"/>
      <c r="B6" s="51"/>
      <c r="C6" s="51"/>
      <c r="D6" s="51"/>
      <c r="E6" s="51"/>
      <c r="F6" s="51"/>
      <c r="M6" s="104"/>
      <c r="O6" s="105"/>
    </row>
    <row r="7" spans="1:17" s="63" customFormat="1" ht="36" customHeight="1">
      <c r="A7" s="110" t="s">
        <v>398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7" ht="12" customHeight="1">
      <c r="A8" s="111"/>
      <c r="B8" s="111"/>
      <c r="C8" s="111"/>
      <c r="D8" s="111"/>
      <c r="E8" s="111"/>
      <c r="F8" s="111"/>
      <c r="G8" s="111"/>
      <c r="H8" s="76"/>
      <c r="I8" s="76"/>
    </row>
    <row r="9" spans="1:17" ht="14.25" hidden="1" customHeight="1">
      <c r="A9" s="112" t="s">
        <v>3</v>
      </c>
      <c r="B9" s="112" t="s">
        <v>29</v>
      </c>
      <c r="C9" s="115" t="s">
        <v>158</v>
      </c>
      <c r="D9" s="115" t="s">
        <v>4</v>
      </c>
      <c r="E9" s="115" t="s">
        <v>0</v>
      </c>
      <c r="F9" s="115" t="s">
        <v>176</v>
      </c>
      <c r="G9" s="92" t="s">
        <v>234</v>
      </c>
      <c r="H9" s="93"/>
      <c r="I9" s="93"/>
      <c r="J9" s="93"/>
      <c r="K9" s="93"/>
      <c r="L9" s="93"/>
      <c r="M9" s="94"/>
      <c r="N9" s="67"/>
      <c r="O9" s="67"/>
    </row>
    <row r="10" spans="1:17" ht="18.75" customHeight="1">
      <c r="A10" s="113"/>
      <c r="B10" s="113"/>
      <c r="C10" s="116"/>
      <c r="D10" s="116"/>
      <c r="E10" s="116"/>
      <c r="F10" s="116"/>
      <c r="G10" s="118" t="s">
        <v>252</v>
      </c>
      <c r="H10" s="118"/>
      <c r="I10" s="118"/>
      <c r="J10" s="118"/>
      <c r="K10" s="118"/>
      <c r="L10" s="118"/>
      <c r="M10" s="118"/>
      <c r="N10" s="118"/>
      <c r="O10" s="118"/>
    </row>
    <row r="11" spans="1:17" ht="37.5" customHeight="1">
      <c r="A11" s="114"/>
      <c r="B11" s="114"/>
      <c r="C11" s="117"/>
      <c r="D11" s="117"/>
      <c r="E11" s="117"/>
      <c r="F11" s="117"/>
      <c r="G11" s="82" t="s">
        <v>255</v>
      </c>
      <c r="H11" s="103" t="s">
        <v>370</v>
      </c>
      <c r="I11" s="82" t="s">
        <v>256</v>
      </c>
      <c r="J11" s="83" t="s">
        <v>255</v>
      </c>
      <c r="K11" s="103" t="s">
        <v>370</v>
      </c>
      <c r="L11" s="83" t="s">
        <v>272</v>
      </c>
      <c r="M11" s="83" t="s">
        <v>255</v>
      </c>
      <c r="N11" s="103" t="s">
        <v>370</v>
      </c>
      <c r="O11" s="83" t="s">
        <v>399</v>
      </c>
    </row>
    <row r="12" spans="1:17" s="64" customFormat="1" ht="11.25">
      <c r="A12" s="52">
        <v>1</v>
      </c>
      <c r="B12" s="52">
        <v>2</v>
      </c>
      <c r="C12" s="52">
        <v>3</v>
      </c>
      <c r="D12" s="52">
        <v>4</v>
      </c>
      <c r="E12" s="52">
        <v>5</v>
      </c>
      <c r="F12" s="52">
        <v>6</v>
      </c>
      <c r="G12" s="52">
        <v>4</v>
      </c>
      <c r="H12" s="52">
        <v>5</v>
      </c>
      <c r="I12" s="52">
        <v>7</v>
      </c>
      <c r="J12" s="52">
        <v>7</v>
      </c>
      <c r="K12" s="52">
        <v>8</v>
      </c>
      <c r="L12" s="52">
        <v>8</v>
      </c>
      <c r="M12" s="52">
        <v>10</v>
      </c>
      <c r="N12" s="100">
        <v>11</v>
      </c>
      <c r="O12" s="100">
        <v>9</v>
      </c>
    </row>
    <row r="13" spans="1:17" s="63" customFormat="1" ht="14.25">
      <c r="A13" s="10" t="s">
        <v>347</v>
      </c>
      <c r="B13" s="2" t="s">
        <v>22</v>
      </c>
      <c r="C13" s="12"/>
      <c r="D13" s="12"/>
      <c r="E13" s="12"/>
      <c r="F13" s="12"/>
      <c r="G13" s="56">
        <f>G14+G116+G205+G256+G327+G105+G152+G280+G188+G97</f>
        <v>298814914.20999998</v>
      </c>
      <c r="H13" s="56">
        <f>H14+H116+H205+H256+H327+H105+H152+H280+H188+H97</f>
        <v>0</v>
      </c>
      <c r="I13" s="56">
        <f>G13+H13</f>
        <v>298814914.20999998</v>
      </c>
      <c r="J13" s="56">
        <f>J14+J116+J205+J256+J327+J105+J152+J280+J188+J97</f>
        <v>290992254.46999997</v>
      </c>
      <c r="K13" s="56">
        <f>K14+K116+K205+K256+K327+K105+K152+K280+K188+K97</f>
        <v>0</v>
      </c>
      <c r="L13" s="56">
        <f>J13+K13</f>
        <v>290992254.46999997</v>
      </c>
      <c r="M13" s="56">
        <f>M14+M116+M205+M256+M327+M105+M152+M280+M188+M97</f>
        <v>294898155.01999998</v>
      </c>
      <c r="N13" s="56">
        <f>N14+N116+N205+N256+N327+N105+N152+N280+N188+N97</f>
        <v>0</v>
      </c>
      <c r="O13" s="56">
        <f>M13+N13</f>
        <v>294898155.01999998</v>
      </c>
    </row>
    <row r="14" spans="1:17" s="65" customFormat="1" ht="15">
      <c r="A14" s="13" t="s">
        <v>1</v>
      </c>
      <c r="B14" s="2" t="s">
        <v>22</v>
      </c>
      <c r="C14" s="2" t="s">
        <v>5</v>
      </c>
      <c r="D14" s="2"/>
      <c r="E14" s="2"/>
      <c r="F14" s="2"/>
      <c r="G14" s="56">
        <f>G15+G20+G62+G52+G57</f>
        <v>76378909.819999993</v>
      </c>
      <c r="H14" s="56">
        <f>H15+H20+H62+H52+H57</f>
        <v>0</v>
      </c>
      <c r="I14" s="56">
        <f t="shared" ref="I14:I62" si="0">G14+H14</f>
        <v>76378909.819999993</v>
      </c>
      <c r="J14" s="56">
        <f>J15+J20+J62+J52+J57</f>
        <v>76574278.179999992</v>
      </c>
      <c r="K14" s="56">
        <f>K15+K20+K62+K52+K57</f>
        <v>0</v>
      </c>
      <c r="L14" s="56">
        <f t="shared" ref="L14:L58" si="1">J14+K14</f>
        <v>76574278.179999992</v>
      </c>
      <c r="M14" s="56">
        <f>M15+M20+M62+M52+M57</f>
        <v>76613224.709999993</v>
      </c>
      <c r="N14" s="56">
        <f>N15+N20+N62+N52+N57</f>
        <v>0</v>
      </c>
      <c r="O14" s="56">
        <f t="shared" ref="O14:O58" si="2">M14+N14</f>
        <v>76613224.709999993</v>
      </c>
    </row>
    <row r="15" spans="1:17" s="66" customFormat="1" ht="24.75" customHeight="1">
      <c r="A15" s="7" t="s">
        <v>350</v>
      </c>
      <c r="B15" s="3" t="s">
        <v>22</v>
      </c>
      <c r="C15" s="3" t="s">
        <v>5</v>
      </c>
      <c r="D15" s="3" t="s">
        <v>6</v>
      </c>
      <c r="E15" s="2"/>
      <c r="F15" s="2"/>
      <c r="G15" s="57">
        <f t="shared" ref="G15:N18" si="3">G16</f>
        <v>2714760</v>
      </c>
      <c r="H15" s="57">
        <f t="shared" si="3"/>
        <v>0</v>
      </c>
      <c r="I15" s="57">
        <f t="shared" si="0"/>
        <v>2714760</v>
      </c>
      <c r="J15" s="57">
        <f t="shared" si="3"/>
        <v>2714760</v>
      </c>
      <c r="K15" s="57">
        <f t="shared" si="3"/>
        <v>0</v>
      </c>
      <c r="L15" s="57">
        <f t="shared" si="1"/>
        <v>2714760</v>
      </c>
      <c r="M15" s="57">
        <f t="shared" si="3"/>
        <v>2714760</v>
      </c>
      <c r="N15" s="57">
        <f t="shared" si="3"/>
        <v>0</v>
      </c>
      <c r="O15" s="57">
        <f t="shared" si="2"/>
        <v>2714760</v>
      </c>
      <c r="P15" s="63"/>
      <c r="Q15" s="63"/>
    </row>
    <row r="16" spans="1:17" s="50" customFormat="1" ht="27" customHeight="1">
      <c r="A16" s="46" t="s">
        <v>425</v>
      </c>
      <c r="B16" s="5" t="s">
        <v>22</v>
      </c>
      <c r="C16" s="5" t="s">
        <v>5</v>
      </c>
      <c r="D16" s="5" t="s">
        <v>6</v>
      </c>
      <c r="E16" s="5" t="s">
        <v>104</v>
      </c>
      <c r="F16" s="2"/>
      <c r="G16" s="58">
        <f t="shared" si="3"/>
        <v>2714760</v>
      </c>
      <c r="H16" s="58">
        <f t="shared" si="3"/>
        <v>0</v>
      </c>
      <c r="I16" s="58">
        <f t="shared" si="0"/>
        <v>2714760</v>
      </c>
      <c r="J16" s="58">
        <f t="shared" si="3"/>
        <v>2714760</v>
      </c>
      <c r="K16" s="58">
        <f t="shared" si="3"/>
        <v>0</v>
      </c>
      <c r="L16" s="58">
        <f t="shared" si="1"/>
        <v>2714760</v>
      </c>
      <c r="M16" s="58">
        <f t="shared" si="3"/>
        <v>2714760</v>
      </c>
      <c r="N16" s="58">
        <f t="shared" si="3"/>
        <v>0</v>
      </c>
      <c r="O16" s="58">
        <f t="shared" si="2"/>
        <v>2714760</v>
      </c>
    </row>
    <row r="17" spans="1:17" s="30" customFormat="1" ht="14.25" customHeight="1">
      <c r="A17" s="32" t="s">
        <v>47</v>
      </c>
      <c r="B17" s="5" t="s">
        <v>22</v>
      </c>
      <c r="C17" s="5" t="s">
        <v>5</v>
      </c>
      <c r="D17" s="5" t="s">
        <v>6</v>
      </c>
      <c r="E17" s="5" t="s">
        <v>105</v>
      </c>
      <c r="F17" s="5"/>
      <c r="G17" s="58">
        <f t="shared" si="3"/>
        <v>2714760</v>
      </c>
      <c r="H17" s="58">
        <f t="shared" si="3"/>
        <v>0</v>
      </c>
      <c r="I17" s="58">
        <f t="shared" si="0"/>
        <v>2714760</v>
      </c>
      <c r="J17" s="58">
        <f t="shared" si="3"/>
        <v>2714760</v>
      </c>
      <c r="K17" s="58">
        <f t="shared" si="3"/>
        <v>0</v>
      </c>
      <c r="L17" s="58">
        <f t="shared" si="1"/>
        <v>2714760</v>
      </c>
      <c r="M17" s="58">
        <f t="shared" si="3"/>
        <v>2714760</v>
      </c>
      <c r="N17" s="58">
        <f t="shared" si="3"/>
        <v>0</v>
      </c>
      <c r="O17" s="58">
        <f t="shared" si="2"/>
        <v>2714760</v>
      </c>
    </row>
    <row r="18" spans="1:17" s="30" customFormat="1" ht="36">
      <c r="A18" s="6" t="s">
        <v>228</v>
      </c>
      <c r="B18" s="5" t="s">
        <v>22</v>
      </c>
      <c r="C18" s="5" t="s">
        <v>5</v>
      </c>
      <c r="D18" s="5" t="s">
        <v>6</v>
      </c>
      <c r="E18" s="5" t="s">
        <v>105</v>
      </c>
      <c r="F18" s="5" t="s">
        <v>48</v>
      </c>
      <c r="G18" s="58">
        <f t="shared" si="3"/>
        <v>2714760</v>
      </c>
      <c r="H18" s="58">
        <f t="shared" si="3"/>
        <v>0</v>
      </c>
      <c r="I18" s="58">
        <f t="shared" si="0"/>
        <v>2714760</v>
      </c>
      <c r="J18" s="58">
        <f t="shared" si="3"/>
        <v>2714760</v>
      </c>
      <c r="K18" s="58">
        <f t="shared" si="3"/>
        <v>0</v>
      </c>
      <c r="L18" s="58">
        <f t="shared" si="1"/>
        <v>2714760</v>
      </c>
      <c r="M18" s="58">
        <f t="shared" si="3"/>
        <v>2714760</v>
      </c>
      <c r="N18" s="58">
        <f t="shared" si="3"/>
        <v>0</v>
      </c>
      <c r="O18" s="58">
        <f t="shared" si="2"/>
        <v>2714760</v>
      </c>
    </row>
    <row r="19" spans="1:17" s="30" customFormat="1" ht="12">
      <c r="A19" s="6" t="s">
        <v>51</v>
      </c>
      <c r="B19" s="5" t="s">
        <v>22</v>
      </c>
      <c r="C19" s="5" t="s">
        <v>5</v>
      </c>
      <c r="D19" s="5" t="s">
        <v>6</v>
      </c>
      <c r="E19" s="5" t="s">
        <v>105</v>
      </c>
      <c r="F19" s="5" t="s">
        <v>50</v>
      </c>
      <c r="G19" s="58">
        <v>2714760</v>
      </c>
      <c r="H19" s="58"/>
      <c r="I19" s="58">
        <f t="shared" si="0"/>
        <v>2714760</v>
      </c>
      <c r="J19" s="58">
        <v>2714760</v>
      </c>
      <c r="K19" s="58"/>
      <c r="L19" s="58">
        <f t="shared" si="1"/>
        <v>2714760</v>
      </c>
      <c r="M19" s="58">
        <v>2714760</v>
      </c>
      <c r="N19" s="58"/>
      <c r="O19" s="58">
        <f t="shared" si="2"/>
        <v>2714760</v>
      </c>
      <c r="P19" s="85"/>
      <c r="Q19" s="85"/>
    </row>
    <row r="20" spans="1:17" s="50" customFormat="1" ht="24" customHeight="1">
      <c r="A20" s="7" t="s">
        <v>161</v>
      </c>
      <c r="B20" s="3" t="s">
        <v>22</v>
      </c>
      <c r="C20" s="3" t="s">
        <v>5</v>
      </c>
      <c r="D20" s="3" t="s">
        <v>14</v>
      </c>
      <c r="E20" s="3"/>
      <c r="F20" s="3"/>
      <c r="G20" s="57">
        <f>G25+G21</f>
        <v>56288393.859999999</v>
      </c>
      <c r="H20" s="57">
        <f>H25+H21</f>
        <v>0</v>
      </c>
      <c r="I20" s="56">
        <f t="shared" si="0"/>
        <v>56288393.859999999</v>
      </c>
      <c r="J20" s="57">
        <f>J25+J21</f>
        <v>56403269.059999995</v>
      </c>
      <c r="K20" s="57">
        <f>K25+K21</f>
        <v>0</v>
      </c>
      <c r="L20" s="56">
        <f t="shared" si="1"/>
        <v>56403269.059999995</v>
      </c>
      <c r="M20" s="57">
        <f>M25+M21</f>
        <v>56522750.640000001</v>
      </c>
      <c r="N20" s="57">
        <f>N25+N21</f>
        <v>0</v>
      </c>
      <c r="O20" s="56">
        <f t="shared" si="2"/>
        <v>56522750.640000001</v>
      </c>
    </row>
    <row r="21" spans="1:17" s="50" customFormat="1" ht="12">
      <c r="A21" s="6" t="s">
        <v>275</v>
      </c>
      <c r="B21" s="5" t="s">
        <v>22</v>
      </c>
      <c r="C21" s="5" t="s">
        <v>5</v>
      </c>
      <c r="D21" s="5" t="s">
        <v>14</v>
      </c>
      <c r="E21" s="5" t="s">
        <v>111</v>
      </c>
      <c r="F21" s="5"/>
      <c r="G21" s="58">
        <f>G22</f>
        <v>35000</v>
      </c>
      <c r="H21" s="58">
        <f>H22</f>
        <v>0</v>
      </c>
      <c r="I21" s="58">
        <f t="shared" si="0"/>
        <v>35000</v>
      </c>
      <c r="J21" s="58">
        <f t="shared" ref="J21:K21" si="4">J22</f>
        <v>35000</v>
      </c>
      <c r="K21" s="58">
        <f t="shared" si="4"/>
        <v>0</v>
      </c>
      <c r="L21" s="58">
        <f t="shared" si="1"/>
        <v>35000</v>
      </c>
      <c r="M21" s="58">
        <f>M22</f>
        <v>35000</v>
      </c>
      <c r="N21" s="58">
        <f>N22</f>
        <v>0</v>
      </c>
      <c r="O21" s="58">
        <f t="shared" si="2"/>
        <v>35000</v>
      </c>
    </row>
    <row r="22" spans="1:17" s="50" customFormat="1" ht="12">
      <c r="A22" s="6" t="s">
        <v>77</v>
      </c>
      <c r="B22" s="5" t="s">
        <v>22</v>
      </c>
      <c r="C22" s="5" t="s">
        <v>5</v>
      </c>
      <c r="D22" s="5" t="s">
        <v>14</v>
      </c>
      <c r="E22" s="41" t="s">
        <v>277</v>
      </c>
      <c r="F22" s="5"/>
      <c r="G22" s="58">
        <f t="shared" ref="G22:N23" si="5">G23</f>
        <v>35000</v>
      </c>
      <c r="H22" s="58">
        <f t="shared" si="5"/>
        <v>0</v>
      </c>
      <c r="I22" s="58">
        <f t="shared" si="0"/>
        <v>35000</v>
      </c>
      <c r="J22" s="58">
        <f t="shared" si="5"/>
        <v>35000</v>
      </c>
      <c r="K22" s="58">
        <f t="shared" si="5"/>
        <v>0</v>
      </c>
      <c r="L22" s="58">
        <f t="shared" si="1"/>
        <v>35000</v>
      </c>
      <c r="M22" s="58">
        <f t="shared" si="5"/>
        <v>35000</v>
      </c>
      <c r="N22" s="58">
        <f t="shared" si="5"/>
        <v>0</v>
      </c>
      <c r="O22" s="58">
        <f t="shared" si="2"/>
        <v>35000</v>
      </c>
    </row>
    <row r="23" spans="1:17" s="50" customFormat="1" ht="12">
      <c r="A23" s="6" t="s">
        <v>230</v>
      </c>
      <c r="B23" s="5" t="s">
        <v>22</v>
      </c>
      <c r="C23" s="5" t="s">
        <v>5</v>
      </c>
      <c r="D23" s="5" t="s">
        <v>14</v>
      </c>
      <c r="E23" s="41" t="s">
        <v>277</v>
      </c>
      <c r="F23" s="5" t="s">
        <v>55</v>
      </c>
      <c r="G23" s="58">
        <f t="shared" si="5"/>
        <v>35000</v>
      </c>
      <c r="H23" s="58">
        <f t="shared" si="5"/>
        <v>0</v>
      </c>
      <c r="I23" s="58">
        <f t="shared" si="0"/>
        <v>35000</v>
      </c>
      <c r="J23" s="58">
        <f t="shared" si="5"/>
        <v>35000</v>
      </c>
      <c r="K23" s="58">
        <f t="shared" si="5"/>
        <v>0</v>
      </c>
      <c r="L23" s="58">
        <f t="shared" si="1"/>
        <v>35000</v>
      </c>
      <c r="M23" s="58">
        <f t="shared" si="5"/>
        <v>35000</v>
      </c>
      <c r="N23" s="58">
        <f t="shared" si="5"/>
        <v>0</v>
      </c>
      <c r="O23" s="58">
        <f t="shared" si="2"/>
        <v>35000</v>
      </c>
    </row>
    <row r="24" spans="1:17" s="50" customFormat="1" ht="12">
      <c r="A24" s="6" t="s">
        <v>75</v>
      </c>
      <c r="B24" s="5" t="s">
        <v>22</v>
      </c>
      <c r="C24" s="5" t="s">
        <v>5</v>
      </c>
      <c r="D24" s="5" t="s">
        <v>14</v>
      </c>
      <c r="E24" s="41" t="s">
        <v>277</v>
      </c>
      <c r="F24" s="5" t="s">
        <v>56</v>
      </c>
      <c r="G24" s="58">
        <v>35000</v>
      </c>
      <c r="H24" s="58"/>
      <c r="I24" s="58">
        <f t="shared" si="0"/>
        <v>35000</v>
      </c>
      <c r="J24" s="59">
        <v>35000</v>
      </c>
      <c r="K24" s="58"/>
      <c r="L24" s="58">
        <f t="shared" si="1"/>
        <v>35000</v>
      </c>
      <c r="M24" s="58">
        <v>35000</v>
      </c>
      <c r="N24" s="58"/>
      <c r="O24" s="58">
        <f t="shared" si="2"/>
        <v>35000</v>
      </c>
    </row>
    <row r="25" spans="1:17" s="30" customFormat="1" ht="12">
      <c r="A25" s="6" t="s">
        <v>76</v>
      </c>
      <c r="B25" s="5" t="s">
        <v>22</v>
      </c>
      <c r="C25" s="5" t="s">
        <v>5</v>
      </c>
      <c r="D25" s="5" t="s">
        <v>14</v>
      </c>
      <c r="E25" s="5" t="s">
        <v>112</v>
      </c>
      <c r="F25" s="5"/>
      <c r="G25" s="58">
        <f>G45+G34+G26+G29</f>
        <v>56253393.859999999</v>
      </c>
      <c r="H25" s="58">
        <f>H45+H34+H26+H29</f>
        <v>0</v>
      </c>
      <c r="I25" s="58">
        <f t="shared" si="0"/>
        <v>56253393.859999999</v>
      </c>
      <c r="J25" s="58">
        <f>J45+J34+J26+J29</f>
        <v>56368269.059999995</v>
      </c>
      <c r="K25" s="58">
        <f>K45+K34+K26+K29</f>
        <v>0</v>
      </c>
      <c r="L25" s="58">
        <f t="shared" si="1"/>
        <v>56368269.059999995</v>
      </c>
      <c r="M25" s="58">
        <f>M45+M34+M26+M29</f>
        <v>56487750.640000001</v>
      </c>
      <c r="N25" s="58">
        <f>N45+N34+N26+N29</f>
        <v>0</v>
      </c>
      <c r="O25" s="58">
        <f t="shared" si="2"/>
        <v>56487750.640000001</v>
      </c>
    </row>
    <row r="26" spans="1:17" s="30" customFormat="1" ht="36">
      <c r="A26" s="6" t="s">
        <v>278</v>
      </c>
      <c r="B26" s="5" t="s">
        <v>22</v>
      </c>
      <c r="C26" s="5" t="s">
        <v>5</v>
      </c>
      <c r="D26" s="5" t="s">
        <v>14</v>
      </c>
      <c r="E26" s="95" t="s">
        <v>279</v>
      </c>
      <c r="F26" s="5"/>
      <c r="G26" s="58">
        <f>G27</f>
        <v>7000</v>
      </c>
      <c r="H26" s="58">
        <f>H27</f>
        <v>0</v>
      </c>
      <c r="I26" s="58">
        <f t="shared" si="0"/>
        <v>7000</v>
      </c>
      <c r="J26" s="58">
        <f t="shared" ref="J26:M27" si="6">J27</f>
        <v>7000</v>
      </c>
      <c r="K26" s="58">
        <f>K27</f>
        <v>0</v>
      </c>
      <c r="L26" s="58">
        <f t="shared" si="1"/>
        <v>7000</v>
      </c>
      <c r="M26" s="58">
        <f t="shared" si="6"/>
        <v>7000</v>
      </c>
      <c r="N26" s="58">
        <f>N27</f>
        <v>0</v>
      </c>
      <c r="O26" s="58">
        <f t="shared" si="2"/>
        <v>7000</v>
      </c>
    </row>
    <row r="27" spans="1:17" s="30" customFormat="1" ht="12">
      <c r="A27" s="6" t="s">
        <v>230</v>
      </c>
      <c r="B27" s="5" t="s">
        <v>22</v>
      </c>
      <c r="C27" s="5" t="s">
        <v>5</v>
      </c>
      <c r="D27" s="5" t="s">
        <v>14</v>
      </c>
      <c r="E27" s="95" t="s">
        <v>279</v>
      </c>
      <c r="F27" s="5" t="s">
        <v>55</v>
      </c>
      <c r="G27" s="58">
        <f>G28</f>
        <v>7000</v>
      </c>
      <c r="H27" s="58">
        <f>H28</f>
        <v>0</v>
      </c>
      <c r="I27" s="58">
        <f t="shared" si="0"/>
        <v>7000</v>
      </c>
      <c r="J27" s="58">
        <f t="shared" si="6"/>
        <v>7000</v>
      </c>
      <c r="K27" s="58">
        <f>K28</f>
        <v>0</v>
      </c>
      <c r="L27" s="58">
        <f t="shared" si="1"/>
        <v>7000</v>
      </c>
      <c r="M27" s="58">
        <f t="shared" si="6"/>
        <v>7000</v>
      </c>
      <c r="N27" s="58">
        <f>N28</f>
        <v>0</v>
      </c>
      <c r="O27" s="58">
        <f t="shared" si="2"/>
        <v>7000</v>
      </c>
    </row>
    <row r="28" spans="1:17" s="30" customFormat="1" ht="12">
      <c r="A28" s="6" t="s">
        <v>75</v>
      </c>
      <c r="B28" s="5" t="s">
        <v>22</v>
      </c>
      <c r="C28" s="5" t="s">
        <v>5</v>
      </c>
      <c r="D28" s="5" t="s">
        <v>14</v>
      </c>
      <c r="E28" s="95" t="s">
        <v>279</v>
      </c>
      <c r="F28" s="5" t="s">
        <v>56</v>
      </c>
      <c r="G28" s="58">
        <v>7000</v>
      </c>
      <c r="H28" s="58"/>
      <c r="I28" s="58">
        <f t="shared" si="0"/>
        <v>7000</v>
      </c>
      <c r="J28" s="59">
        <v>7000</v>
      </c>
      <c r="K28" s="58"/>
      <c r="L28" s="58">
        <f t="shared" si="1"/>
        <v>7000</v>
      </c>
      <c r="M28" s="58">
        <v>7000</v>
      </c>
      <c r="N28" s="58"/>
      <c r="O28" s="58">
        <f t="shared" si="2"/>
        <v>7000</v>
      </c>
    </row>
    <row r="29" spans="1:17" s="30" customFormat="1" ht="12">
      <c r="A29" s="6" t="s">
        <v>78</v>
      </c>
      <c r="B29" s="5" t="s">
        <v>22</v>
      </c>
      <c r="C29" s="5" t="s">
        <v>5</v>
      </c>
      <c r="D29" s="5" t="s">
        <v>14</v>
      </c>
      <c r="E29" s="95" t="s">
        <v>280</v>
      </c>
      <c r="F29" s="5"/>
      <c r="G29" s="58">
        <f>G30+G32</f>
        <v>455268.55</v>
      </c>
      <c r="H29" s="58">
        <f>H30+H32</f>
        <v>0</v>
      </c>
      <c r="I29" s="58">
        <f t="shared" si="0"/>
        <v>455268.55</v>
      </c>
      <c r="J29" s="58">
        <f t="shared" ref="J29:M29" si="7">J30+J32</f>
        <v>471679.3</v>
      </c>
      <c r="K29" s="58">
        <f>K30+K32</f>
        <v>0</v>
      </c>
      <c r="L29" s="58">
        <f t="shared" si="1"/>
        <v>471679.3</v>
      </c>
      <c r="M29" s="58">
        <f t="shared" si="7"/>
        <v>488748.09</v>
      </c>
      <c r="N29" s="58">
        <f>N30+N32</f>
        <v>0</v>
      </c>
      <c r="O29" s="58">
        <f t="shared" si="2"/>
        <v>488748.09</v>
      </c>
    </row>
    <row r="30" spans="1:17" s="30" customFormat="1" ht="36">
      <c r="A30" s="6" t="s">
        <v>228</v>
      </c>
      <c r="B30" s="5" t="s">
        <v>22</v>
      </c>
      <c r="C30" s="5" t="s">
        <v>5</v>
      </c>
      <c r="D30" s="5" t="s">
        <v>14</v>
      </c>
      <c r="E30" s="95" t="s">
        <v>280</v>
      </c>
      <c r="F30" s="5" t="s">
        <v>48</v>
      </c>
      <c r="G30" s="58">
        <f>G31</f>
        <v>420268.55</v>
      </c>
      <c r="H30" s="58">
        <f>H31</f>
        <v>0</v>
      </c>
      <c r="I30" s="58">
        <f t="shared" si="0"/>
        <v>420268.55</v>
      </c>
      <c r="J30" s="58">
        <f t="shared" ref="J30:M30" si="8">J31</f>
        <v>436679.3</v>
      </c>
      <c r="K30" s="58">
        <f>K31</f>
        <v>0</v>
      </c>
      <c r="L30" s="58">
        <f t="shared" si="1"/>
        <v>436679.3</v>
      </c>
      <c r="M30" s="58">
        <f t="shared" si="8"/>
        <v>453748.09</v>
      </c>
      <c r="N30" s="58">
        <f>N31</f>
        <v>0</v>
      </c>
      <c r="O30" s="58">
        <f t="shared" si="2"/>
        <v>453748.09</v>
      </c>
    </row>
    <row r="31" spans="1:17" s="30" customFormat="1" ht="12">
      <c r="A31" s="6" t="s">
        <v>51</v>
      </c>
      <c r="B31" s="5" t="s">
        <v>22</v>
      </c>
      <c r="C31" s="5" t="s">
        <v>5</v>
      </c>
      <c r="D31" s="5" t="s">
        <v>14</v>
      </c>
      <c r="E31" s="95" t="s">
        <v>280</v>
      </c>
      <c r="F31" s="5" t="s">
        <v>50</v>
      </c>
      <c r="G31" s="58">
        <v>420268.55</v>
      </c>
      <c r="H31" s="58"/>
      <c r="I31" s="58">
        <f t="shared" si="0"/>
        <v>420268.55</v>
      </c>
      <c r="J31" s="59">
        <v>436679.3</v>
      </c>
      <c r="K31" s="58"/>
      <c r="L31" s="58">
        <f t="shared" si="1"/>
        <v>436679.3</v>
      </c>
      <c r="M31" s="58">
        <v>453748.09</v>
      </c>
      <c r="N31" s="58"/>
      <c r="O31" s="58">
        <f t="shared" si="2"/>
        <v>453748.09</v>
      </c>
    </row>
    <row r="32" spans="1:17" s="30" customFormat="1" ht="12">
      <c r="A32" s="6" t="s">
        <v>230</v>
      </c>
      <c r="B32" s="5" t="s">
        <v>22</v>
      </c>
      <c r="C32" s="5" t="s">
        <v>5</v>
      </c>
      <c r="D32" s="5" t="s">
        <v>14</v>
      </c>
      <c r="E32" s="95" t="s">
        <v>280</v>
      </c>
      <c r="F32" s="5" t="s">
        <v>55</v>
      </c>
      <c r="G32" s="58">
        <f>G33</f>
        <v>35000</v>
      </c>
      <c r="H32" s="58">
        <f>H33</f>
        <v>0</v>
      </c>
      <c r="I32" s="58">
        <f t="shared" si="0"/>
        <v>35000</v>
      </c>
      <c r="J32" s="58">
        <f t="shared" ref="J32:M32" si="9">J33</f>
        <v>35000</v>
      </c>
      <c r="K32" s="58">
        <f>K33</f>
        <v>0</v>
      </c>
      <c r="L32" s="58">
        <f t="shared" si="1"/>
        <v>35000</v>
      </c>
      <c r="M32" s="58">
        <f t="shared" si="9"/>
        <v>35000</v>
      </c>
      <c r="N32" s="58">
        <f>N33</f>
        <v>0</v>
      </c>
      <c r="O32" s="58">
        <f t="shared" si="2"/>
        <v>35000</v>
      </c>
    </row>
    <row r="33" spans="1:17" s="30" customFormat="1" ht="12">
      <c r="A33" s="6" t="s">
        <v>75</v>
      </c>
      <c r="B33" s="5" t="s">
        <v>22</v>
      </c>
      <c r="C33" s="5" t="s">
        <v>5</v>
      </c>
      <c r="D33" s="5" t="s">
        <v>14</v>
      </c>
      <c r="E33" s="95" t="s">
        <v>280</v>
      </c>
      <c r="F33" s="5" t="s">
        <v>56</v>
      </c>
      <c r="G33" s="58">
        <v>35000</v>
      </c>
      <c r="H33" s="58"/>
      <c r="I33" s="58">
        <f t="shared" si="0"/>
        <v>35000</v>
      </c>
      <c r="J33" s="59">
        <v>35000</v>
      </c>
      <c r="K33" s="58"/>
      <c r="L33" s="58">
        <f t="shared" si="1"/>
        <v>35000</v>
      </c>
      <c r="M33" s="58">
        <v>35000</v>
      </c>
      <c r="N33" s="58"/>
      <c r="O33" s="58">
        <f t="shared" si="2"/>
        <v>35000</v>
      </c>
    </row>
    <row r="34" spans="1:17" s="30" customFormat="1" ht="24">
      <c r="A34" s="6" t="s">
        <v>281</v>
      </c>
      <c r="B34" s="5" t="s">
        <v>22</v>
      </c>
      <c r="C34" s="5" t="s">
        <v>5</v>
      </c>
      <c r="D34" s="5" t="s">
        <v>14</v>
      </c>
      <c r="E34" s="5" t="s">
        <v>283</v>
      </c>
      <c r="F34" s="5"/>
      <c r="G34" s="58">
        <f>G40+G35</f>
        <v>2836611.31</v>
      </c>
      <c r="H34" s="58">
        <f>H40+H35</f>
        <v>0</v>
      </c>
      <c r="I34" s="58">
        <f t="shared" si="0"/>
        <v>2836611.31</v>
      </c>
      <c r="J34" s="58">
        <f>J40+J35</f>
        <v>2935075.76</v>
      </c>
      <c r="K34" s="58">
        <f>K40+K35</f>
        <v>0</v>
      </c>
      <c r="L34" s="58">
        <f t="shared" si="1"/>
        <v>2935075.76</v>
      </c>
      <c r="M34" s="58">
        <f>M40+M35</f>
        <v>3037488.5500000003</v>
      </c>
      <c r="N34" s="58">
        <f>N40+N35</f>
        <v>0</v>
      </c>
      <c r="O34" s="58">
        <f t="shared" si="2"/>
        <v>3037488.5500000003</v>
      </c>
    </row>
    <row r="35" spans="1:17" s="30" customFormat="1" ht="36">
      <c r="A35" s="6" t="s">
        <v>282</v>
      </c>
      <c r="B35" s="5" t="s">
        <v>22</v>
      </c>
      <c r="C35" s="5" t="s">
        <v>5</v>
      </c>
      <c r="D35" s="5" t="s">
        <v>14</v>
      </c>
      <c r="E35" s="5" t="s">
        <v>284</v>
      </c>
      <c r="F35" s="5"/>
      <c r="G35" s="58">
        <f>G36+G38</f>
        <v>1821074.21</v>
      </c>
      <c r="H35" s="58">
        <f>H36+H38</f>
        <v>0</v>
      </c>
      <c r="I35" s="58">
        <f t="shared" si="0"/>
        <v>1821074.21</v>
      </c>
      <c r="J35" s="58">
        <f t="shared" ref="J35" si="10">J36+J38</f>
        <v>1886717.18</v>
      </c>
      <c r="K35" s="58">
        <f>K36+K38</f>
        <v>0</v>
      </c>
      <c r="L35" s="58">
        <f t="shared" si="1"/>
        <v>1886717.18</v>
      </c>
      <c r="M35" s="58">
        <f t="shared" ref="M35" si="11">M36+M38</f>
        <v>1954992.37</v>
      </c>
      <c r="N35" s="58">
        <f>N36+N38</f>
        <v>0</v>
      </c>
      <c r="O35" s="58">
        <f t="shared" si="2"/>
        <v>1954992.37</v>
      </c>
    </row>
    <row r="36" spans="1:17" s="30" customFormat="1" ht="36">
      <c r="A36" s="6" t="s">
        <v>228</v>
      </c>
      <c r="B36" s="5" t="s">
        <v>22</v>
      </c>
      <c r="C36" s="5" t="s">
        <v>5</v>
      </c>
      <c r="D36" s="5" t="s">
        <v>14</v>
      </c>
      <c r="E36" s="5" t="s">
        <v>284</v>
      </c>
      <c r="F36" s="5" t="s">
        <v>48</v>
      </c>
      <c r="G36" s="58">
        <f>G37</f>
        <v>1681074.21</v>
      </c>
      <c r="H36" s="58">
        <f>H37</f>
        <v>0</v>
      </c>
      <c r="I36" s="58">
        <f t="shared" si="0"/>
        <v>1681074.21</v>
      </c>
      <c r="J36" s="58">
        <f t="shared" ref="J36:M36" si="12">J37</f>
        <v>1746717.18</v>
      </c>
      <c r="K36" s="58">
        <f>K37</f>
        <v>0</v>
      </c>
      <c r="L36" s="58">
        <f t="shared" si="1"/>
        <v>1746717.18</v>
      </c>
      <c r="M36" s="58">
        <f t="shared" si="12"/>
        <v>1814992.37</v>
      </c>
      <c r="N36" s="58">
        <f>N37</f>
        <v>0</v>
      </c>
      <c r="O36" s="58">
        <f t="shared" si="2"/>
        <v>1814992.37</v>
      </c>
    </row>
    <row r="37" spans="1:17" s="30" customFormat="1" ht="12">
      <c r="A37" s="6" t="s">
        <v>51</v>
      </c>
      <c r="B37" s="5" t="s">
        <v>22</v>
      </c>
      <c r="C37" s="5" t="s">
        <v>5</v>
      </c>
      <c r="D37" s="5" t="s">
        <v>14</v>
      </c>
      <c r="E37" s="5" t="s">
        <v>284</v>
      </c>
      <c r="F37" s="5" t="s">
        <v>50</v>
      </c>
      <c r="G37" s="58">
        <v>1681074.21</v>
      </c>
      <c r="H37" s="58"/>
      <c r="I37" s="58">
        <f t="shared" si="0"/>
        <v>1681074.21</v>
      </c>
      <c r="J37" s="59">
        <v>1746717.18</v>
      </c>
      <c r="K37" s="58"/>
      <c r="L37" s="58">
        <f t="shared" si="1"/>
        <v>1746717.18</v>
      </c>
      <c r="M37" s="58">
        <v>1814992.37</v>
      </c>
      <c r="N37" s="58"/>
      <c r="O37" s="58">
        <f t="shared" si="2"/>
        <v>1814992.37</v>
      </c>
    </row>
    <row r="38" spans="1:17" s="30" customFormat="1" ht="12">
      <c r="A38" s="6" t="s">
        <v>230</v>
      </c>
      <c r="B38" s="5" t="s">
        <v>22</v>
      </c>
      <c r="C38" s="5" t="s">
        <v>5</v>
      </c>
      <c r="D38" s="5" t="s">
        <v>14</v>
      </c>
      <c r="E38" s="5" t="s">
        <v>284</v>
      </c>
      <c r="F38" s="5" t="s">
        <v>55</v>
      </c>
      <c r="G38" s="58">
        <f>G39</f>
        <v>140000</v>
      </c>
      <c r="H38" s="58">
        <f>H39</f>
        <v>0</v>
      </c>
      <c r="I38" s="58">
        <f t="shared" si="0"/>
        <v>140000</v>
      </c>
      <c r="J38" s="58">
        <f t="shared" ref="J38:M38" si="13">J39</f>
        <v>140000</v>
      </c>
      <c r="K38" s="58">
        <f>K39</f>
        <v>0</v>
      </c>
      <c r="L38" s="58">
        <f t="shared" si="1"/>
        <v>140000</v>
      </c>
      <c r="M38" s="58">
        <f t="shared" si="13"/>
        <v>140000</v>
      </c>
      <c r="N38" s="58">
        <f>N39</f>
        <v>0</v>
      </c>
      <c r="O38" s="58">
        <f t="shared" si="2"/>
        <v>140000</v>
      </c>
    </row>
    <row r="39" spans="1:17" s="30" customFormat="1" ht="12">
      <c r="A39" s="6" t="s">
        <v>75</v>
      </c>
      <c r="B39" s="5" t="s">
        <v>22</v>
      </c>
      <c r="C39" s="5" t="s">
        <v>5</v>
      </c>
      <c r="D39" s="5" t="s">
        <v>14</v>
      </c>
      <c r="E39" s="5" t="s">
        <v>284</v>
      </c>
      <c r="F39" s="5" t="s">
        <v>56</v>
      </c>
      <c r="G39" s="58">
        <v>140000</v>
      </c>
      <c r="H39" s="58"/>
      <c r="I39" s="58">
        <f t="shared" si="0"/>
        <v>140000</v>
      </c>
      <c r="J39" s="59">
        <v>140000</v>
      </c>
      <c r="K39" s="58"/>
      <c r="L39" s="58">
        <f t="shared" si="1"/>
        <v>140000</v>
      </c>
      <c r="M39" s="58">
        <v>140000</v>
      </c>
      <c r="N39" s="58"/>
      <c r="O39" s="58">
        <f t="shared" si="2"/>
        <v>140000</v>
      </c>
    </row>
    <row r="40" spans="1:17" s="30" customFormat="1" ht="36">
      <c r="A40" s="6" t="s">
        <v>204</v>
      </c>
      <c r="B40" s="5" t="s">
        <v>22</v>
      </c>
      <c r="C40" s="5" t="s">
        <v>5</v>
      </c>
      <c r="D40" s="5" t="s">
        <v>14</v>
      </c>
      <c r="E40" s="5" t="s">
        <v>285</v>
      </c>
      <c r="F40" s="5"/>
      <c r="G40" s="58">
        <f>G41+G43</f>
        <v>1015537.1</v>
      </c>
      <c r="H40" s="58">
        <f>H41+H43</f>
        <v>0</v>
      </c>
      <c r="I40" s="58">
        <f t="shared" si="0"/>
        <v>1015537.1</v>
      </c>
      <c r="J40" s="58">
        <f t="shared" ref="J40" si="14">J41+J43</f>
        <v>1048358.58</v>
      </c>
      <c r="K40" s="58">
        <f>K41+K43</f>
        <v>0</v>
      </c>
      <c r="L40" s="58">
        <f t="shared" si="1"/>
        <v>1048358.58</v>
      </c>
      <c r="M40" s="58">
        <f t="shared" ref="M40" si="15">M41+M43</f>
        <v>1082496.1800000002</v>
      </c>
      <c r="N40" s="58">
        <f>N41+N43</f>
        <v>0</v>
      </c>
      <c r="O40" s="58">
        <f t="shared" si="2"/>
        <v>1082496.1800000002</v>
      </c>
    </row>
    <row r="41" spans="1:17" s="30" customFormat="1" ht="36">
      <c r="A41" s="6" t="s">
        <v>49</v>
      </c>
      <c r="B41" s="5" t="s">
        <v>22</v>
      </c>
      <c r="C41" s="5" t="s">
        <v>5</v>
      </c>
      <c r="D41" s="5" t="s">
        <v>14</v>
      </c>
      <c r="E41" s="5" t="s">
        <v>285</v>
      </c>
      <c r="F41" s="45" t="s">
        <v>48</v>
      </c>
      <c r="G41" s="58">
        <f>G42</f>
        <v>840537.1</v>
      </c>
      <c r="H41" s="58">
        <f>H42</f>
        <v>0</v>
      </c>
      <c r="I41" s="58">
        <f t="shared" si="0"/>
        <v>840537.1</v>
      </c>
      <c r="J41" s="58">
        <f t="shared" ref="J41:M41" si="16">J42</f>
        <v>873358.58</v>
      </c>
      <c r="K41" s="58">
        <f>K42</f>
        <v>0</v>
      </c>
      <c r="L41" s="58">
        <f t="shared" si="1"/>
        <v>873358.58</v>
      </c>
      <c r="M41" s="58">
        <f t="shared" si="16"/>
        <v>907496.18</v>
      </c>
      <c r="N41" s="58">
        <f>N42</f>
        <v>0</v>
      </c>
      <c r="O41" s="58">
        <f t="shared" si="2"/>
        <v>907496.18</v>
      </c>
    </row>
    <row r="42" spans="1:17" s="30" customFormat="1" ht="12">
      <c r="A42" s="6" t="s">
        <v>51</v>
      </c>
      <c r="B42" s="5" t="s">
        <v>22</v>
      </c>
      <c r="C42" s="5" t="s">
        <v>5</v>
      </c>
      <c r="D42" s="5" t="s">
        <v>14</v>
      </c>
      <c r="E42" s="5" t="s">
        <v>285</v>
      </c>
      <c r="F42" s="45" t="s">
        <v>50</v>
      </c>
      <c r="G42" s="58">
        <v>840537.1</v>
      </c>
      <c r="H42" s="58"/>
      <c r="I42" s="58">
        <f t="shared" si="0"/>
        <v>840537.1</v>
      </c>
      <c r="J42" s="59">
        <v>873358.58</v>
      </c>
      <c r="K42" s="58"/>
      <c r="L42" s="58">
        <f t="shared" si="1"/>
        <v>873358.58</v>
      </c>
      <c r="M42" s="58">
        <v>907496.18</v>
      </c>
      <c r="N42" s="58"/>
      <c r="O42" s="58">
        <f t="shared" si="2"/>
        <v>907496.18</v>
      </c>
    </row>
    <row r="43" spans="1:17" s="30" customFormat="1" ht="12">
      <c r="A43" s="6" t="s">
        <v>57</v>
      </c>
      <c r="B43" s="5" t="s">
        <v>22</v>
      </c>
      <c r="C43" s="5" t="s">
        <v>5</v>
      </c>
      <c r="D43" s="5" t="s">
        <v>14</v>
      </c>
      <c r="E43" s="5" t="s">
        <v>285</v>
      </c>
      <c r="F43" s="5" t="s">
        <v>55</v>
      </c>
      <c r="G43" s="58">
        <f>G44</f>
        <v>175000</v>
      </c>
      <c r="H43" s="58">
        <f>H44</f>
        <v>0</v>
      </c>
      <c r="I43" s="58">
        <f t="shared" si="0"/>
        <v>175000</v>
      </c>
      <c r="J43" s="58">
        <f t="shared" ref="J43:M43" si="17">J44</f>
        <v>175000</v>
      </c>
      <c r="K43" s="58">
        <f>K44</f>
        <v>0</v>
      </c>
      <c r="L43" s="58">
        <f t="shared" si="1"/>
        <v>175000</v>
      </c>
      <c r="M43" s="58">
        <f t="shared" si="17"/>
        <v>175000</v>
      </c>
      <c r="N43" s="58">
        <f>N44</f>
        <v>0</v>
      </c>
      <c r="O43" s="58">
        <f t="shared" si="2"/>
        <v>175000</v>
      </c>
    </row>
    <row r="44" spans="1:17" s="30" customFormat="1" ht="12">
      <c r="A44" s="6" t="s">
        <v>75</v>
      </c>
      <c r="B44" s="5" t="s">
        <v>22</v>
      </c>
      <c r="C44" s="5" t="s">
        <v>5</v>
      </c>
      <c r="D44" s="5" t="s">
        <v>14</v>
      </c>
      <c r="E44" s="5" t="s">
        <v>285</v>
      </c>
      <c r="F44" s="5" t="s">
        <v>56</v>
      </c>
      <c r="G44" s="58">
        <v>175000</v>
      </c>
      <c r="H44" s="58"/>
      <c r="I44" s="58">
        <f t="shared" si="0"/>
        <v>175000</v>
      </c>
      <c r="J44" s="59">
        <v>175000</v>
      </c>
      <c r="K44" s="58"/>
      <c r="L44" s="58">
        <f t="shared" si="1"/>
        <v>175000</v>
      </c>
      <c r="M44" s="58">
        <v>175000</v>
      </c>
      <c r="N44" s="58"/>
      <c r="O44" s="58">
        <f t="shared" si="2"/>
        <v>175000</v>
      </c>
    </row>
    <row r="45" spans="1:17" s="30" customFormat="1" ht="12">
      <c r="A45" s="32" t="s">
        <v>47</v>
      </c>
      <c r="B45" s="5" t="s">
        <v>22</v>
      </c>
      <c r="C45" s="5" t="s">
        <v>5</v>
      </c>
      <c r="D45" s="5" t="s">
        <v>14</v>
      </c>
      <c r="E45" s="5" t="s">
        <v>113</v>
      </c>
      <c r="F45" s="5"/>
      <c r="G45" s="58">
        <f>G46+G48+G50</f>
        <v>52954514</v>
      </c>
      <c r="H45" s="58">
        <f>H46+H48+H50</f>
        <v>0</v>
      </c>
      <c r="I45" s="58">
        <f t="shared" si="0"/>
        <v>52954514</v>
      </c>
      <c r="J45" s="58">
        <f t="shared" ref="J45:M45" si="18">J46+J48+J50</f>
        <v>52954514</v>
      </c>
      <c r="K45" s="58">
        <f>K46+K48+K50</f>
        <v>0</v>
      </c>
      <c r="L45" s="58">
        <f t="shared" si="1"/>
        <v>52954514</v>
      </c>
      <c r="M45" s="58">
        <f t="shared" si="18"/>
        <v>52954514</v>
      </c>
      <c r="N45" s="58">
        <f>N46+N48+N50</f>
        <v>0</v>
      </c>
      <c r="O45" s="58">
        <f t="shared" si="2"/>
        <v>52954514</v>
      </c>
      <c r="P45" s="85"/>
      <c r="Q45" s="85"/>
    </row>
    <row r="46" spans="1:17" s="30" customFormat="1" ht="36">
      <c r="A46" s="6" t="s">
        <v>228</v>
      </c>
      <c r="B46" s="5" t="s">
        <v>22</v>
      </c>
      <c r="C46" s="5" t="s">
        <v>5</v>
      </c>
      <c r="D46" s="5" t="s">
        <v>14</v>
      </c>
      <c r="E46" s="5" t="s">
        <v>113</v>
      </c>
      <c r="F46" s="5" t="s">
        <v>48</v>
      </c>
      <c r="G46" s="58">
        <f>G47</f>
        <v>51123000</v>
      </c>
      <c r="H46" s="58">
        <f>H47</f>
        <v>0</v>
      </c>
      <c r="I46" s="58">
        <f t="shared" si="0"/>
        <v>51123000</v>
      </c>
      <c r="J46" s="58">
        <f>J47</f>
        <v>51123000</v>
      </c>
      <c r="K46" s="58">
        <f>K47</f>
        <v>0</v>
      </c>
      <c r="L46" s="58">
        <f t="shared" si="1"/>
        <v>51123000</v>
      </c>
      <c r="M46" s="58">
        <f>M47</f>
        <v>51123000</v>
      </c>
      <c r="N46" s="58">
        <f>N47</f>
        <v>0</v>
      </c>
      <c r="O46" s="58">
        <f t="shared" si="2"/>
        <v>51123000</v>
      </c>
    </row>
    <row r="47" spans="1:17" s="30" customFormat="1" ht="12">
      <c r="A47" s="6" t="s">
        <v>51</v>
      </c>
      <c r="B47" s="5" t="s">
        <v>22</v>
      </c>
      <c r="C47" s="5" t="s">
        <v>5</v>
      </c>
      <c r="D47" s="5" t="s">
        <v>14</v>
      </c>
      <c r="E47" s="5" t="s">
        <v>113</v>
      </c>
      <c r="F47" s="5" t="s">
        <v>50</v>
      </c>
      <c r="G47" s="58">
        <v>51123000</v>
      </c>
      <c r="H47" s="58"/>
      <c r="I47" s="58">
        <f t="shared" si="0"/>
        <v>51123000</v>
      </c>
      <c r="J47" s="58">
        <v>51123000</v>
      </c>
      <c r="K47" s="58"/>
      <c r="L47" s="58">
        <f t="shared" si="1"/>
        <v>51123000</v>
      </c>
      <c r="M47" s="58">
        <v>51123000</v>
      </c>
      <c r="N47" s="58"/>
      <c r="O47" s="58">
        <f t="shared" si="2"/>
        <v>51123000</v>
      </c>
    </row>
    <row r="48" spans="1:17" s="30" customFormat="1" ht="12">
      <c r="A48" s="6" t="s">
        <v>230</v>
      </c>
      <c r="B48" s="5" t="s">
        <v>22</v>
      </c>
      <c r="C48" s="5" t="s">
        <v>5</v>
      </c>
      <c r="D48" s="5" t="s">
        <v>14</v>
      </c>
      <c r="E48" s="5" t="s">
        <v>113</v>
      </c>
      <c r="F48" s="5" t="s">
        <v>55</v>
      </c>
      <c r="G48" s="58">
        <f>G49</f>
        <v>1797310</v>
      </c>
      <c r="H48" s="58">
        <f>H49</f>
        <v>0</v>
      </c>
      <c r="I48" s="58">
        <f t="shared" si="0"/>
        <v>1797310</v>
      </c>
      <c r="J48" s="58">
        <f>J49</f>
        <v>1797310</v>
      </c>
      <c r="K48" s="58">
        <f>K49</f>
        <v>0</v>
      </c>
      <c r="L48" s="58">
        <f t="shared" si="1"/>
        <v>1797310</v>
      </c>
      <c r="M48" s="58">
        <f>M49</f>
        <v>1797310</v>
      </c>
      <c r="N48" s="58">
        <f>N49</f>
        <v>0</v>
      </c>
      <c r="O48" s="58">
        <f t="shared" si="2"/>
        <v>1797310</v>
      </c>
    </row>
    <row r="49" spans="1:17" s="30" customFormat="1" ht="12">
      <c r="A49" s="6" t="s">
        <v>75</v>
      </c>
      <c r="B49" s="5" t="s">
        <v>22</v>
      </c>
      <c r="C49" s="5" t="s">
        <v>5</v>
      </c>
      <c r="D49" s="5" t="s">
        <v>14</v>
      </c>
      <c r="E49" s="5" t="s">
        <v>113</v>
      </c>
      <c r="F49" s="5" t="s">
        <v>56</v>
      </c>
      <c r="G49" s="58">
        <v>1797310</v>
      </c>
      <c r="H49" s="58"/>
      <c r="I49" s="58">
        <f t="shared" si="0"/>
        <v>1797310</v>
      </c>
      <c r="J49" s="58">
        <v>1797310</v>
      </c>
      <c r="K49" s="58"/>
      <c r="L49" s="58">
        <f t="shared" si="1"/>
        <v>1797310</v>
      </c>
      <c r="M49" s="58">
        <v>1797310</v>
      </c>
      <c r="N49" s="58"/>
      <c r="O49" s="58">
        <f t="shared" si="2"/>
        <v>1797310</v>
      </c>
    </row>
    <row r="50" spans="1:17" s="30" customFormat="1" ht="12">
      <c r="A50" s="6" t="s">
        <v>59</v>
      </c>
      <c r="B50" s="5" t="s">
        <v>22</v>
      </c>
      <c r="C50" s="5" t="s">
        <v>5</v>
      </c>
      <c r="D50" s="5" t="s">
        <v>14</v>
      </c>
      <c r="E50" s="5" t="s">
        <v>113</v>
      </c>
      <c r="F50" s="5" t="s">
        <v>22</v>
      </c>
      <c r="G50" s="58">
        <f>G51</f>
        <v>34204</v>
      </c>
      <c r="H50" s="58">
        <f>H51</f>
        <v>0</v>
      </c>
      <c r="I50" s="58">
        <f t="shared" si="0"/>
        <v>34204</v>
      </c>
      <c r="J50" s="58">
        <f>J51</f>
        <v>34204</v>
      </c>
      <c r="K50" s="58">
        <f>K51</f>
        <v>0</v>
      </c>
      <c r="L50" s="58">
        <f t="shared" si="1"/>
        <v>34204</v>
      </c>
      <c r="M50" s="58">
        <f>M51</f>
        <v>34204</v>
      </c>
      <c r="N50" s="58">
        <f>N51</f>
        <v>0</v>
      </c>
      <c r="O50" s="58">
        <f t="shared" si="2"/>
        <v>34204</v>
      </c>
    </row>
    <row r="51" spans="1:17" s="30" customFormat="1" ht="12">
      <c r="A51" s="6" t="s">
        <v>60</v>
      </c>
      <c r="B51" s="5" t="s">
        <v>22</v>
      </c>
      <c r="C51" s="5" t="s">
        <v>5</v>
      </c>
      <c r="D51" s="5" t="s">
        <v>14</v>
      </c>
      <c r="E51" s="5" t="s">
        <v>113</v>
      </c>
      <c r="F51" s="5" t="s">
        <v>58</v>
      </c>
      <c r="G51" s="58">
        <v>34204</v>
      </c>
      <c r="H51" s="58"/>
      <c r="I51" s="58">
        <f t="shared" si="0"/>
        <v>34204</v>
      </c>
      <c r="J51" s="58">
        <v>34204</v>
      </c>
      <c r="K51" s="58"/>
      <c r="L51" s="58">
        <f t="shared" si="1"/>
        <v>34204</v>
      </c>
      <c r="M51" s="58">
        <v>34204</v>
      </c>
      <c r="N51" s="58"/>
      <c r="O51" s="58">
        <f t="shared" si="2"/>
        <v>34204</v>
      </c>
    </row>
    <row r="52" spans="1:17" s="33" customFormat="1" ht="12">
      <c r="A52" s="7" t="s">
        <v>103</v>
      </c>
      <c r="B52" s="3" t="s">
        <v>22</v>
      </c>
      <c r="C52" s="3" t="s">
        <v>5</v>
      </c>
      <c r="D52" s="3" t="s">
        <v>8</v>
      </c>
      <c r="E52" s="3"/>
      <c r="F52" s="3"/>
      <c r="G52" s="57">
        <f t="shared" ref="G52:N55" si="19">G53</f>
        <v>4288.3100000000004</v>
      </c>
      <c r="H52" s="57">
        <f t="shared" si="19"/>
        <v>0</v>
      </c>
      <c r="I52" s="57">
        <f t="shared" si="0"/>
        <v>4288.3100000000004</v>
      </c>
      <c r="J52" s="57">
        <f t="shared" si="19"/>
        <v>84781.47</v>
      </c>
      <c r="K52" s="57">
        <f t="shared" si="19"/>
        <v>0</v>
      </c>
      <c r="L52" s="57">
        <f t="shared" si="1"/>
        <v>84781.47</v>
      </c>
      <c r="M52" s="57">
        <f t="shared" si="19"/>
        <v>4246.42</v>
      </c>
      <c r="N52" s="57">
        <f t="shared" si="19"/>
        <v>0</v>
      </c>
      <c r="O52" s="57">
        <f t="shared" si="2"/>
        <v>4246.42</v>
      </c>
      <c r="P52" s="49"/>
      <c r="Q52" s="49"/>
    </row>
    <row r="53" spans="1:17" s="30" customFormat="1" ht="12">
      <c r="A53" s="6" t="s">
        <v>76</v>
      </c>
      <c r="B53" s="5" t="s">
        <v>22</v>
      </c>
      <c r="C53" s="5" t="s">
        <v>5</v>
      </c>
      <c r="D53" s="5" t="s">
        <v>8</v>
      </c>
      <c r="E53" s="5" t="s">
        <v>112</v>
      </c>
      <c r="F53" s="5"/>
      <c r="G53" s="58">
        <f t="shared" si="19"/>
        <v>4288.3100000000004</v>
      </c>
      <c r="H53" s="58">
        <f t="shared" si="19"/>
        <v>0</v>
      </c>
      <c r="I53" s="58">
        <f t="shared" si="0"/>
        <v>4288.3100000000004</v>
      </c>
      <c r="J53" s="58">
        <f t="shared" si="19"/>
        <v>84781.47</v>
      </c>
      <c r="K53" s="58">
        <f t="shared" si="19"/>
        <v>0</v>
      </c>
      <c r="L53" s="58">
        <f t="shared" si="1"/>
        <v>84781.47</v>
      </c>
      <c r="M53" s="58">
        <f t="shared" si="19"/>
        <v>4246.42</v>
      </c>
      <c r="N53" s="58">
        <f t="shared" si="19"/>
        <v>0</v>
      </c>
      <c r="O53" s="58">
        <f t="shared" si="2"/>
        <v>4246.42</v>
      </c>
    </row>
    <row r="54" spans="1:17" s="30" customFormat="1" ht="36">
      <c r="A54" s="101" t="s">
        <v>286</v>
      </c>
      <c r="B54" s="5" t="s">
        <v>22</v>
      </c>
      <c r="C54" s="5" t="s">
        <v>5</v>
      </c>
      <c r="D54" s="5" t="s">
        <v>8</v>
      </c>
      <c r="E54" s="96" t="s">
        <v>287</v>
      </c>
      <c r="F54" s="5"/>
      <c r="G54" s="58">
        <f t="shared" si="19"/>
        <v>4288.3100000000004</v>
      </c>
      <c r="H54" s="58">
        <f t="shared" si="19"/>
        <v>0</v>
      </c>
      <c r="I54" s="58">
        <f t="shared" si="0"/>
        <v>4288.3100000000004</v>
      </c>
      <c r="J54" s="58">
        <f t="shared" si="19"/>
        <v>84781.47</v>
      </c>
      <c r="K54" s="58">
        <f t="shared" si="19"/>
        <v>0</v>
      </c>
      <c r="L54" s="58">
        <f t="shared" si="1"/>
        <v>84781.47</v>
      </c>
      <c r="M54" s="58">
        <f t="shared" si="19"/>
        <v>4246.42</v>
      </c>
      <c r="N54" s="58">
        <f t="shared" si="19"/>
        <v>0</v>
      </c>
      <c r="O54" s="58">
        <f t="shared" si="2"/>
        <v>4246.42</v>
      </c>
    </row>
    <row r="55" spans="1:17" s="30" customFormat="1" ht="14.25" customHeight="1">
      <c r="A55" s="6" t="s">
        <v>230</v>
      </c>
      <c r="B55" s="5" t="s">
        <v>22</v>
      </c>
      <c r="C55" s="5" t="s">
        <v>5</v>
      </c>
      <c r="D55" s="5" t="s">
        <v>8</v>
      </c>
      <c r="E55" s="96" t="s">
        <v>287</v>
      </c>
      <c r="F55" s="5" t="s">
        <v>55</v>
      </c>
      <c r="G55" s="58">
        <f t="shared" si="19"/>
        <v>4288.3100000000004</v>
      </c>
      <c r="H55" s="58">
        <f t="shared" si="19"/>
        <v>0</v>
      </c>
      <c r="I55" s="58">
        <f t="shared" si="0"/>
        <v>4288.3100000000004</v>
      </c>
      <c r="J55" s="58">
        <f t="shared" si="19"/>
        <v>84781.47</v>
      </c>
      <c r="K55" s="58">
        <f t="shared" si="19"/>
        <v>0</v>
      </c>
      <c r="L55" s="58">
        <f t="shared" si="1"/>
        <v>84781.47</v>
      </c>
      <c r="M55" s="58">
        <f t="shared" si="19"/>
        <v>4246.42</v>
      </c>
      <c r="N55" s="58">
        <f t="shared" si="19"/>
        <v>0</v>
      </c>
      <c r="O55" s="58">
        <f t="shared" si="2"/>
        <v>4246.42</v>
      </c>
    </row>
    <row r="56" spans="1:17" s="30" customFormat="1" ht="14.25" customHeight="1">
      <c r="A56" s="6" t="s">
        <v>75</v>
      </c>
      <c r="B56" s="5" t="s">
        <v>22</v>
      </c>
      <c r="C56" s="5" t="s">
        <v>5</v>
      </c>
      <c r="D56" s="5" t="s">
        <v>8</v>
      </c>
      <c r="E56" s="96" t="s">
        <v>287</v>
      </c>
      <c r="F56" s="5" t="s">
        <v>56</v>
      </c>
      <c r="G56" s="58">
        <v>4288.3100000000004</v>
      </c>
      <c r="H56" s="58"/>
      <c r="I56" s="58">
        <f t="shared" si="0"/>
        <v>4288.3100000000004</v>
      </c>
      <c r="J56" s="59">
        <v>84781.47</v>
      </c>
      <c r="K56" s="58"/>
      <c r="L56" s="58">
        <f t="shared" si="1"/>
        <v>84781.47</v>
      </c>
      <c r="M56" s="58">
        <v>4246.42</v>
      </c>
      <c r="N56" s="58"/>
      <c r="O56" s="58">
        <f t="shared" si="2"/>
        <v>4246.42</v>
      </c>
    </row>
    <row r="57" spans="1:17" s="30" customFormat="1" ht="12" hidden="1">
      <c r="A57" s="7" t="s">
        <v>138</v>
      </c>
      <c r="B57" s="3" t="s">
        <v>22</v>
      </c>
      <c r="C57" s="3" t="s">
        <v>5</v>
      </c>
      <c r="D57" s="3" t="s">
        <v>9</v>
      </c>
      <c r="E57" s="3"/>
      <c r="F57" s="3"/>
      <c r="G57" s="57">
        <f t="shared" ref="G57:H60" si="20">G58</f>
        <v>0</v>
      </c>
      <c r="H57" s="57">
        <f t="shared" si="20"/>
        <v>0</v>
      </c>
      <c r="I57" s="57">
        <f t="shared" si="0"/>
        <v>0</v>
      </c>
      <c r="J57" s="57">
        <f t="shared" ref="J57:K60" si="21">J58</f>
        <v>0</v>
      </c>
      <c r="K57" s="57">
        <f t="shared" si="21"/>
        <v>0</v>
      </c>
      <c r="L57" s="57">
        <f t="shared" si="1"/>
        <v>0</v>
      </c>
      <c r="M57" s="57">
        <f t="shared" ref="M57:N60" si="22">M58</f>
        <v>0</v>
      </c>
      <c r="N57" s="57">
        <f t="shared" si="22"/>
        <v>0</v>
      </c>
      <c r="O57" s="57">
        <f t="shared" si="2"/>
        <v>0</v>
      </c>
    </row>
    <row r="58" spans="1:17" s="48" customFormat="1" ht="12" hidden="1">
      <c r="A58" s="6" t="s">
        <v>270</v>
      </c>
      <c r="B58" s="5" t="s">
        <v>22</v>
      </c>
      <c r="C58" s="5" t="s">
        <v>5</v>
      </c>
      <c r="D58" s="5" t="s">
        <v>9</v>
      </c>
      <c r="E58" s="5" t="s">
        <v>137</v>
      </c>
      <c r="F58" s="5"/>
      <c r="G58" s="58">
        <f t="shared" si="20"/>
        <v>0</v>
      </c>
      <c r="H58" s="58">
        <f t="shared" si="20"/>
        <v>0</v>
      </c>
      <c r="I58" s="58">
        <f t="shared" si="0"/>
        <v>0</v>
      </c>
      <c r="J58" s="58">
        <f t="shared" si="21"/>
        <v>0</v>
      </c>
      <c r="K58" s="58">
        <f t="shared" si="21"/>
        <v>0</v>
      </c>
      <c r="L58" s="58">
        <f t="shared" si="1"/>
        <v>0</v>
      </c>
      <c r="M58" s="58">
        <f t="shared" si="22"/>
        <v>0</v>
      </c>
      <c r="N58" s="58">
        <f t="shared" si="22"/>
        <v>0</v>
      </c>
      <c r="O58" s="58">
        <f t="shared" si="2"/>
        <v>0</v>
      </c>
      <c r="P58" s="50"/>
      <c r="Q58" s="50"/>
    </row>
    <row r="59" spans="1:17" s="31" customFormat="1" ht="12" hidden="1">
      <c r="A59" s="32" t="s">
        <v>395</v>
      </c>
      <c r="B59" s="5" t="s">
        <v>22</v>
      </c>
      <c r="C59" s="5" t="s">
        <v>5</v>
      </c>
      <c r="D59" s="5" t="s">
        <v>9</v>
      </c>
      <c r="E59" s="5" t="s">
        <v>394</v>
      </c>
      <c r="F59" s="5"/>
      <c r="G59" s="58">
        <f t="shared" si="20"/>
        <v>0</v>
      </c>
      <c r="H59" s="58">
        <f t="shared" si="20"/>
        <v>0</v>
      </c>
      <c r="I59" s="58">
        <f t="shared" si="0"/>
        <v>0</v>
      </c>
      <c r="J59" s="58">
        <f t="shared" si="21"/>
        <v>0</v>
      </c>
      <c r="K59" s="58">
        <f t="shared" si="21"/>
        <v>0</v>
      </c>
      <c r="L59" s="58">
        <f t="shared" ref="L59:L68" si="23">J59+K59</f>
        <v>0</v>
      </c>
      <c r="M59" s="58">
        <f t="shared" si="22"/>
        <v>0</v>
      </c>
      <c r="N59" s="58">
        <f t="shared" si="22"/>
        <v>0</v>
      </c>
      <c r="O59" s="58">
        <f t="shared" ref="O59:O68" si="24">M59+N59</f>
        <v>0</v>
      </c>
      <c r="P59" s="30"/>
      <c r="Q59" s="30"/>
    </row>
    <row r="60" spans="1:17" s="31" customFormat="1" ht="12" hidden="1">
      <c r="A60" s="6" t="s">
        <v>230</v>
      </c>
      <c r="B60" s="5" t="s">
        <v>22</v>
      </c>
      <c r="C60" s="5" t="s">
        <v>5</v>
      </c>
      <c r="D60" s="5" t="s">
        <v>9</v>
      </c>
      <c r="E60" s="5" t="s">
        <v>394</v>
      </c>
      <c r="F60" s="5" t="s">
        <v>55</v>
      </c>
      <c r="G60" s="58">
        <f t="shared" si="20"/>
        <v>0</v>
      </c>
      <c r="H60" s="58">
        <f t="shared" si="20"/>
        <v>0</v>
      </c>
      <c r="I60" s="58">
        <f t="shared" si="0"/>
        <v>0</v>
      </c>
      <c r="J60" s="58">
        <f t="shared" si="21"/>
        <v>0</v>
      </c>
      <c r="K60" s="58">
        <f t="shared" si="21"/>
        <v>0</v>
      </c>
      <c r="L60" s="58">
        <f t="shared" si="23"/>
        <v>0</v>
      </c>
      <c r="M60" s="58">
        <f t="shared" si="22"/>
        <v>0</v>
      </c>
      <c r="N60" s="58">
        <f t="shared" si="22"/>
        <v>0</v>
      </c>
      <c r="O60" s="58">
        <f t="shared" si="24"/>
        <v>0</v>
      </c>
      <c r="P60" s="30"/>
      <c r="Q60" s="30"/>
    </row>
    <row r="61" spans="1:17" s="31" customFormat="1" ht="12" hidden="1">
      <c r="A61" s="6" t="s">
        <v>75</v>
      </c>
      <c r="B61" s="5" t="s">
        <v>22</v>
      </c>
      <c r="C61" s="5" t="s">
        <v>5</v>
      </c>
      <c r="D61" s="5" t="s">
        <v>9</v>
      </c>
      <c r="E61" s="5" t="s">
        <v>394</v>
      </c>
      <c r="F61" s="5" t="s">
        <v>56</v>
      </c>
      <c r="G61" s="58"/>
      <c r="H61" s="58"/>
      <c r="I61" s="58">
        <f t="shared" si="0"/>
        <v>0</v>
      </c>
      <c r="J61" s="59"/>
      <c r="K61" s="58"/>
      <c r="L61" s="58">
        <f t="shared" si="23"/>
        <v>0</v>
      </c>
      <c r="M61" s="58"/>
      <c r="N61" s="58"/>
      <c r="O61" s="58">
        <f t="shared" si="24"/>
        <v>0</v>
      </c>
      <c r="P61" s="30"/>
      <c r="Q61" s="30"/>
    </row>
    <row r="62" spans="1:17" s="33" customFormat="1" ht="12">
      <c r="A62" s="7" t="s">
        <v>43</v>
      </c>
      <c r="B62" s="3" t="s">
        <v>22</v>
      </c>
      <c r="C62" s="3" t="s">
        <v>5</v>
      </c>
      <c r="D62" s="3" t="s">
        <v>40</v>
      </c>
      <c r="E62" s="3"/>
      <c r="F62" s="3"/>
      <c r="G62" s="57">
        <f>G69+G82+G78+G63</f>
        <v>17371467.649999999</v>
      </c>
      <c r="H62" s="57">
        <f>H69+H82+H78+H63</f>
        <v>0</v>
      </c>
      <c r="I62" s="57">
        <f t="shared" si="0"/>
        <v>17371467.649999999</v>
      </c>
      <c r="J62" s="57">
        <f>J69+J82+J78+J63</f>
        <v>17371467.649999999</v>
      </c>
      <c r="K62" s="57">
        <f>K69+K82+K78+K63</f>
        <v>0</v>
      </c>
      <c r="L62" s="57">
        <f t="shared" si="23"/>
        <v>17371467.649999999</v>
      </c>
      <c r="M62" s="57">
        <f>M69+M82+M78+M63</f>
        <v>17371467.649999999</v>
      </c>
      <c r="N62" s="57">
        <f>N69+N82+N78+N63</f>
        <v>0</v>
      </c>
      <c r="O62" s="57">
        <f t="shared" si="24"/>
        <v>17371467.649999999</v>
      </c>
      <c r="P62" s="49"/>
      <c r="Q62" s="49"/>
    </row>
    <row r="63" spans="1:17" s="30" customFormat="1" ht="24">
      <c r="A63" s="6" t="s">
        <v>340</v>
      </c>
      <c r="B63" s="5" t="s">
        <v>22</v>
      </c>
      <c r="C63" s="5" t="s">
        <v>5</v>
      </c>
      <c r="D63" s="5" t="s">
        <v>40</v>
      </c>
      <c r="E63" s="5" t="s">
        <v>231</v>
      </c>
      <c r="F63" s="5"/>
      <c r="G63" s="58">
        <f t="shared" ref="G63:N67" si="25">G64</f>
        <v>50000</v>
      </c>
      <c r="H63" s="58">
        <f t="shared" si="25"/>
        <v>0</v>
      </c>
      <c r="I63" s="58">
        <f t="shared" ref="I63:I96" si="26">G63+H63</f>
        <v>50000</v>
      </c>
      <c r="J63" s="58">
        <f t="shared" si="25"/>
        <v>50000</v>
      </c>
      <c r="K63" s="58">
        <f t="shared" si="25"/>
        <v>0</v>
      </c>
      <c r="L63" s="58">
        <f t="shared" si="23"/>
        <v>50000</v>
      </c>
      <c r="M63" s="58">
        <f t="shared" si="25"/>
        <v>50000</v>
      </c>
      <c r="N63" s="58">
        <f t="shared" si="25"/>
        <v>0</v>
      </c>
      <c r="O63" s="58">
        <f t="shared" si="24"/>
        <v>50000</v>
      </c>
    </row>
    <row r="64" spans="1:17" s="30" customFormat="1" ht="24">
      <c r="A64" s="6" t="s">
        <v>233</v>
      </c>
      <c r="B64" s="5" t="s">
        <v>22</v>
      </c>
      <c r="C64" s="5" t="s">
        <v>5</v>
      </c>
      <c r="D64" s="5" t="s">
        <v>40</v>
      </c>
      <c r="E64" s="5" t="s">
        <v>232</v>
      </c>
      <c r="F64" s="5"/>
      <c r="G64" s="58">
        <f>G67+G65</f>
        <v>50000</v>
      </c>
      <c r="H64" s="58">
        <f>H67+H65</f>
        <v>0</v>
      </c>
      <c r="I64" s="58">
        <f t="shared" si="26"/>
        <v>50000</v>
      </c>
      <c r="J64" s="58">
        <f>J67+J65</f>
        <v>50000</v>
      </c>
      <c r="K64" s="58">
        <f>K67+K65</f>
        <v>0</v>
      </c>
      <c r="L64" s="58">
        <f t="shared" si="23"/>
        <v>50000</v>
      </c>
      <c r="M64" s="58">
        <f>M67+M65</f>
        <v>50000</v>
      </c>
      <c r="N64" s="58">
        <f>N67+N65</f>
        <v>0</v>
      </c>
      <c r="O64" s="58">
        <f t="shared" si="24"/>
        <v>50000</v>
      </c>
    </row>
    <row r="65" spans="1:17" s="30" customFormat="1" ht="12">
      <c r="A65" s="6" t="s">
        <v>230</v>
      </c>
      <c r="B65" s="5" t="s">
        <v>22</v>
      </c>
      <c r="C65" s="5" t="s">
        <v>5</v>
      </c>
      <c r="D65" s="5" t="s">
        <v>40</v>
      </c>
      <c r="E65" s="5" t="s">
        <v>232</v>
      </c>
      <c r="F65" s="5" t="s">
        <v>180</v>
      </c>
      <c r="G65" s="58">
        <f t="shared" ref="G65:N65" si="27">G66</f>
        <v>50000</v>
      </c>
      <c r="H65" s="58">
        <f t="shared" si="27"/>
        <v>0</v>
      </c>
      <c r="I65" s="58">
        <f t="shared" si="26"/>
        <v>50000</v>
      </c>
      <c r="J65" s="58">
        <f t="shared" si="27"/>
        <v>50000</v>
      </c>
      <c r="K65" s="58">
        <f t="shared" si="27"/>
        <v>0</v>
      </c>
      <c r="L65" s="58">
        <f t="shared" si="23"/>
        <v>50000</v>
      </c>
      <c r="M65" s="58">
        <f t="shared" si="27"/>
        <v>50000</v>
      </c>
      <c r="N65" s="58">
        <f t="shared" si="27"/>
        <v>0</v>
      </c>
      <c r="O65" s="58">
        <f t="shared" si="24"/>
        <v>50000</v>
      </c>
    </row>
    <row r="66" spans="1:17" s="30" customFormat="1" ht="12">
      <c r="A66" s="6" t="s">
        <v>75</v>
      </c>
      <c r="B66" s="5" t="s">
        <v>22</v>
      </c>
      <c r="C66" s="5" t="s">
        <v>5</v>
      </c>
      <c r="D66" s="5" t="s">
        <v>40</v>
      </c>
      <c r="E66" s="5" t="s">
        <v>232</v>
      </c>
      <c r="F66" s="5" t="s">
        <v>56</v>
      </c>
      <c r="G66" s="58">
        <v>50000</v>
      </c>
      <c r="H66" s="58"/>
      <c r="I66" s="58">
        <f t="shared" si="26"/>
        <v>50000</v>
      </c>
      <c r="J66" s="58">
        <v>50000</v>
      </c>
      <c r="K66" s="58"/>
      <c r="L66" s="58">
        <f t="shared" si="23"/>
        <v>50000</v>
      </c>
      <c r="M66" s="58">
        <v>50000</v>
      </c>
      <c r="N66" s="58"/>
      <c r="O66" s="58">
        <f t="shared" si="24"/>
        <v>50000</v>
      </c>
    </row>
    <row r="67" spans="1:17" s="30" customFormat="1" ht="24" hidden="1">
      <c r="A67" s="6" t="s">
        <v>81</v>
      </c>
      <c r="B67" s="5" t="s">
        <v>22</v>
      </c>
      <c r="C67" s="5" t="s">
        <v>5</v>
      </c>
      <c r="D67" s="5" t="s">
        <v>40</v>
      </c>
      <c r="E67" s="5" t="s">
        <v>232</v>
      </c>
      <c r="F67" s="5" t="s">
        <v>80</v>
      </c>
      <c r="G67" s="58">
        <f t="shared" si="25"/>
        <v>0</v>
      </c>
      <c r="H67" s="58">
        <f t="shared" si="25"/>
        <v>0</v>
      </c>
      <c r="I67" s="58">
        <f t="shared" si="26"/>
        <v>0</v>
      </c>
      <c r="J67" s="58">
        <f t="shared" si="25"/>
        <v>0</v>
      </c>
      <c r="K67" s="58">
        <f t="shared" si="25"/>
        <v>0</v>
      </c>
      <c r="L67" s="58">
        <f t="shared" si="23"/>
        <v>0</v>
      </c>
      <c r="M67" s="58">
        <f t="shared" si="25"/>
        <v>0</v>
      </c>
      <c r="N67" s="58">
        <f t="shared" si="25"/>
        <v>0</v>
      </c>
      <c r="O67" s="58">
        <f t="shared" si="24"/>
        <v>0</v>
      </c>
    </row>
    <row r="68" spans="1:17" s="30" customFormat="1" ht="12" hidden="1">
      <c r="A68" s="6" t="s">
        <v>142</v>
      </c>
      <c r="B68" s="5" t="s">
        <v>22</v>
      </c>
      <c r="C68" s="5" t="s">
        <v>5</v>
      </c>
      <c r="D68" s="5" t="s">
        <v>40</v>
      </c>
      <c r="E68" s="5" t="s">
        <v>232</v>
      </c>
      <c r="F68" s="5" t="s">
        <v>143</v>
      </c>
      <c r="G68" s="58">
        <v>0</v>
      </c>
      <c r="H68" s="58"/>
      <c r="I68" s="58">
        <f t="shared" si="26"/>
        <v>0</v>
      </c>
      <c r="J68" s="58">
        <v>0</v>
      </c>
      <c r="K68" s="58"/>
      <c r="L68" s="58">
        <f t="shared" si="23"/>
        <v>0</v>
      </c>
      <c r="M68" s="58">
        <v>0</v>
      </c>
      <c r="N68" s="58"/>
      <c r="O68" s="58">
        <f t="shared" si="24"/>
        <v>0</v>
      </c>
    </row>
    <row r="69" spans="1:17" s="31" customFormat="1" ht="12">
      <c r="A69" s="6" t="s">
        <v>61</v>
      </c>
      <c r="B69" s="5" t="s">
        <v>22</v>
      </c>
      <c r="C69" s="5" t="s">
        <v>5</v>
      </c>
      <c r="D69" s="5" t="s">
        <v>40</v>
      </c>
      <c r="E69" s="5" t="s">
        <v>115</v>
      </c>
      <c r="F69" s="5"/>
      <c r="G69" s="58">
        <f>G70</f>
        <v>16871467.649999999</v>
      </c>
      <c r="H69" s="58">
        <f>H70</f>
        <v>0</v>
      </c>
      <c r="I69" s="58">
        <f t="shared" si="26"/>
        <v>16871467.649999999</v>
      </c>
      <c r="J69" s="58">
        <f t="shared" ref="J69:M69" si="28">J70</f>
        <v>16871467.649999999</v>
      </c>
      <c r="K69" s="58">
        <f>K70</f>
        <v>0</v>
      </c>
      <c r="L69" s="58">
        <f t="shared" ref="L69:L96" si="29">J69+K69</f>
        <v>16871467.649999999</v>
      </c>
      <c r="M69" s="58">
        <f t="shared" si="28"/>
        <v>16871467.649999999</v>
      </c>
      <c r="N69" s="58">
        <f>N70</f>
        <v>0</v>
      </c>
      <c r="O69" s="58">
        <f t="shared" ref="O69:O96" si="30">M69+N69</f>
        <v>16871467.649999999</v>
      </c>
      <c r="P69" s="30"/>
      <c r="Q69" s="30"/>
    </row>
    <row r="70" spans="1:17" s="31" customFormat="1" ht="12">
      <c r="A70" s="6" t="s">
        <v>62</v>
      </c>
      <c r="B70" s="5" t="s">
        <v>22</v>
      </c>
      <c r="C70" s="5" t="s">
        <v>5</v>
      </c>
      <c r="D70" s="5" t="s">
        <v>40</v>
      </c>
      <c r="E70" s="5" t="s">
        <v>116</v>
      </c>
      <c r="F70" s="5"/>
      <c r="G70" s="58">
        <f>G71+G73+G75</f>
        <v>16871467.649999999</v>
      </c>
      <c r="H70" s="58">
        <f>H71+H73+H75</f>
        <v>0</v>
      </c>
      <c r="I70" s="58">
        <f t="shared" si="26"/>
        <v>16871467.649999999</v>
      </c>
      <c r="J70" s="58">
        <f t="shared" ref="J70:M70" si="31">J71+J73+J75</f>
        <v>16871467.649999999</v>
      </c>
      <c r="K70" s="58">
        <f>K71+K73+K75</f>
        <v>0</v>
      </c>
      <c r="L70" s="58">
        <f t="shared" si="29"/>
        <v>16871467.649999999</v>
      </c>
      <c r="M70" s="58">
        <f t="shared" si="31"/>
        <v>16871467.649999999</v>
      </c>
      <c r="N70" s="58">
        <f>N71+N73+N75</f>
        <v>0</v>
      </c>
      <c r="O70" s="58">
        <f t="shared" si="30"/>
        <v>16871467.649999999</v>
      </c>
      <c r="P70" s="85"/>
      <c r="Q70" s="85"/>
    </row>
    <row r="71" spans="1:17" s="31" customFormat="1" ht="36">
      <c r="A71" s="6" t="s">
        <v>228</v>
      </c>
      <c r="B71" s="5" t="s">
        <v>22</v>
      </c>
      <c r="C71" s="5" t="s">
        <v>5</v>
      </c>
      <c r="D71" s="5" t="s">
        <v>40</v>
      </c>
      <c r="E71" s="5" t="s">
        <v>116</v>
      </c>
      <c r="F71" s="5" t="s">
        <v>48</v>
      </c>
      <c r="G71" s="58">
        <f>G72</f>
        <v>10646800.17</v>
      </c>
      <c r="H71" s="58">
        <f>H72</f>
        <v>0</v>
      </c>
      <c r="I71" s="58">
        <f t="shared" si="26"/>
        <v>10646800.17</v>
      </c>
      <c r="J71" s="58">
        <f>J72</f>
        <v>10646800.17</v>
      </c>
      <c r="K71" s="58">
        <f>K72</f>
        <v>0</v>
      </c>
      <c r="L71" s="58">
        <f t="shared" si="29"/>
        <v>10646800.17</v>
      </c>
      <c r="M71" s="58">
        <f>M72</f>
        <v>10646800.17</v>
      </c>
      <c r="N71" s="58">
        <f>N72</f>
        <v>0</v>
      </c>
      <c r="O71" s="58">
        <f t="shared" si="30"/>
        <v>10646800.17</v>
      </c>
      <c r="P71" s="30"/>
      <c r="Q71" s="30"/>
    </row>
    <row r="72" spans="1:17" s="31" customFormat="1" ht="12">
      <c r="A72" s="6" t="s">
        <v>229</v>
      </c>
      <c r="B72" s="5" t="s">
        <v>22</v>
      </c>
      <c r="C72" s="5" t="s">
        <v>5</v>
      </c>
      <c r="D72" s="5" t="s">
        <v>40</v>
      </c>
      <c r="E72" s="5" t="s">
        <v>116</v>
      </c>
      <c r="F72" s="5" t="s">
        <v>63</v>
      </c>
      <c r="G72" s="58">
        <v>10646800.17</v>
      </c>
      <c r="H72" s="58"/>
      <c r="I72" s="58">
        <f t="shared" si="26"/>
        <v>10646800.17</v>
      </c>
      <c r="J72" s="58">
        <v>10646800.17</v>
      </c>
      <c r="K72" s="58"/>
      <c r="L72" s="58">
        <f t="shared" si="29"/>
        <v>10646800.17</v>
      </c>
      <c r="M72" s="58">
        <v>10646800.17</v>
      </c>
      <c r="N72" s="58"/>
      <c r="O72" s="58">
        <f t="shared" si="30"/>
        <v>10646800.17</v>
      </c>
      <c r="P72" s="30"/>
      <c r="Q72" s="30"/>
    </row>
    <row r="73" spans="1:17" s="31" customFormat="1" ht="12">
      <c r="A73" s="6" t="s">
        <v>230</v>
      </c>
      <c r="B73" s="5" t="s">
        <v>22</v>
      </c>
      <c r="C73" s="5" t="s">
        <v>5</v>
      </c>
      <c r="D73" s="5" t="s">
        <v>40</v>
      </c>
      <c r="E73" s="5" t="s">
        <v>116</v>
      </c>
      <c r="F73" s="5" t="s">
        <v>55</v>
      </c>
      <c r="G73" s="58">
        <f>G74</f>
        <v>6211958.7800000003</v>
      </c>
      <c r="H73" s="58">
        <f>H74</f>
        <v>0</v>
      </c>
      <c r="I73" s="58">
        <f t="shared" si="26"/>
        <v>6211958.7800000003</v>
      </c>
      <c r="J73" s="58">
        <f>J74</f>
        <v>6211958.7800000003</v>
      </c>
      <c r="K73" s="58">
        <f>K74</f>
        <v>0</v>
      </c>
      <c r="L73" s="58">
        <f t="shared" si="29"/>
        <v>6211958.7800000003</v>
      </c>
      <c r="M73" s="58">
        <f>M74</f>
        <v>6211958.7800000003</v>
      </c>
      <c r="N73" s="58">
        <f>N74</f>
        <v>0</v>
      </c>
      <c r="O73" s="58">
        <f t="shared" si="30"/>
        <v>6211958.7800000003</v>
      </c>
      <c r="P73" s="30"/>
      <c r="Q73" s="30"/>
    </row>
    <row r="74" spans="1:17" s="31" customFormat="1" ht="12">
      <c r="A74" s="6" t="s">
        <v>75</v>
      </c>
      <c r="B74" s="5" t="s">
        <v>22</v>
      </c>
      <c r="C74" s="5" t="s">
        <v>5</v>
      </c>
      <c r="D74" s="5" t="s">
        <v>40</v>
      </c>
      <c r="E74" s="5" t="s">
        <v>116</v>
      </c>
      <c r="F74" s="5" t="s">
        <v>56</v>
      </c>
      <c r="G74" s="58">
        <v>6211958.7800000003</v>
      </c>
      <c r="H74" s="58"/>
      <c r="I74" s="58">
        <f t="shared" si="26"/>
        <v>6211958.7800000003</v>
      </c>
      <c r="J74" s="58">
        <v>6211958.7800000003</v>
      </c>
      <c r="K74" s="58"/>
      <c r="L74" s="58">
        <f t="shared" si="29"/>
        <v>6211958.7800000003</v>
      </c>
      <c r="M74" s="58">
        <v>6211958.7800000003</v>
      </c>
      <c r="N74" s="58"/>
      <c r="O74" s="58">
        <f t="shared" si="30"/>
        <v>6211958.7800000003</v>
      </c>
      <c r="P74" s="30"/>
      <c r="Q74" s="30"/>
    </row>
    <row r="75" spans="1:17" s="31" customFormat="1" ht="11.25" customHeight="1">
      <c r="A75" s="6" t="s">
        <v>59</v>
      </c>
      <c r="B75" s="5" t="s">
        <v>22</v>
      </c>
      <c r="C75" s="5" t="s">
        <v>5</v>
      </c>
      <c r="D75" s="5" t="s">
        <v>40</v>
      </c>
      <c r="E75" s="5" t="s">
        <v>116</v>
      </c>
      <c r="F75" s="5" t="s">
        <v>22</v>
      </c>
      <c r="G75" s="58">
        <f>G76+G77</f>
        <v>12708.7</v>
      </c>
      <c r="H75" s="58">
        <f>H76+H77</f>
        <v>0</v>
      </c>
      <c r="I75" s="58">
        <f t="shared" si="26"/>
        <v>12708.7</v>
      </c>
      <c r="J75" s="58">
        <f>J76+J77</f>
        <v>12708.7</v>
      </c>
      <c r="K75" s="58">
        <f>K76+K77</f>
        <v>0</v>
      </c>
      <c r="L75" s="58">
        <f t="shared" si="29"/>
        <v>12708.7</v>
      </c>
      <c r="M75" s="58">
        <f>M76+M77</f>
        <v>12708.7</v>
      </c>
      <c r="N75" s="58">
        <f>N76+N77</f>
        <v>0</v>
      </c>
      <c r="O75" s="58">
        <f t="shared" si="30"/>
        <v>12708.7</v>
      </c>
      <c r="P75" s="30"/>
      <c r="Q75" s="30"/>
    </row>
    <row r="76" spans="1:17" s="31" customFormat="1" ht="12" hidden="1">
      <c r="A76" s="6" t="s">
        <v>172</v>
      </c>
      <c r="B76" s="5" t="s">
        <v>22</v>
      </c>
      <c r="C76" s="5" t="s">
        <v>5</v>
      </c>
      <c r="D76" s="5" t="s">
        <v>40</v>
      </c>
      <c r="E76" s="5" t="s">
        <v>116</v>
      </c>
      <c r="F76" s="5" t="s">
        <v>173</v>
      </c>
      <c r="G76" s="58"/>
      <c r="H76" s="58"/>
      <c r="I76" s="58">
        <f t="shared" si="26"/>
        <v>0</v>
      </c>
      <c r="J76" s="58"/>
      <c r="K76" s="58"/>
      <c r="L76" s="58">
        <f t="shared" si="29"/>
        <v>0</v>
      </c>
      <c r="M76" s="58"/>
      <c r="N76" s="58"/>
      <c r="O76" s="58">
        <f t="shared" si="30"/>
        <v>0</v>
      </c>
      <c r="P76" s="30"/>
      <c r="Q76" s="30"/>
    </row>
    <row r="77" spans="1:17" s="31" customFormat="1" ht="12">
      <c r="A77" s="6" t="s">
        <v>60</v>
      </c>
      <c r="B77" s="5" t="s">
        <v>22</v>
      </c>
      <c r="C77" s="5" t="s">
        <v>5</v>
      </c>
      <c r="D77" s="5" t="s">
        <v>40</v>
      </c>
      <c r="E77" s="5" t="s">
        <v>116</v>
      </c>
      <c r="F77" s="5" t="s">
        <v>58</v>
      </c>
      <c r="G77" s="58">
        <v>12708.7</v>
      </c>
      <c r="H77" s="58"/>
      <c r="I77" s="58">
        <f t="shared" si="26"/>
        <v>12708.7</v>
      </c>
      <c r="J77" s="58">
        <v>12708.7</v>
      </c>
      <c r="K77" s="58"/>
      <c r="L77" s="58">
        <f t="shared" si="29"/>
        <v>12708.7</v>
      </c>
      <c r="M77" s="58">
        <v>12708.7</v>
      </c>
      <c r="N77" s="58"/>
      <c r="O77" s="58">
        <f t="shared" si="30"/>
        <v>12708.7</v>
      </c>
      <c r="P77" s="30"/>
      <c r="Q77" s="30"/>
    </row>
    <row r="78" spans="1:17" s="31" customFormat="1" ht="12" hidden="1">
      <c r="A78" s="6" t="s">
        <v>159</v>
      </c>
      <c r="B78" s="5" t="s">
        <v>22</v>
      </c>
      <c r="C78" s="5" t="s">
        <v>5</v>
      </c>
      <c r="D78" s="5" t="s">
        <v>40</v>
      </c>
      <c r="E78" s="5" t="s">
        <v>135</v>
      </c>
      <c r="F78" s="5"/>
      <c r="G78" s="58">
        <f t="shared" ref="G78:N80" si="32">G79</f>
        <v>0</v>
      </c>
      <c r="H78" s="58">
        <f t="shared" si="32"/>
        <v>0</v>
      </c>
      <c r="I78" s="58">
        <f t="shared" si="26"/>
        <v>0</v>
      </c>
      <c r="J78" s="58">
        <f t="shared" si="32"/>
        <v>0</v>
      </c>
      <c r="K78" s="58">
        <f t="shared" si="32"/>
        <v>0</v>
      </c>
      <c r="L78" s="58">
        <f t="shared" si="29"/>
        <v>0</v>
      </c>
      <c r="M78" s="58">
        <f t="shared" si="32"/>
        <v>0</v>
      </c>
      <c r="N78" s="58">
        <f t="shared" si="32"/>
        <v>0</v>
      </c>
      <c r="O78" s="58">
        <f t="shared" si="30"/>
        <v>0</v>
      </c>
      <c r="P78" s="30"/>
      <c r="Q78" s="30"/>
    </row>
    <row r="79" spans="1:17" s="31" customFormat="1" ht="12" hidden="1">
      <c r="A79" s="6" t="s">
        <v>86</v>
      </c>
      <c r="B79" s="5" t="s">
        <v>22</v>
      </c>
      <c r="C79" s="5" t="s">
        <v>5</v>
      </c>
      <c r="D79" s="5" t="s">
        <v>40</v>
      </c>
      <c r="E79" s="5" t="s">
        <v>136</v>
      </c>
      <c r="F79" s="5"/>
      <c r="G79" s="58">
        <f t="shared" si="32"/>
        <v>0</v>
      </c>
      <c r="H79" s="58">
        <f t="shared" si="32"/>
        <v>0</v>
      </c>
      <c r="I79" s="58">
        <f t="shared" si="26"/>
        <v>0</v>
      </c>
      <c r="J79" s="58">
        <f t="shared" si="32"/>
        <v>0</v>
      </c>
      <c r="K79" s="58">
        <f t="shared" si="32"/>
        <v>0</v>
      </c>
      <c r="L79" s="58">
        <f t="shared" si="29"/>
        <v>0</v>
      </c>
      <c r="M79" s="58">
        <f t="shared" si="32"/>
        <v>0</v>
      </c>
      <c r="N79" s="58">
        <f t="shared" si="32"/>
        <v>0</v>
      </c>
      <c r="O79" s="58">
        <f t="shared" si="30"/>
        <v>0</v>
      </c>
      <c r="P79" s="30"/>
      <c r="Q79" s="30"/>
    </row>
    <row r="80" spans="1:17" s="31" customFormat="1" ht="12" hidden="1">
      <c r="A80" s="6" t="s">
        <v>230</v>
      </c>
      <c r="B80" s="5" t="s">
        <v>22</v>
      </c>
      <c r="C80" s="5" t="s">
        <v>5</v>
      </c>
      <c r="D80" s="5" t="s">
        <v>40</v>
      </c>
      <c r="E80" s="5" t="s">
        <v>136</v>
      </c>
      <c r="F80" s="5" t="s">
        <v>55</v>
      </c>
      <c r="G80" s="58">
        <f t="shared" si="32"/>
        <v>0</v>
      </c>
      <c r="H80" s="58">
        <f t="shared" si="32"/>
        <v>0</v>
      </c>
      <c r="I80" s="58">
        <f t="shared" si="26"/>
        <v>0</v>
      </c>
      <c r="J80" s="58">
        <f t="shared" si="32"/>
        <v>0</v>
      </c>
      <c r="K80" s="58">
        <f t="shared" si="32"/>
        <v>0</v>
      </c>
      <c r="L80" s="58">
        <f t="shared" si="29"/>
        <v>0</v>
      </c>
      <c r="M80" s="58">
        <f t="shared" si="32"/>
        <v>0</v>
      </c>
      <c r="N80" s="58">
        <f t="shared" si="32"/>
        <v>0</v>
      </c>
      <c r="O80" s="58">
        <f t="shared" si="30"/>
        <v>0</v>
      </c>
      <c r="P80" s="30"/>
      <c r="Q80" s="30"/>
    </row>
    <row r="81" spans="1:17" s="31" customFormat="1" ht="12" hidden="1">
      <c r="A81" s="6" t="s">
        <v>75</v>
      </c>
      <c r="B81" s="5" t="s">
        <v>22</v>
      </c>
      <c r="C81" s="5" t="s">
        <v>5</v>
      </c>
      <c r="D81" s="5" t="s">
        <v>40</v>
      </c>
      <c r="E81" s="5" t="s">
        <v>136</v>
      </c>
      <c r="F81" s="5" t="s">
        <v>56</v>
      </c>
      <c r="G81" s="58"/>
      <c r="H81" s="58"/>
      <c r="I81" s="58">
        <f t="shared" si="26"/>
        <v>0</v>
      </c>
      <c r="J81" s="59"/>
      <c r="K81" s="58"/>
      <c r="L81" s="58">
        <f t="shared" si="29"/>
        <v>0</v>
      </c>
      <c r="M81" s="58"/>
      <c r="N81" s="58"/>
      <c r="O81" s="58">
        <f t="shared" si="30"/>
        <v>0</v>
      </c>
      <c r="P81" s="30"/>
      <c r="Q81" s="30"/>
    </row>
    <row r="82" spans="1:17" s="31" customFormat="1" ht="12">
      <c r="A82" s="6" t="s">
        <v>43</v>
      </c>
      <c r="B82" s="34" t="s">
        <v>22</v>
      </c>
      <c r="C82" s="34" t="s">
        <v>5</v>
      </c>
      <c r="D82" s="34" t="s">
        <v>40</v>
      </c>
      <c r="E82" s="34" t="s">
        <v>117</v>
      </c>
      <c r="F82" s="5"/>
      <c r="G82" s="58">
        <f>G94+G83+G88</f>
        <v>450000</v>
      </c>
      <c r="H82" s="58">
        <f>H94+H83+H88</f>
        <v>0</v>
      </c>
      <c r="I82" s="58">
        <f t="shared" si="26"/>
        <v>450000</v>
      </c>
      <c r="J82" s="58">
        <f>J94+J83+J88</f>
        <v>450000</v>
      </c>
      <c r="K82" s="58">
        <f>K94+K83+K88</f>
        <v>0</v>
      </c>
      <c r="L82" s="58">
        <f t="shared" si="29"/>
        <v>450000</v>
      </c>
      <c r="M82" s="58">
        <f>M94+M83+M88</f>
        <v>450000</v>
      </c>
      <c r="N82" s="58">
        <f>N94+N83+N88</f>
        <v>0</v>
      </c>
      <c r="O82" s="58">
        <f t="shared" si="30"/>
        <v>450000</v>
      </c>
      <c r="P82" s="30"/>
      <c r="Q82" s="30"/>
    </row>
    <row r="83" spans="1:17" s="31" customFormat="1" ht="17.25" hidden="1" customHeight="1">
      <c r="A83" s="6" t="s">
        <v>85</v>
      </c>
      <c r="B83" s="34" t="s">
        <v>22</v>
      </c>
      <c r="C83" s="34" t="s">
        <v>5</v>
      </c>
      <c r="D83" s="34" t="s">
        <v>40</v>
      </c>
      <c r="E83" s="34" t="s">
        <v>201</v>
      </c>
      <c r="F83" s="5"/>
      <c r="G83" s="58">
        <f>G84+G86</f>
        <v>0</v>
      </c>
      <c r="H83" s="58">
        <f>H84+H86</f>
        <v>0</v>
      </c>
      <c r="I83" s="58">
        <f t="shared" si="26"/>
        <v>0</v>
      </c>
      <c r="J83" s="58">
        <f t="shared" ref="J83:M83" si="33">J84+J86</f>
        <v>0</v>
      </c>
      <c r="K83" s="58">
        <f>K84+K86</f>
        <v>0</v>
      </c>
      <c r="L83" s="58">
        <f t="shared" si="29"/>
        <v>0</v>
      </c>
      <c r="M83" s="58">
        <f t="shared" si="33"/>
        <v>0</v>
      </c>
      <c r="N83" s="58">
        <f>N84+N86</f>
        <v>0</v>
      </c>
      <c r="O83" s="58">
        <f t="shared" si="30"/>
        <v>0</v>
      </c>
      <c r="P83" s="30"/>
      <c r="Q83" s="30"/>
    </row>
    <row r="84" spans="1:17" s="31" customFormat="1" ht="12" hidden="1">
      <c r="A84" s="6" t="s">
        <v>230</v>
      </c>
      <c r="B84" s="34" t="s">
        <v>22</v>
      </c>
      <c r="C84" s="34" t="s">
        <v>5</v>
      </c>
      <c r="D84" s="34" t="s">
        <v>40</v>
      </c>
      <c r="E84" s="34" t="s">
        <v>201</v>
      </c>
      <c r="F84" s="5" t="s">
        <v>55</v>
      </c>
      <c r="G84" s="58">
        <f>G85</f>
        <v>0</v>
      </c>
      <c r="H84" s="58">
        <f>H85</f>
        <v>0</v>
      </c>
      <c r="I84" s="58">
        <f t="shared" si="26"/>
        <v>0</v>
      </c>
      <c r="J84" s="58">
        <f t="shared" ref="J84:M84" si="34">J85</f>
        <v>0</v>
      </c>
      <c r="K84" s="58">
        <f>K85</f>
        <v>0</v>
      </c>
      <c r="L84" s="58">
        <f t="shared" si="29"/>
        <v>0</v>
      </c>
      <c r="M84" s="58">
        <f t="shared" si="34"/>
        <v>0</v>
      </c>
      <c r="N84" s="58">
        <f>N85</f>
        <v>0</v>
      </c>
      <c r="O84" s="58">
        <f t="shared" si="30"/>
        <v>0</v>
      </c>
      <c r="P84" s="30"/>
      <c r="Q84" s="30"/>
    </row>
    <row r="85" spans="1:17" s="31" customFormat="1" ht="12" hidden="1">
      <c r="A85" s="6" t="s">
        <v>75</v>
      </c>
      <c r="B85" s="34" t="s">
        <v>22</v>
      </c>
      <c r="C85" s="34" t="s">
        <v>5</v>
      </c>
      <c r="D85" s="34" t="s">
        <v>202</v>
      </c>
      <c r="E85" s="34" t="s">
        <v>201</v>
      </c>
      <c r="F85" s="5" t="s">
        <v>56</v>
      </c>
      <c r="G85" s="58"/>
      <c r="H85" s="58"/>
      <c r="I85" s="58">
        <f t="shared" si="26"/>
        <v>0</v>
      </c>
      <c r="J85" s="58"/>
      <c r="K85" s="58"/>
      <c r="L85" s="58">
        <f t="shared" si="29"/>
        <v>0</v>
      </c>
      <c r="M85" s="58"/>
      <c r="N85" s="58"/>
      <c r="O85" s="58">
        <f t="shared" si="30"/>
        <v>0</v>
      </c>
      <c r="P85" s="30"/>
      <c r="Q85" s="30"/>
    </row>
    <row r="86" spans="1:17" s="31" customFormat="1" ht="12" hidden="1">
      <c r="A86" s="6" t="s">
        <v>59</v>
      </c>
      <c r="B86" s="34" t="s">
        <v>22</v>
      </c>
      <c r="C86" s="34" t="s">
        <v>5</v>
      </c>
      <c r="D86" s="34" t="s">
        <v>202</v>
      </c>
      <c r="E86" s="34" t="s">
        <v>201</v>
      </c>
      <c r="F86" s="5" t="s">
        <v>22</v>
      </c>
      <c r="G86" s="58">
        <f>G87</f>
        <v>0</v>
      </c>
      <c r="H86" s="58">
        <f>H87</f>
        <v>0</v>
      </c>
      <c r="I86" s="58">
        <f t="shared" si="26"/>
        <v>0</v>
      </c>
      <c r="J86" s="58">
        <f t="shared" ref="J86:M86" si="35">J87</f>
        <v>0</v>
      </c>
      <c r="K86" s="58">
        <f>K87</f>
        <v>0</v>
      </c>
      <c r="L86" s="58">
        <f t="shared" si="29"/>
        <v>0</v>
      </c>
      <c r="M86" s="58">
        <f t="shared" si="35"/>
        <v>0</v>
      </c>
      <c r="N86" s="58">
        <f>N87</f>
        <v>0</v>
      </c>
      <c r="O86" s="58">
        <f t="shared" si="30"/>
        <v>0</v>
      </c>
      <c r="P86" s="30"/>
      <c r="Q86" s="30"/>
    </row>
    <row r="87" spans="1:17" s="31" customFormat="1" ht="12" hidden="1">
      <c r="A87" s="6" t="s">
        <v>60</v>
      </c>
      <c r="B87" s="34" t="s">
        <v>22</v>
      </c>
      <c r="C87" s="34" t="s">
        <v>5</v>
      </c>
      <c r="D87" s="34" t="s">
        <v>202</v>
      </c>
      <c r="E87" s="34" t="s">
        <v>201</v>
      </c>
      <c r="F87" s="5" t="s">
        <v>58</v>
      </c>
      <c r="G87" s="58"/>
      <c r="H87" s="58"/>
      <c r="I87" s="58">
        <f t="shared" si="26"/>
        <v>0</v>
      </c>
      <c r="J87" s="58"/>
      <c r="K87" s="58"/>
      <c r="L87" s="58">
        <f t="shared" si="29"/>
        <v>0</v>
      </c>
      <c r="M87" s="58"/>
      <c r="N87" s="58"/>
      <c r="O87" s="58">
        <f t="shared" si="30"/>
        <v>0</v>
      </c>
      <c r="P87" s="30"/>
      <c r="Q87" s="30"/>
    </row>
    <row r="88" spans="1:17" s="31" customFormat="1" ht="12" hidden="1">
      <c r="A88" s="6" t="s">
        <v>151</v>
      </c>
      <c r="B88" s="34" t="s">
        <v>22</v>
      </c>
      <c r="C88" s="34" t="s">
        <v>5</v>
      </c>
      <c r="D88" s="34" t="s">
        <v>40</v>
      </c>
      <c r="E88" s="34" t="s">
        <v>179</v>
      </c>
      <c r="F88" s="5"/>
      <c r="G88" s="58">
        <f>G89+G91</f>
        <v>0</v>
      </c>
      <c r="H88" s="58">
        <f>H89+H91</f>
        <v>0</v>
      </c>
      <c r="I88" s="58">
        <f t="shared" si="26"/>
        <v>0</v>
      </c>
      <c r="J88" s="58">
        <f t="shared" ref="J88:M88" si="36">J89+J91</f>
        <v>0</v>
      </c>
      <c r="K88" s="58">
        <f>K89+K91</f>
        <v>0</v>
      </c>
      <c r="L88" s="58">
        <f t="shared" si="29"/>
        <v>0</v>
      </c>
      <c r="M88" s="58">
        <f t="shared" si="36"/>
        <v>0</v>
      </c>
      <c r="N88" s="58">
        <f>N89+N91</f>
        <v>0</v>
      </c>
      <c r="O88" s="58">
        <f t="shared" si="30"/>
        <v>0</v>
      </c>
      <c r="P88" s="30"/>
      <c r="Q88" s="30"/>
    </row>
    <row r="89" spans="1:17" s="31" customFormat="1" ht="12" hidden="1">
      <c r="A89" s="6" t="s">
        <v>230</v>
      </c>
      <c r="B89" s="34" t="s">
        <v>22</v>
      </c>
      <c r="C89" s="34" t="s">
        <v>5</v>
      </c>
      <c r="D89" s="34" t="s">
        <v>40</v>
      </c>
      <c r="E89" s="34" t="s">
        <v>179</v>
      </c>
      <c r="F89" s="5" t="s">
        <v>55</v>
      </c>
      <c r="G89" s="58">
        <f>G90</f>
        <v>0</v>
      </c>
      <c r="H89" s="58">
        <f>H90</f>
        <v>0</v>
      </c>
      <c r="I89" s="58">
        <f t="shared" si="26"/>
        <v>0</v>
      </c>
      <c r="J89" s="58">
        <f t="shared" ref="J89:M89" si="37">J90</f>
        <v>0</v>
      </c>
      <c r="K89" s="58">
        <f>K90</f>
        <v>0</v>
      </c>
      <c r="L89" s="58">
        <f t="shared" si="29"/>
        <v>0</v>
      </c>
      <c r="M89" s="58">
        <f t="shared" si="37"/>
        <v>0</v>
      </c>
      <c r="N89" s="58">
        <f>N90</f>
        <v>0</v>
      </c>
      <c r="O89" s="58">
        <f t="shared" si="30"/>
        <v>0</v>
      </c>
      <c r="P89" s="30"/>
      <c r="Q89" s="30"/>
    </row>
    <row r="90" spans="1:17" s="31" customFormat="1" ht="12" hidden="1">
      <c r="A90" s="6" t="s">
        <v>75</v>
      </c>
      <c r="B90" s="34" t="s">
        <v>22</v>
      </c>
      <c r="C90" s="34" t="s">
        <v>5</v>
      </c>
      <c r="D90" s="34" t="s">
        <v>40</v>
      </c>
      <c r="E90" s="34" t="s">
        <v>179</v>
      </c>
      <c r="F90" s="5" t="s">
        <v>56</v>
      </c>
      <c r="G90" s="58"/>
      <c r="H90" s="58"/>
      <c r="I90" s="58">
        <f t="shared" si="26"/>
        <v>0</v>
      </c>
      <c r="J90" s="58"/>
      <c r="K90" s="58"/>
      <c r="L90" s="58">
        <f t="shared" si="29"/>
        <v>0</v>
      </c>
      <c r="M90" s="58"/>
      <c r="N90" s="58"/>
      <c r="O90" s="58">
        <f t="shared" si="30"/>
        <v>0</v>
      </c>
      <c r="P90" s="30"/>
      <c r="Q90" s="30"/>
    </row>
    <row r="91" spans="1:17" s="31" customFormat="1" ht="12" hidden="1">
      <c r="A91" s="6" t="s">
        <v>59</v>
      </c>
      <c r="B91" s="34" t="s">
        <v>22</v>
      </c>
      <c r="C91" s="34" t="s">
        <v>5</v>
      </c>
      <c r="D91" s="34" t="s">
        <v>40</v>
      </c>
      <c r="E91" s="34" t="s">
        <v>179</v>
      </c>
      <c r="F91" s="5" t="s">
        <v>22</v>
      </c>
      <c r="G91" s="58">
        <f>G92+G93</f>
        <v>0</v>
      </c>
      <c r="H91" s="58">
        <f>H92+H93</f>
        <v>0</v>
      </c>
      <c r="I91" s="58">
        <f t="shared" si="26"/>
        <v>0</v>
      </c>
      <c r="J91" s="58">
        <f t="shared" ref="J91:M91" si="38">J92+J93</f>
        <v>0</v>
      </c>
      <c r="K91" s="58">
        <f>K92+K93</f>
        <v>0</v>
      </c>
      <c r="L91" s="58">
        <f t="shared" si="29"/>
        <v>0</v>
      </c>
      <c r="M91" s="58">
        <f t="shared" si="38"/>
        <v>0</v>
      </c>
      <c r="N91" s="58">
        <f>N92+N93</f>
        <v>0</v>
      </c>
      <c r="O91" s="58">
        <f t="shared" si="30"/>
        <v>0</v>
      </c>
      <c r="P91" s="30"/>
      <c r="Q91" s="30"/>
    </row>
    <row r="92" spans="1:17" s="31" customFormat="1" ht="12" hidden="1">
      <c r="A92" s="6" t="s">
        <v>172</v>
      </c>
      <c r="B92" s="34" t="s">
        <v>22</v>
      </c>
      <c r="C92" s="34" t="s">
        <v>5</v>
      </c>
      <c r="D92" s="34" t="s">
        <v>40</v>
      </c>
      <c r="E92" s="34" t="s">
        <v>179</v>
      </c>
      <c r="F92" s="5" t="s">
        <v>173</v>
      </c>
      <c r="G92" s="58"/>
      <c r="H92" s="58"/>
      <c r="I92" s="58">
        <f t="shared" si="26"/>
        <v>0</v>
      </c>
      <c r="J92" s="58"/>
      <c r="K92" s="58"/>
      <c r="L92" s="58">
        <f t="shared" si="29"/>
        <v>0</v>
      </c>
      <c r="M92" s="58"/>
      <c r="N92" s="58"/>
      <c r="O92" s="58">
        <f t="shared" si="30"/>
        <v>0</v>
      </c>
      <c r="P92" s="30"/>
      <c r="Q92" s="30"/>
    </row>
    <row r="93" spans="1:17" s="31" customFormat="1" ht="12" hidden="1">
      <c r="A93" s="6" t="s">
        <v>60</v>
      </c>
      <c r="B93" s="34" t="s">
        <v>22</v>
      </c>
      <c r="C93" s="34" t="s">
        <v>5</v>
      </c>
      <c r="D93" s="34" t="s">
        <v>40</v>
      </c>
      <c r="E93" s="34" t="s">
        <v>179</v>
      </c>
      <c r="F93" s="5" t="s">
        <v>58</v>
      </c>
      <c r="G93" s="58"/>
      <c r="H93" s="58"/>
      <c r="I93" s="58">
        <f t="shared" si="26"/>
        <v>0</v>
      </c>
      <c r="J93" s="58"/>
      <c r="K93" s="58"/>
      <c r="L93" s="58">
        <f t="shared" si="29"/>
        <v>0</v>
      </c>
      <c r="M93" s="58"/>
      <c r="N93" s="58"/>
      <c r="O93" s="58">
        <f t="shared" si="30"/>
        <v>0</v>
      </c>
      <c r="P93" s="30"/>
      <c r="Q93" s="30"/>
    </row>
    <row r="94" spans="1:17" s="31" customFormat="1" ht="27.75" customHeight="1">
      <c r="A94" s="6" t="s">
        <v>93</v>
      </c>
      <c r="B94" s="34" t="s">
        <v>22</v>
      </c>
      <c r="C94" s="34" t="s">
        <v>5</v>
      </c>
      <c r="D94" s="34" t="s">
        <v>40</v>
      </c>
      <c r="E94" s="34" t="s">
        <v>118</v>
      </c>
      <c r="F94" s="34"/>
      <c r="G94" s="58">
        <f>G95</f>
        <v>450000</v>
      </c>
      <c r="H94" s="58">
        <f>H95</f>
        <v>0</v>
      </c>
      <c r="I94" s="58">
        <f t="shared" si="26"/>
        <v>450000</v>
      </c>
      <c r="J94" s="58">
        <f>J95</f>
        <v>450000</v>
      </c>
      <c r="K94" s="58">
        <f>K95</f>
        <v>0</v>
      </c>
      <c r="L94" s="58">
        <f t="shared" si="29"/>
        <v>450000</v>
      </c>
      <c r="M94" s="58">
        <f>M95</f>
        <v>450000</v>
      </c>
      <c r="N94" s="58">
        <f>N95</f>
        <v>0</v>
      </c>
      <c r="O94" s="58">
        <f t="shared" si="30"/>
        <v>450000</v>
      </c>
      <c r="P94" s="30"/>
      <c r="Q94" s="30"/>
    </row>
    <row r="95" spans="1:17" s="31" customFormat="1" ht="12">
      <c r="A95" s="6" t="s">
        <v>59</v>
      </c>
      <c r="B95" s="34" t="s">
        <v>22</v>
      </c>
      <c r="C95" s="34" t="s">
        <v>5</v>
      </c>
      <c r="D95" s="34" t="s">
        <v>40</v>
      </c>
      <c r="E95" s="34" t="s">
        <v>118</v>
      </c>
      <c r="F95" s="34" t="s">
        <v>22</v>
      </c>
      <c r="G95" s="58">
        <f>G96</f>
        <v>450000</v>
      </c>
      <c r="H95" s="58">
        <f>H96</f>
        <v>0</v>
      </c>
      <c r="I95" s="58">
        <f t="shared" si="26"/>
        <v>450000</v>
      </c>
      <c r="J95" s="58">
        <f t="shared" ref="J95:M95" si="39">J96</f>
        <v>450000</v>
      </c>
      <c r="K95" s="58">
        <f>K96</f>
        <v>0</v>
      </c>
      <c r="L95" s="58">
        <f t="shared" si="29"/>
        <v>450000</v>
      </c>
      <c r="M95" s="58">
        <f t="shared" si="39"/>
        <v>450000</v>
      </c>
      <c r="N95" s="58">
        <f>N96</f>
        <v>0</v>
      </c>
      <c r="O95" s="58">
        <f t="shared" si="30"/>
        <v>450000</v>
      </c>
      <c r="P95" s="30"/>
      <c r="Q95" s="30"/>
    </row>
    <row r="96" spans="1:17" s="31" customFormat="1" ht="24">
      <c r="A96" s="6" t="s">
        <v>226</v>
      </c>
      <c r="B96" s="34" t="s">
        <v>22</v>
      </c>
      <c r="C96" s="34" t="s">
        <v>5</v>
      </c>
      <c r="D96" s="34" t="s">
        <v>40</v>
      </c>
      <c r="E96" s="34" t="s">
        <v>118</v>
      </c>
      <c r="F96" s="34" t="s">
        <v>64</v>
      </c>
      <c r="G96" s="58">
        <v>450000</v>
      </c>
      <c r="H96" s="58"/>
      <c r="I96" s="58">
        <f t="shared" si="26"/>
        <v>450000</v>
      </c>
      <c r="J96" s="59">
        <v>450000</v>
      </c>
      <c r="K96" s="58"/>
      <c r="L96" s="58">
        <f t="shared" si="29"/>
        <v>450000</v>
      </c>
      <c r="M96" s="58">
        <v>450000</v>
      </c>
      <c r="N96" s="58"/>
      <c r="O96" s="58">
        <f t="shared" si="30"/>
        <v>450000</v>
      </c>
      <c r="P96" s="30"/>
      <c r="Q96" s="30"/>
    </row>
    <row r="97" spans="1:90" s="30" customFormat="1" ht="12">
      <c r="A97" s="10" t="s">
        <v>35</v>
      </c>
      <c r="B97" s="2" t="s">
        <v>22</v>
      </c>
      <c r="C97" s="2" t="s">
        <v>6</v>
      </c>
      <c r="D97" s="2"/>
      <c r="E97" s="2"/>
      <c r="F97" s="2"/>
      <c r="G97" s="56">
        <f t="shared" ref="G97:H99" si="40">G98</f>
        <v>676653.5</v>
      </c>
      <c r="H97" s="56">
        <f t="shared" si="40"/>
        <v>0</v>
      </c>
      <c r="I97" s="56">
        <f t="shared" ref="I97:I138" si="41">G97+H97</f>
        <v>676653.5</v>
      </c>
      <c r="J97" s="56">
        <f t="shared" ref="J97:K99" si="42">J98</f>
        <v>742677.5</v>
      </c>
      <c r="K97" s="56">
        <f t="shared" si="42"/>
        <v>0</v>
      </c>
      <c r="L97" s="56">
        <f t="shared" ref="L97:L138" si="43">J97+K97</f>
        <v>742677.5</v>
      </c>
      <c r="M97" s="56">
        <f t="shared" ref="M97:N99" si="44">M98</f>
        <v>769994</v>
      </c>
      <c r="N97" s="56">
        <f t="shared" si="44"/>
        <v>0</v>
      </c>
      <c r="O97" s="56">
        <f t="shared" ref="O97:O138" si="45">M97+N97</f>
        <v>769994</v>
      </c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</row>
    <row r="98" spans="1:90" s="30" customFormat="1" ht="12">
      <c r="A98" s="7" t="s">
        <v>36</v>
      </c>
      <c r="B98" s="3" t="s">
        <v>22</v>
      </c>
      <c r="C98" s="3" t="s">
        <v>6</v>
      </c>
      <c r="D98" s="3" t="s">
        <v>7</v>
      </c>
      <c r="E98" s="3"/>
      <c r="F98" s="3"/>
      <c r="G98" s="57">
        <f t="shared" si="40"/>
        <v>676653.5</v>
      </c>
      <c r="H98" s="57">
        <f t="shared" si="40"/>
        <v>0</v>
      </c>
      <c r="I98" s="57">
        <f t="shared" si="41"/>
        <v>676653.5</v>
      </c>
      <c r="J98" s="57">
        <f t="shared" si="42"/>
        <v>742677.5</v>
      </c>
      <c r="K98" s="57">
        <f t="shared" si="42"/>
        <v>0</v>
      </c>
      <c r="L98" s="57">
        <f t="shared" si="43"/>
        <v>742677.5</v>
      </c>
      <c r="M98" s="57">
        <f t="shared" si="44"/>
        <v>769994</v>
      </c>
      <c r="N98" s="57">
        <f t="shared" si="44"/>
        <v>0</v>
      </c>
      <c r="O98" s="57">
        <f t="shared" si="45"/>
        <v>769994</v>
      </c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</row>
    <row r="99" spans="1:90">
      <c r="A99" s="6" t="s">
        <v>76</v>
      </c>
      <c r="B99" s="5" t="s">
        <v>22</v>
      </c>
      <c r="C99" s="5" t="s">
        <v>6</v>
      </c>
      <c r="D99" s="5" t="s">
        <v>7</v>
      </c>
      <c r="E99" s="5" t="s">
        <v>112</v>
      </c>
      <c r="F99" s="5"/>
      <c r="G99" s="58">
        <f t="shared" si="40"/>
        <v>676653.5</v>
      </c>
      <c r="H99" s="58">
        <f t="shared" si="40"/>
        <v>0</v>
      </c>
      <c r="I99" s="58">
        <f t="shared" si="41"/>
        <v>676653.5</v>
      </c>
      <c r="J99" s="58">
        <f t="shared" si="42"/>
        <v>742677.5</v>
      </c>
      <c r="K99" s="58">
        <f t="shared" si="42"/>
        <v>0</v>
      </c>
      <c r="L99" s="58">
        <f t="shared" si="43"/>
        <v>742677.5</v>
      </c>
      <c r="M99" s="58">
        <f t="shared" si="44"/>
        <v>769994</v>
      </c>
      <c r="N99" s="58">
        <f t="shared" si="44"/>
        <v>0</v>
      </c>
      <c r="O99" s="58">
        <f t="shared" si="45"/>
        <v>769994</v>
      </c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</row>
    <row r="100" spans="1:90" ht="36">
      <c r="A100" s="6" t="s">
        <v>293</v>
      </c>
      <c r="B100" s="5" t="s">
        <v>22</v>
      </c>
      <c r="C100" s="5" t="s">
        <v>6</v>
      </c>
      <c r="D100" s="5" t="s">
        <v>7</v>
      </c>
      <c r="E100" s="5" t="s">
        <v>294</v>
      </c>
      <c r="F100" s="5"/>
      <c r="G100" s="58">
        <f>G101+G103</f>
        <v>676653.5</v>
      </c>
      <c r="H100" s="58">
        <f>H101+H103</f>
        <v>0</v>
      </c>
      <c r="I100" s="58">
        <f t="shared" si="41"/>
        <v>676653.5</v>
      </c>
      <c r="J100" s="58">
        <f>J101+J103</f>
        <v>742677.5</v>
      </c>
      <c r="K100" s="58">
        <f>K101+K103</f>
        <v>0</v>
      </c>
      <c r="L100" s="58">
        <f t="shared" si="43"/>
        <v>742677.5</v>
      </c>
      <c r="M100" s="58">
        <f>M101+M103</f>
        <v>769994</v>
      </c>
      <c r="N100" s="58">
        <f>N101+N103</f>
        <v>0</v>
      </c>
      <c r="O100" s="58">
        <f t="shared" si="45"/>
        <v>769994</v>
      </c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</row>
    <row r="101" spans="1:90" s="30" customFormat="1" ht="36">
      <c r="A101" s="6" t="s">
        <v>228</v>
      </c>
      <c r="B101" s="5" t="s">
        <v>22</v>
      </c>
      <c r="C101" s="5" t="s">
        <v>6</v>
      </c>
      <c r="D101" s="5" t="s">
        <v>7</v>
      </c>
      <c r="E101" s="5" t="s">
        <v>294</v>
      </c>
      <c r="F101" s="5" t="s">
        <v>48</v>
      </c>
      <c r="G101" s="58">
        <f>G102</f>
        <v>676653.5</v>
      </c>
      <c r="H101" s="58">
        <f>H102</f>
        <v>0</v>
      </c>
      <c r="I101" s="58">
        <f t="shared" si="41"/>
        <v>676653.5</v>
      </c>
      <c r="J101" s="58">
        <f t="shared" ref="J101:M101" si="46">J102</f>
        <v>742677.5</v>
      </c>
      <c r="K101" s="58">
        <f>K102</f>
        <v>0</v>
      </c>
      <c r="L101" s="58">
        <f t="shared" si="43"/>
        <v>742677.5</v>
      </c>
      <c r="M101" s="58">
        <f t="shared" si="46"/>
        <v>769994</v>
      </c>
      <c r="N101" s="58">
        <f>N102</f>
        <v>0</v>
      </c>
      <c r="O101" s="58">
        <f t="shared" si="45"/>
        <v>769994</v>
      </c>
    </row>
    <row r="102" spans="1:90" s="30" customFormat="1" ht="15.75" customHeight="1">
      <c r="A102" s="6" t="s">
        <v>51</v>
      </c>
      <c r="B102" s="5" t="s">
        <v>22</v>
      </c>
      <c r="C102" s="5" t="s">
        <v>6</v>
      </c>
      <c r="D102" s="5" t="s">
        <v>7</v>
      </c>
      <c r="E102" s="5" t="s">
        <v>294</v>
      </c>
      <c r="F102" s="5" t="s">
        <v>50</v>
      </c>
      <c r="G102" s="58">
        <v>676653.5</v>
      </c>
      <c r="H102" s="58"/>
      <c r="I102" s="58">
        <f t="shared" si="41"/>
        <v>676653.5</v>
      </c>
      <c r="J102" s="59">
        <v>742677.5</v>
      </c>
      <c r="K102" s="58"/>
      <c r="L102" s="58">
        <f t="shared" si="43"/>
        <v>742677.5</v>
      </c>
      <c r="M102" s="58">
        <v>769994</v>
      </c>
      <c r="N102" s="58"/>
      <c r="O102" s="58">
        <f t="shared" si="45"/>
        <v>769994</v>
      </c>
    </row>
    <row r="103" spans="1:90" s="30" customFormat="1" ht="0.75" hidden="1" customHeight="1">
      <c r="A103" s="6" t="s">
        <v>230</v>
      </c>
      <c r="B103" s="5" t="s">
        <v>22</v>
      </c>
      <c r="C103" s="5" t="s">
        <v>6</v>
      </c>
      <c r="D103" s="5" t="s">
        <v>7</v>
      </c>
      <c r="E103" s="5" t="s">
        <v>294</v>
      </c>
      <c r="F103" s="5" t="s">
        <v>55</v>
      </c>
      <c r="G103" s="58">
        <f>G104</f>
        <v>0</v>
      </c>
      <c r="H103" s="58">
        <f>H104</f>
        <v>0</v>
      </c>
      <c r="I103" s="58">
        <f t="shared" si="41"/>
        <v>0</v>
      </c>
      <c r="J103" s="58">
        <f t="shared" ref="J103:M103" si="47">J104</f>
        <v>0</v>
      </c>
      <c r="K103" s="58">
        <f>K104</f>
        <v>0</v>
      </c>
      <c r="L103" s="58">
        <f t="shared" si="43"/>
        <v>0</v>
      </c>
      <c r="M103" s="58">
        <f t="shared" si="47"/>
        <v>0</v>
      </c>
      <c r="N103" s="58">
        <f>N104</f>
        <v>0</v>
      </c>
      <c r="O103" s="58">
        <f t="shared" si="45"/>
        <v>0</v>
      </c>
    </row>
    <row r="104" spans="1:90" s="30" customFormat="1" ht="12" hidden="1">
      <c r="A104" s="6" t="s">
        <v>75</v>
      </c>
      <c r="B104" s="5" t="s">
        <v>22</v>
      </c>
      <c r="C104" s="5" t="s">
        <v>6</v>
      </c>
      <c r="D104" s="5" t="s">
        <v>7</v>
      </c>
      <c r="E104" s="5" t="s">
        <v>294</v>
      </c>
      <c r="F104" s="5" t="s">
        <v>56</v>
      </c>
      <c r="G104" s="58"/>
      <c r="H104" s="58"/>
      <c r="I104" s="58">
        <f t="shared" si="41"/>
        <v>0</v>
      </c>
      <c r="J104" s="59"/>
      <c r="K104" s="58"/>
      <c r="L104" s="58">
        <f t="shared" si="43"/>
        <v>0</v>
      </c>
      <c r="M104" s="58"/>
      <c r="N104" s="58"/>
      <c r="O104" s="58">
        <f t="shared" si="45"/>
        <v>0</v>
      </c>
    </row>
    <row r="105" spans="1:90" s="31" customFormat="1" ht="12">
      <c r="A105" s="10" t="s">
        <v>145</v>
      </c>
      <c r="B105" s="36" t="s">
        <v>22</v>
      </c>
      <c r="C105" s="36" t="s">
        <v>7</v>
      </c>
      <c r="D105" s="36"/>
      <c r="E105" s="36"/>
      <c r="F105" s="36"/>
      <c r="G105" s="56">
        <f>G106</f>
        <v>1100000</v>
      </c>
      <c r="H105" s="56">
        <f>H106</f>
        <v>0</v>
      </c>
      <c r="I105" s="56">
        <f t="shared" si="41"/>
        <v>1100000</v>
      </c>
      <c r="J105" s="56">
        <f t="shared" ref="J105:M105" si="48">J106</f>
        <v>1100000</v>
      </c>
      <c r="K105" s="56">
        <f>K106</f>
        <v>0</v>
      </c>
      <c r="L105" s="56">
        <f t="shared" si="43"/>
        <v>1100000</v>
      </c>
      <c r="M105" s="56">
        <f t="shared" si="48"/>
        <v>1100000</v>
      </c>
      <c r="N105" s="56">
        <f>N106</f>
        <v>0</v>
      </c>
      <c r="O105" s="56">
        <f t="shared" si="45"/>
        <v>1100000</v>
      </c>
      <c r="P105" s="30"/>
      <c r="Q105" s="30"/>
    </row>
    <row r="106" spans="1:90" s="31" customFormat="1" ht="24">
      <c r="A106" s="38" t="s">
        <v>206</v>
      </c>
      <c r="B106" s="37" t="s">
        <v>22</v>
      </c>
      <c r="C106" s="37" t="s">
        <v>7</v>
      </c>
      <c r="D106" s="37" t="s">
        <v>13</v>
      </c>
      <c r="E106" s="37"/>
      <c r="F106" s="37"/>
      <c r="G106" s="57">
        <f>G107</f>
        <v>1100000</v>
      </c>
      <c r="H106" s="57">
        <f>H107</f>
        <v>0</v>
      </c>
      <c r="I106" s="57">
        <f t="shared" si="41"/>
        <v>1100000</v>
      </c>
      <c r="J106" s="57">
        <f>J107</f>
        <v>1100000</v>
      </c>
      <c r="K106" s="57">
        <f>K107</f>
        <v>0</v>
      </c>
      <c r="L106" s="57">
        <f t="shared" si="43"/>
        <v>1100000</v>
      </c>
      <c r="M106" s="57">
        <f>M107</f>
        <v>1100000</v>
      </c>
      <c r="N106" s="57">
        <f>N107</f>
        <v>0</v>
      </c>
      <c r="O106" s="57">
        <f t="shared" si="45"/>
        <v>1100000</v>
      </c>
      <c r="P106" s="30"/>
      <c r="Q106" s="30"/>
    </row>
    <row r="107" spans="1:90" s="31" customFormat="1" ht="36">
      <c r="A107" s="14" t="s">
        <v>295</v>
      </c>
      <c r="B107" s="34" t="s">
        <v>22</v>
      </c>
      <c r="C107" s="34" t="s">
        <v>7</v>
      </c>
      <c r="D107" s="34" t="s">
        <v>13</v>
      </c>
      <c r="E107" s="34" t="s">
        <v>184</v>
      </c>
      <c r="F107" s="34"/>
      <c r="G107" s="58">
        <f>G108+G113</f>
        <v>1100000</v>
      </c>
      <c r="H107" s="58">
        <f>H108+H113</f>
        <v>0</v>
      </c>
      <c r="I107" s="58">
        <f t="shared" si="41"/>
        <v>1100000</v>
      </c>
      <c r="J107" s="58">
        <f>J108+J113</f>
        <v>1100000</v>
      </c>
      <c r="K107" s="58">
        <f>K108+K113</f>
        <v>0</v>
      </c>
      <c r="L107" s="58">
        <f t="shared" si="43"/>
        <v>1100000</v>
      </c>
      <c r="M107" s="58">
        <f>M108+M113</f>
        <v>1100000</v>
      </c>
      <c r="N107" s="58">
        <f>N108+N113</f>
        <v>0</v>
      </c>
      <c r="O107" s="58">
        <f t="shared" si="45"/>
        <v>1100000</v>
      </c>
      <c r="P107" s="30"/>
      <c r="Q107" s="30"/>
    </row>
    <row r="108" spans="1:90" s="31" customFormat="1" ht="24">
      <c r="A108" s="14" t="s">
        <v>248</v>
      </c>
      <c r="B108" s="34" t="s">
        <v>22</v>
      </c>
      <c r="C108" s="34" t="s">
        <v>7</v>
      </c>
      <c r="D108" s="34" t="s">
        <v>13</v>
      </c>
      <c r="E108" s="34" t="s">
        <v>358</v>
      </c>
      <c r="F108" s="42"/>
      <c r="G108" s="58">
        <f>G109+G111</f>
        <v>100000</v>
      </c>
      <c r="H108" s="58">
        <f>H109+H111</f>
        <v>0</v>
      </c>
      <c r="I108" s="58">
        <f t="shared" si="41"/>
        <v>100000</v>
      </c>
      <c r="J108" s="58">
        <f t="shared" ref="J108:M108" si="49">J109+J111</f>
        <v>100000</v>
      </c>
      <c r="K108" s="58">
        <f>K109+K111</f>
        <v>0</v>
      </c>
      <c r="L108" s="58">
        <f t="shared" si="43"/>
        <v>100000</v>
      </c>
      <c r="M108" s="58">
        <f t="shared" si="49"/>
        <v>100000</v>
      </c>
      <c r="N108" s="58">
        <f>N109+N111</f>
        <v>0</v>
      </c>
      <c r="O108" s="58">
        <f t="shared" si="45"/>
        <v>100000</v>
      </c>
      <c r="P108" s="30"/>
      <c r="Q108" s="30"/>
    </row>
    <row r="109" spans="1:90" s="31" customFormat="1" ht="12">
      <c r="A109" s="6" t="s">
        <v>230</v>
      </c>
      <c r="B109" s="34" t="s">
        <v>22</v>
      </c>
      <c r="C109" s="34" t="s">
        <v>7</v>
      </c>
      <c r="D109" s="34" t="s">
        <v>13</v>
      </c>
      <c r="E109" s="34" t="s">
        <v>358</v>
      </c>
      <c r="F109" s="34" t="s">
        <v>55</v>
      </c>
      <c r="G109" s="58">
        <f t="shared" ref="G109:N109" si="50">G110</f>
        <v>50000</v>
      </c>
      <c r="H109" s="58">
        <f t="shared" si="50"/>
        <v>0</v>
      </c>
      <c r="I109" s="58">
        <f t="shared" si="41"/>
        <v>50000</v>
      </c>
      <c r="J109" s="58">
        <f t="shared" si="50"/>
        <v>100000</v>
      </c>
      <c r="K109" s="58">
        <f t="shared" si="50"/>
        <v>0</v>
      </c>
      <c r="L109" s="58">
        <f t="shared" si="43"/>
        <v>100000</v>
      </c>
      <c r="M109" s="58">
        <f t="shared" si="50"/>
        <v>100000</v>
      </c>
      <c r="N109" s="58">
        <f t="shared" si="50"/>
        <v>0</v>
      </c>
      <c r="O109" s="58">
        <f t="shared" si="45"/>
        <v>100000</v>
      </c>
      <c r="P109" s="30"/>
      <c r="Q109" s="30"/>
    </row>
    <row r="110" spans="1:90" s="31" customFormat="1" ht="12">
      <c r="A110" s="6" t="s">
        <v>75</v>
      </c>
      <c r="B110" s="34" t="s">
        <v>22</v>
      </c>
      <c r="C110" s="34" t="s">
        <v>7</v>
      </c>
      <c r="D110" s="34" t="s">
        <v>13</v>
      </c>
      <c r="E110" s="34" t="s">
        <v>358</v>
      </c>
      <c r="F110" s="34" t="s">
        <v>56</v>
      </c>
      <c r="G110" s="58">
        <v>50000</v>
      </c>
      <c r="H110" s="58"/>
      <c r="I110" s="58">
        <f t="shared" si="41"/>
        <v>50000</v>
      </c>
      <c r="J110" s="59">
        <v>100000</v>
      </c>
      <c r="K110" s="58"/>
      <c r="L110" s="58">
        <f t="shared" si="43"/>
        <v>100000</v>
      </c>
      <c r="M110" s="58">
        <v>100000</v>
      </c>
      <c r="N110" s="58"/>
      <c r="O110" s="58">
        <f t="shared" si="45"/>
        <v>100000</v>
      </c>
      <c r="P110" s="30"/>
      <c r="Q110" s="30"/>
    </row>
    <row r="111" spans="1:90" s="31" customFormat="1" ht="12">
      <c r="A111" s="14" t="s">
        <v>59</v>
      </c>
      <c r="B111" s="5" t="s">
        <v>22</v>
      </c>
      <c r="C111" s="5" t="s">
        <v>7</v>
      </c>
      <c r="D111" s="5" t="s">
        <v>13</v>
      </c>
      <c r="E111" s="34" t="s">
        <v>358</v>
      </c>
      <c r="F111" s="5" t="s">
        <v>22</v>
      </c>
      <c r="G111" s="58">
        <f t="shared" ref="G111:N111" si="51">G112</f>
        <v>50000</v>
      </c>
      <c r="H111" s="58">
        <f t="shared" si="51"/>
        <v>0</v>
      </c>
      <c r="I111" s="58">
        <f t="shared" si="41"/>
        <v>50000</v>
      </c>
      <c r="J111" s="58">
        <f t="shared" si="51"/>
        <v>0</v>
      </c>
      <c r="K111" s="58">
        <f t="shared" si="51"/>
        <v>0</v>
      </c>
      <c r="L111" s="58">
        <f t="shared" si="43"/>
        <v>0</v>
      </c>
      <c r="M111" s="58">
        <f t="shared" si="51"/>
        <v>0</v>
      </c>
      <c r="N111" s="58">
        <f t="shared" si="51"/>
        <v>0</v>
      </c>
      <c r="O111" s="58">
        <f t="shared" si="45"/>
        <v>0</v>
      </c>
      <c r="P111" s="30"/>
      <c r="Q111" s="30"/>
    </row>
    <row r="112" spans="1:90" s="31" customFormat="1" ht="12">
      <c r="A112" s="14" t="s">
        <v>88</v>
      </c>
      <c r="B112" s="5" t="s">
        <v>22</v>
      </c>
      <c r="C112" s="5" t="s">
        <v>7</v>
      </c>
      <c r="D112" s="5" t="s">
        <v>13</v>
      </c>
      <c r="E112" s="34" t="s">
        <v>358</v>
      </c>
      <c r="F112" s="5" t="s">
        <v>87</v>
      </c>
      <c r="G112" s="58">
        <v>50000</v>
      </c>
      <c r="H112" s="58"/>
      <c r="I112" s="58">
        <f t="shared" si="41"/>
        <v>50000</v>
      </c>
      <c r="J112" s="59">
        <v>0</v>
      </c>
      <c r="K112" s="58"/>
      <c r="L112" s="58">
        <f t="shared" si="43"/>
        <v>0</v>
      </c>
      <c r="M112" s="58">
        <v>0</v>
      </c>
      <c r="N112" s="58"/>
      <c r="O112" s="58">
        <f t="shared" si="45"/>
        <v>0</v>
      </c>
      <c r="P112" s="30"/>
      <c r="Q112" s="30"/>
    </row>
    <row r="113" spans="1:17" s="31" customFormat="1" ht="12">
      <c r="A113" s="14" t="s">
        <v>343</v>
      </c>
      <c r="B113" s="5" t="s">
        <v>22</v>
      </c>
      <c r="C113" s="5" t="s">
        <v>7</v>
      </c>
      <c r="D113" s="5" t="s">
        <v>13</v>
      </c>
      <c r="E113" s="5" t="s">
        <v>359</v>
      </c>
      <c r="F113" s="5"/>
      <c r="G113" s="58">
        <f>G114</f>
        <v>1000000</v>
      </c>
      <c r="H113" s="58">
        <f>H114</f>
        <v>0</v>
      </c>
      <c r="I113" s="58">
        <f t="shared" si="41"/>
        <v>1000000</v>
      </c>
      <c r="J113" s="58">
        <f>J114</f>
        <v>1000000</v>
      </c>
      <c r="K113" s="58">
        <f>K114</f>
        <v>0</v>
      </c>
      <c r="L113" s="58">
        <f t="shared" si="43"/>
        <v>1000000</v>
      </c>
      <c r="M113" s="58">
        <f>M114</f>
        <v>1000000</v>
      </c>
      <c r="N113" s="58">
        <f>N114</f>
        <v>0</v>
      </c>
      <c r="O113" s="58">
        <f t="shared" si="45"/>
        <v>1000000</v>
      </c>
      <c r="P113" s="30"/>
      <c r="Q113" s="30"/>
    </row>
    <row r="114" spans="1:17" s="31" customFormat="1" ht="12">
      <c r="A114" s="6" t="s">
        <v>230</v>
      </c>
      <c r="B114" s="5" t="s">
        <v>22</v>
      </c>
      <c r="C114" s="5" t="s">
        <v>7</v>
      </c>
      <c r="D114" s="5" t="s">
        <v>13</v>
      </c>
      <c r="E114" s="5" t="s">
        <v>359</v>
      </c>
      <c r="F114" s="5" t="s">
        <v>55</v>
      </c>
      <c r="G114" s="58">
        <f>G115</f>
        <v>1000000</v>
      </c>
      <c r="H114" s="58">
        <f>H115</f>
        <v>0</v>
      </c>
      <c r="I114" s="58">
        <f t="shared" si="41"/>
        <v>1000000</v>
      </c>
      <c r="J114" s="58">
        <f>J115</f>
        <v>1000000</v>
      </c>
      <c r="K114" s="58">
        <f>K115</f>
        <v>0</v>
      </c>
      <c r="L114" s="58">
        <f t="shared" si="43"/>
        <v>1000000</v>
      </c>
      <c r="M114" s="58">
        <f>M115</f>
        <v>1000000</v>
      </c>
      <c r="N114" s="58">
        <f>N115</f>
        <v>0</v>
      </c>
      <c r="O114" s="58">
        <f t="shared" si="45"/>
        <v>1000000</v>
      </c>
      <c r="P114" s="30"/>
      <c r="Q114" s="30"/>
    </row>
    <row r="115" spans="1:17" s="31" customFormat="1" ht="12">
      <c r="A115" s="6" t="s">
        <v>75</v>
      </c>
      <c r="B115" s="5" t="s">
        <v>22</v>
      </c>
      <c r="C115" s="5" t="s">
        <v>7</v>
      </c>
      <c r="D115" s="5" t="s">
        <v>13</v>
      </c>
      <c r="E115" s="5" t="s">
        <v>359</v>
      </c>
      <c r="F115" s="5" t="s">
        <v>56</v>
      </c>
      <c r="G115" s="58">
        <v>1000000</v>
      </c>
      <c r="H115" s="58"/>
      <c r="I115" s="58">
        <f t="shared" si="41"/>
        <v>1000000</v>
      </c>
      <c r="J115" s="58">
        <v>1000000</v>
      </c>
      <c r="K115" s="58"/>
      <c r="L115" s="58">
        <f t="shared" si="43"/>
        <v>1000000</v>
      </c>
      <c r="M115" s="58">
        <v>1000000</v>
      </c>
      <c r="N115" s="58"/>
      <c r="O115" s="58">
        <f t="shared" si="45"/>
        <v>1000000</v>
      </c>
      <c r="P115" s="30"/>
      <c r="Q115" s="30"/>
    </row>
    <row r="116" spans="1:17" s="31" customFormat="1" ht="12">
      <c r="A116" s="1" t="s">
        <v>2</v>
      </c>
      <c r="B116" s="17">
        <v>800</v>
      </c>
      <c r="C116" s="2" t="s">
        <v>14</v>
      </c>
      <c r="D116" s="2"/>
      <c r="E116" s="2"/>
      <c r="F116" s="2"/>
      <c r="G116" s="56">
        <f>G143+G129+G117</f>
        <v>40037812.619999997</v>
      </c>
      <c r="H116" s="56">
        <f>H143+H129+H117</f>
        <v>0</v>
      </c>
      <c r="I116" s="56">
        <f t="shared" si="41"/>
        <v>40037812.619999997</v>
      </c>
      <c r="J116" s="56">
        <f>J143+J129+J117</f>
        <v>43138204.490000002</v>
      </c>
      <c r="K116" s="56">
        <f>K143+K129+K117</f>
        <v>0</v>
      </c>
      <c r="L116" s="56">
        <f t="shared" si="43"/>
        <v>43138204.490000002</v>
      </c>
      <c r="M116" s="56">
        <f>M143+M129+M117</f>
        <v>51690254.239999995</v>
      </c>
      <c r="N116" s="56">
        <f>N143+N129+N117</f>
        <v>0</v>
      </c>
      <c r="O116" s="56">
        <f t="shared" si="45"/>
        <v>51690254.239999995</v>
      </c>
      <c r="P116" s="30"/>
      <c r="Q116" s="30"/>
    </row>
    <row r="117" spans="1:17" s="33" customFormat="1" ht="12">
      <c r="A117" s="7" t="s">
        <v>16</v>
      </c>
      <c r="B117" s="3" t="s">
        <v>22</v>
      </c>
      <c r="C117" s="3" t="s">
        <v>14</v>
      </c>
      <c r="D117" s="3" t="s">
        <v>17</v>
      </c>
      <c r="E117" s="4"/>
      <c r="F117" s="4"/>
      <c r="G117" s="57">
        <f t="shared" ref="G117:N118" si="52">G118</f>
        <v>2000000</v>
      </c>
      <c r="H117" s="57">
        <f t="shared" si="52"/>
        <v>0</v>
      </c>
      <c r="I117" s="57">
        <f t="shared" si="41"/>
        <v>2000000</v>
      </c>
      <c r="J117" s="57">
        <f t="shared" si="52"/>
        <v>2000000</v>
      </c>
      <c r="K117" s="57">
        <f t="shared" si="52"/>
        <v>0</v>
      </c>
      <c r="L117" s="57">
        <f t="shared" si="43"/>
        <v>2000000</v>
      </c>
      <c r="M117" s="57">
        <f t="shared" si="52"/>
        <v>2000000</v>
      </c>
      <c r="N117" s="57">
        <f t="shared" si="52"/>
        <v>0</v>
      </c>
      <c r="O117" s="57">
        <f t="shared" si="45"/>
        <v>2000000</v>
      </c>
      <c r="P117" s="49"/>
      <c r="Q117" s="49"/>
    </row>
    <row r="118" spans="1:17" s="30" customFormat="1" ht="24">
      <c r="A118" s="6" t="s">
        <v>291</v>
      </c>
      <c r="B118" s="5" t="s">
        <v>22</v>
      </c>
      <c r="C118" s="5" t="s">
        <v>14</v>
      </c>
      <c r="D118" s="5" t="s">
        <v>17</v>
      </c>
      <c r="E118" s="5" t="s">
        <v>146</v>
      </c>
      <c r="F118" s="5"/>
      <c r="G118" s="58">
        <f t="shared" si="52"/>
        <v>2000000</v>
      </c>
      <c r="H118" s="58">
        <f t="shared" si="52"/>
        <v>0</v>
      </c>
      <c r="I118" s="58">
        <f t="shared" si="41"/>
        <v>2000000</v>
      </c>
      <c r="J118" s="58">
        <f t="shared" si="52"/>
        <v>2000000</v>
      </c>
      <c r="K118" s="58">
        <f t="shared" si="52"/>
        <v>0</v>
      </c>
      <c r="L118" s="58">
        <f t="shared" si="43"/>
        <v>2000000</v>
      </c>
      <c r="M118" s="58">
        <f t="shared" si="52"/>
        <v>2000000</v>
      </c>
      <c r="N118" s="58">
        <f t="shared" si="52"/>
        <v>0</v>
      </c>
      <c r="O118" s="58">
        <f t="shared" si="45"/>
        <v>2000000</v>
      </c>
    </row>
    <row r="119" spans="1:17" s="30" customFormat="1" ht="12.75" customHeight="1">
      <c r="A119" s="6" t="s">
        <v>297</v>
      </c>
      <c r="B119" s="5" t="s">
        <v>22</v>
      </c>
      <c r="C119" s="5" t="s">
        <v>14</v>
      </c>
      <c r="D119" s="5" t="s">
        <v>17</v>
      </c>
      <c r="E119" s="5" t="s">
        <v>149</v>
      </c>
      <c r="F119" s="5"/>
      <c r="G119" s="58">
        <f>G120+G126+G123</f>
        <v>2000000</v>
      </c>
      <c r="H119" s="58">
        <f>H120+H126+H123</f>
        <v>0</v>
      </c>
      <c r="I119" s="58">
        <f t="shared" si="41"/>
        <v>2000000</v>
      </c>
      <c r="J119" s="58">
        <f>J120+J126+J123</f>
        <v>2000000</v>
      </c>
      <c r="K119" s="58">
        <f>K120+K126+K123</f>
        <v>0</v>
      </c>
      <c r="L119" s="58">
        <f t="shared" si="43"/>
        <v>2000000</v>
      </c>
      <c r="M119" s="58">
        <f>M120+M126+M123</f>
        <v>2000000</v>
      </c>
      <c r="N119" s="58">
        <f>N120+N126+N123</f>
        <v>0</v>
      </c>
      <c r="O119" s="58">
        <f t="shared" si="45"/>
        <v>2000000</v>
      </c>
    </row>
    <row r="120" spans="1:17" s="30" customFormat="1" ht="12" hidden="1">
      <c r="A120" s="6" t="s">
        <v>174</v>
      </c>
      <c r="B120" s="5" t="s">
        <v>22</v>
      </c>
      <c r="C120" s="5" t="s">
        <v>14</v>
      </c>
      <c r="D120" s="5" t="s">
        <v>17</v>
      </c>
      <c r="E120" s="5" t="s">
        <v>205</v>
      </c>
      <c r="F120" s="5"/>
      <c r="G120" s="58">
        <f>G121</f>
        <v>0</v>
      </c>
      <c r="H120" s="58">
        <f>H121</f>
        <v>0</v>
      </c>
      <c r="I120" s="58">
        <f t="shared" si="41"/>
        <v>0</v>
      </c>
      <c r="J120" s="58">
        <f t="shared" ref="J120:M127" si="53">J121</f>
        <v>0</v>
      </c>
      <c r="K120" s="58">
        <f>K121</f>
        <v>0</v>
      </c>
      <c r="L120" s="58">
        <f t="shared" si="43"/>
        <v>0</v>
      </c>
      <c r="M120" s="58">
        <f t="shared" si="53"/>
        <v>0</v>
      </c>
      <c r="N120" s="58">
        <f>N121</f>
        <v>0</v>
      </c>
      <c r="O120" s="58">
        <f t="shared" si="45"/>
        <v>0</v>
      </c>
    </row>
    <row r="121" spans="1:17" s="30" customFormat="1" ht="12" hidden="1">
      <c r="A121" s="6" t="s">
        <v>230</v>
      </c>
      <c r="B121" s="5" t="s">
        <v>22</v>
      </c>
      <c r="C121" s="5" t="s">
        <v>14</v>
      </c>
      <c r="D121" s="5" t="s">
        <v>17</v>
      </c>
      <c r="E121" s="5" t="s">
        <v>205</v>
      </c>
      <c r="F121" s="5" t="s">
        <v>55</v>
      </c>
      <c r="G121" s="58">
        <f>G122</f>
        <v>0</v>
      </c>
      <c r="H121" s="58">
        <f>H122</f>
        <v>0</v>
      </c>
      <c r="I121" s="58">
        <f t="shared" si="41"/>
        <v>0</v>
      </c>
      <c r="J121" s="58">
        <f t="shared" si="53"/>
        <v>0</v>
      </c>
      <c r="K121" s="58">
        <f>K122</f>
        <v>0</v>
      </c>
      <c r="L121" s="58">
        <f t="shared" si="43"/>
        <v>0</v>
      </c>
      <c r="M121" s="58">
        <f t="shared" si="53"/>
        <v>0</v>
      </c>
      <c r="N121" s="58">
        <f>N122</f>
        <v>0</v>
      </c>
      <c r="O121" s="58">
        <f t="shared" si="45"/>
        <v>0</v>
      </c>
    </row>
    <row r="122" spans="1:17" s="30" customFormat="1" ht="12" hidden="1">
      <c r="A122" s="6" t="s">
        <v>75</v>
      </c>
      <c r="B122" s="5" t="s">
        <v>22</v>
      </c>
      <c r="C122" s="5" t="s">
        <v>14</v>
      </c>
      <c r="D122" s="5" t="s">
        <v>17</v>
      </c>
      <c r="E122" s="5" t="s">
        <v>205</v>
      </c>
      <c r="F122" s="5" t="s">
        <v>56</v>
      </c>
      <c r="G122" s="58"/>
      <c r="H122" s="58"/>
      <c r="I122" s="58">
        <f t="shared" si="41"/>
        <v>0</v>
      </c>
      <c r="J122" s="59"/>
      <c r="K122" s="58"/>
      <c r="L122" s="58">
        <f t="shared" si="43"/>
        <v>0</v>
      </c>
      <c r="M122" s="58"/>
      <c r="N122" s="58"/>
      <c r="O122" s="58">
        <f t="shared" si="45"/>
        <v>0</v>
      </c>
    </row>
    <row r="123" spans="1:17" s="30" customFormat="1" ht="24">
      <c r="A123" s="6" t="s">
        <v>403</v>
      </c>
      <c r="B123" s="5" t="s">
        <v>22</v>
      </c>
      <c r="C123" s="5" t="s">
        <v>14</v>
      </c>
      <c r="D123" s="5" t="s">
        <v>17</v>
      </c>
      <c r="E123" s="5" t="s">
        <v>404</v>
      </c>
      <c r="F123" s="5"/>
      <c r="G123" s="58">
        <f>G124</f>
        <v>2000000</v>
      </c>
      <c r="H123" s="58">
        <f>H124</f>
        <v>0</v>
      </c>
      <c r="I123" s="58">
        <f t="shared" ref="I123:I125" si="54">G123+H123</f>
        <v>2000000</v>
      </c>
      <c r="J123" s="58">
        <f t="shared" si="53"/>
        <v>2000000</v>
      </c>
      <c r="K123" s="58">
        <f>K124</f>
        <v>0</v>
      </c>
      <c r="L123" s="58">
        <f t="shared" ref="L123:L125" si="55">J123+K123</f>
        <v>2000000</v>
      </c>
      <c r="M123" s="58">
        <f t="shared" si="53"/>
        <v>2000000</v>
      </c>
      <c r="N123" s="58">
        <f>N124</f>
        <v>0</v>
      </c>
      <c r="O123" s="58">
        <f t="shared" ref="O123:O125" si="56">M123+N123</f>
        <v>2000000</v>
      </c>
    </row>
    <row r="124" spans="1:17" s="30" customFormat="1" ht="12">
      <c r="A124" s="6" t="s">
        <v>230</v>
      </c>
      <c r="B124" s="5" t="s">
        <v>22</v>
      </c>
      <c r="C124" s="5" t="s">
        <v>14</v>
      </c>
      <c r="D124" s="5" t="s">
        <v>17</v>
      </c>
      <c r="E124" s="5" t="s">
        <v>404</v>
      </c>
      <c r="F124" s="5" t="s">
        <v>55</v>
      </c>
      <c r="G124" s="58">
        <f>G125</f>
        <v>2000000</v>
      </c>
      <c r="H124" s="58">
        <f>H125</f>
        <v>0</v>
      </c>
      <c r="I124" s="58">
        <f t="shared" si="54"/>
        <v>2000000</v>
      </c>
      <c r="J124" s="58">
        <f t="shared" si="53"/>
        <v>2000000</v>
      </c>
      <c r="K124" s="58">
        <f>K125</f>
        <v>0</v>
      </c>
      <c r="L124" s="58">
        <f t="shared" si="55"/>
        <v>2000000</v>
      </c>
      <c r="M124" s="58">
        <f t="shared" si="53"/>
        <v>2000000</v>
      </c>
      <c r="N124" s="58">
        <f>N125</f>
        <v>0</v>
      </c>
      <c r="O124" s="58">
        <f t="shared" si="56"/>
        <v>2000000</v>
      </c>
    </row>
    <row r="125" spans="1:17" s="30" customFormat="1" ht="12">
      <c r="A125" s="6" t="s">
        <v>75</v>
      </c>
      <c r="B125" s="5" t="s">
        <v>22</v>
      </c>
      <c r="C125" s="5" t="s">
        <v>14</v>
      </c>
      <c r="D125" s="5" t="s">
        <v>17</v>
      </c>
      <c r="E125" s="5" t="s">
        <v>404</v>
      </c>
      <c r="F125" s="5" t="s">
        <v>56</v>
      </c>
      <c r="G125" s="58">
        <v>2000000</v>
      </c>
      <c r="H125" s="58"/>
      <c r="I125" s="58">
        <f t="shared" si="54"/>
        <v>2000000</v>
      </c>
      <c r="J125" s="58">
        <v>2000000</v>
      </c>
      <c r="K125" s="58"/>
      <c r="L125" s="58">
        <f t="shared" si="55"/>
        <v>2000000</v>
      </c>
      <c r="M125" s="58">
        <v>2000000</v>
      </c>
      <c r="N125" s="58"/>
      <c r="O125" s="58">
        <f t="shared" si="56"/>
        <v>2000000</v>
      </c>
    </row>
    <row r="126" spans="1:17" s="30" customFormat="1" ht="24" hidden="1">
      <c r="A126" s="6" t="s">
        <v>254</v>
      </c>
      <c r="B126" s="5" t="s">
        <v>22</v>
      </c>
      <c r="C126" s="5" t="s">
        <v>14</v>
      </c>
      <c r="D126" s="5" t="s">
        <v>17</v>
      </c>
      <c r="E126" s="5" t="s">
        <v>253</v>
      </c>
      <c r="F126" s="5"/>
      <c r="G126" s="58">
        <f>G127</f>
        <v>0</v>
      </c>
      <c r="H126" s="58">
        <f>H127</f>
        <v>0</v>
      </c>
      <c r="I126" s="58">
        <f t="shared" si="41"/>
        <v>0</v>
      </c>
      <c r="J126" s="58">
        <f t="shared" si="53"/>
        <v>0</v>
      </c>
      <c r="K126" s="58">
        <f>K127</f>
        <v>0</v>
      </c>
      <c r="L126" s="58">
        <f t="shared" si="43"/>
        <v>0</v>
      </c>
      <c r="M126" s="58">
        <f t="shared" si="53"/>
        <v>0</v>
      </c>
      <c r="N126" s="58">
        <f>N127</f>
        <v>0</v>
      </c>
      <c r="O126" s="58">
        <f t="shared" si="45"/>
        <v>0</v>
      </c>
    </row>
    <row r="127" spans="1:17" s="30" customFormat="1" ht="12" hidden="1">
      <c r="A127" s="6" t="s">
        <v>230</v>
      </c>
      <c r="B127" s="5" t="s">
        <v>22</v>
      </c>
      <c r="C127" s="5" t="s">
        <v>14</v>
      </c>
      <c r="D127" s="5" t="s">
        <v>17</v>
      </c>
      <c r="E127" s="5" t="s">
        <v>253</v>
      </c>
      <c r="F127" s="5" t="s">
        <v>55</v>
      </c>
      <c r="G127" s="58">
        <f>G128</f>
        <v>0</v>
      </c>
      <c r="H127" s="58">
        <f>H128</f>
        <v>0</v>
      </c>
      <c r="I127" s="58">
        <f t="shared" si="41"/>
        <v>0</v>
      </c>
      <c r="J127" s="58">
        <f t="shared" si="53"/>
        <v>0</v>
      </c>
      <c r="K127" s="58">
        <f>K128</f>
        <v>0</v>
      </c>
      <c r="L127" s="58">
        <f t="shared" si="43"/>
        <v>0</v>
      </c>
      <c r="M127" s="58">
        <f t="shared" si="53"/>
        <v>0</v>
      </c>
      <c r="N127" s="58">
        <f>N128</f>
        <v>0</v>
      </c>
      <c r="O127" s="58">
        <f t="shared" si="45"/>
        <v>0</v>
      </c>
    </row>
    <row r="128" spans="1:17" s="30" customFormat="1" ht="12" hidden="1">
      <c r="A128" s="6" t="s">
        <v>75</v>
      </c>
      <c r="B128" s="5" t="s">
        <v>22</v>
      </c>
      <c r="C128" s="5" t="s">
        <v>14</v>
      </c>
      <c r="D128" s="5" t="s">
        <v>17</v>
      </c>
      <c r="E128" s="5" t="s">
        <v>253</v>
      </c>
      <c r="F128" s="5" t="s">
        <v>56</v>
      </c>
      <c r="G128" s="58"/>
      <c r="H128" s="58"/>
      <c r="I128" s="58">
        <f t="shared" si="41"/>
        <v>0</v>
      </c>
      <c r="J128" s="59"/>
      <c r="K128" s="58"/>
      <c r="L128" s="58">
        <f t="shared" si="43"/>
        <v>0</v>
      </c>
      <c r="M128" s="58"/>
      <c r="N128" s="58"/>
      <c r="O128" s="58">
        <f t="shared" si="45"/>
        <v>0</v>
      </c>
    </row>
    <row r="129" spans="1:17" s="33" customFormat="1" ht="12">
      <c r="A129" s="18" t="s">
        <v>44</v>
      </c>
      <c r="B129" s="19">
        <v>800</v>
      </c>
      <c r="C129" s="20" t="s">
        <v>14</v>
      </c>
      <c r="D129" s="3" t="s">
        <v>12</v>
      </c>
      <c r="E129" s="3"/>
      <c r="F129" s="20"/>
      <c r="G129" s="57">
        <f>G130</f>
        <v>37597812.619999997</v>
      </c>
      <c r="H129" s="57">
        <f>H130</f>
        <v>0</v>
      </c>
      <c r="I129" s="57">
        <f t="shared" si="41"/>
        <v>37597812.619999997</v>
      </c>
      <c r="J129" s="57">
        <f t="shared" ref="J129:M130" si="57">J130</f>
        <v>40698204.490000002</v>
      </c>
      <c r="K129" s="57">
        <f>K130</f>
        <v>0</v>
      </c>
      <c r="L129" s="57">
        <f t="shared" si="43"/>
        <v>40698204.490000002</v>
      </c>
      <c r="M129" s="57">
        <f t="shared" si="57"/>
        <v>49250254.239999995</v>
      </c>
      <c r="N129" s="57">
        <f>N130</f>
        <v>0</v>
      </c>
      <c r="O129" s="57">
        <f t="shared" si="45"/>
        <v>49250254.239999995</v>
      </c>
      <c r="P129" s="85"/>
      <c r="Q129" s="85"/>
    </row>
    <row r="130" spans="1:17" s="31" customFormat="1" ht="24">
      <c r="A130" s="6" t="s">
        <v>291</v>
      </c>
      <c r="B130" s="5" t="s">
        <v>22</v>
      </c>
      <c r="C130" s="8" t="s">
        <v>14</v>
      </c>
      <c r="D130" s="5" t="s">
        <v>12</v>
      </c>
      <c r="E130" s="5" t="s">
        <v>146</v>
      </c>
      <c r="F130" s="11"/>
      <c r="G130" s="58">
        <f>G131</f>
        <v>37597812.619999997</v>
      </c>
      <c r="H130" s="58">
        <f>H131</f>
        <v>0</v>
      </c>
      <c r="I130" s="58">
        <f t="shared" si="41"/>
        <v>37597812.619999997</v>
      </c>
      <c r="J130" s="58">
        <f t="shared" si="57"/>
        <v>40698204.490000002</v>
      </c>
      <c r="K130" s="58">
        <f>K131</f>
        <v>0</v>
      </c>
      <c r="L130" s="58">
        <f t="shared" si="43"/>
        <v>40698204.490000002</v>
      </c>
      <c r="M130" s="58">
        <f t="shared" si="57"/>
        <v>49250254.239999995</v>
      </c>
      <c r="N130" s="58">
        <f>N131</f>
        <v>0</v>
      </c>
      <c r="O130" s="58">
        <f t="shared" si="45"/>
        <v>49250254.239999995</v>
      </c>
      <c r="P130" s="30"/>
      <c r="Q130" s="30"/>
    </row>
    <row r="131" spans="1:17" s="31" customFormat="1" ht="12">
      <c r="A131" s="6" t="s">
        <v>297</v>
      </c>
      <c r="B131" s="5" t="s">
        <v>22</v>
      </c>
      <c r="C131" s="8" t="s">
        <v>14</v>
      </c>
      <c r="D131" s="5" t="s">
        <v>12</v>
      </c>
      <c r="E131" s="5" t="s">
        <v>149</v>
      </c>
      <c r="F131" s="11"/>
      <c r="G131" s="58">
        <f>G132+G137</f>
        <v>37597812.619999997</v>
      </c>
      <c r="H131" s="58">
        <f>H132+H137</f>
        <v>0</v>
      </c>
      <c r="I131" s="58">
        <f t="shared" si="41"/>
        <v>37597812.619999997</v>
      </c>
      <c r="J131" s="58">
        <f>J132+J137</f>
        <v>40698204.490000002</v>
      </c>
      <c r="K131" s="58">
        <f>K132+K137</f>
        <v>0</v>
      </c>
      <c r="L131" s="58">
        <f t="shared" si="43"/>
        <v>40698204.490000002</v>
      </c>
      <c r="M131" s="58">
        <f>M132+M137</f>
        <v>49250254.239999995</v>
      </c>
      <c r="N131" s="58">
        <f>N132+N137</f>
        <v>0</v>
      </c>
      <c r="O131" s="58">
        <f t="shared" si="45"/>
        <v>49250254.239999995</v>
      </c>
      <c r="P131" s="30"/>
      <c r="Q131" s="30"/>
    </row>
    <row r="132" spans="1:17" s="31" customFormat="1" ht="12">
      <c r="A132" s="6" t="s">
        <v>62</v>
      </c>
      <c r="B132" s="5" t="s">
        <v>22</v>
      </c>
      <c r="C132" s="8" t="s">
        <v>14</v>
      </c>
      <c r="D132" s="5" t="s">
        <v>12</v>
      </c>
      <c r="E132" s="5" t="s">
        <v>262</v>
      </c>
      <c r="F132" s="8"/>
      <c r="G132" s="58">
        <f>G133+G135</f>
        <v>1400341.15</v>
      </c>
      <c r="H132" s="58">
        <f>H133+H135</f>
        <v>0</v>
      </c>
      <c r="I132" s="58">
        <f t="shared" si="41"/>
        <v>1400341.15</v>
      </c>
      <c r="J132" s="58">
        <f t="shared" ref="J132:M132" si="58">J133+J135</f>
        <v>1471425.9</v>
      </c>
      <c r="K132" s="58">
        <f>K133+K135</f>
        <v>0</v>
      </c>
      <c r="L132" s="58">
        <f t="shared" si="43"/>
        <v>1471425.9</v>
      </c>
      <c r="M132" s="58">
        <f t="shared" si="58"/>
        <v>1497498.9100000001</v>
      </c>
      <c r="N132" s="58">
        <f>N133+N135</f>
        <v>0</v>
      </c>
      <c r="O132" s="58">
        <f t="shared" si="45"/>
        <v>1497498.9100000001</v>
      </c>
      <c r="P132" s="85"/>
      <c r="Q132" s="85"/>
    </row>
    <row r="133" spans="1:17" s="31" customFormat="1" ht="36">
      <c r="A133" s="6" t="s">
        <v>228</v>
      </c>
      <c r="B133" s="5" t="s">
        <v>22</v>
      </c>
      <c r="C133" s="8" t="s">
        <v>14</v>
      </c>
      <c r="D133" s="5" t="s">
        <v>12</v>
      </c>
      <c r="E133" s="5" t="s">
        <v>262</v>
      </c>
      <c r="F133" s="5" t="s">
        <v>48</v>
      </c>
      <c r="G133" s="58">
        <f>G134</f>
        <v>812341.15</v>
      </c>
      <c r="H133" s="58">
        <f>H134</f>
        <v>0</v>
      </c>
      <c r="I133" s="58">
        <f t="shared" si="41"/>
        <v>812341.15</v>
      </c>
      <c r="J133" s="58">
        <f t="shared" ref="J133:M133" si="59">J134</f>
        <v>857425.9</v>
      </c>
      <c r="K133" s="58">
        <f>K134</f>
        <v>0</v>
      </c>
      <c r="L133" s="58">
        <f t="shared" si="43"/>
        <v>857425.9</v>
      </c>
      <c r="M133" s="58">
        <f t="shared" si="59"/>
        <v>852498.91</v>
      </c>
      <c r="N133" s="58">
        <f>N134</f>
        <v>0</v>
      </c>
      <c r="O133" s="58">
        <f t="shared" si="45"/>
        <v>852498.91</v>
      </c>
      <c r="P133" s="30"/>
      <c r="Q133" s="30"/>
    </row>
    <row r="134" spans="1:17" s="31" customFormat="1" ht="12">
      <c r="A134" s="6" t="s">
        <v>229</v>
      </c>
      <c r="B134" s="5" t="s">
        <v>22</v>
      </c>
      <c r="C134" s="8" t="s">
        <v>14</v>
      </c>
      <c r="D134" s="5" t="s">
        <v>12</v>
      </c>
      <c r="E134" s="5" t="s">
        <v>262</v>
      </c>
      <c r="F134" s="5" t="s">
        <v>63</v>
      </c>
      <c r="G134" s="58">
        <v>812341.15</v>
      </c>
      <c r="H134" s="58"/>
      <c r="I134" s="58">
        <f t="shared" si="41"/>
        <v>812341.15</v>
      </c>
      <c r="J134" s="59">
        <v>857425.9</v>
      </c>
      <c r="K134" s="58"/>
      <c r="L134" s="58">
        <f t="shared" si="43"/>
        <v>857425.9</v>
      </c>
      <c r="M134" s="58">
        <v>852498.91</v>
      </c>
      <c r="N134" s="58"/>
      <c r="O134" s="58">
        <f t="shared" si="45"/>
        <v>852498.91</v>
      </c>
      <c r="P134" s="30"/>
      <c r="Q134" s="30"/>
    </row>
    <row r="135" spans="1:17" s="31" customFormat="1" ht="12">
      <c r="A135" s="6" t="s">
        <v>230</v>
      </c>
      <c r="B135" s="5" t="s">
        <v>22</v>
      </c>
      <c r="C135" s="8" t="s">
        <v>14</v>
      </c>
      <c r="D135" s="5" t="s">
        <v>12</v>
      </c>
      <c r="E135" s="5" t="s">
        <v>262</v>
      </c>
      <c r="F135" s="5" t="s">
        <v>55</v>
      </c>
      <c r="G135" s="58">
        <f>G136</f>
        <v>588000</v>
      </c>
      <c r="H135" s="58">
        <f>H136</f>
        <v>0</v>
      </c>
      <c r="I135" s="58">
        <f t="shared" si="41"/>
        <v>588000</v>
      </c>
      <c r="J135" s="58">
        <f>J136</f>
        <v>614000</v>
      </c>
      <c r="K135" s="58">
        <f>K136</f>
        <v>0</v>
      </c>
      <c r="L135" s="58">
        <f t="shared" si="43"/>
        <v>614000</v>
      </c>
      <c r="M135" s="58">
        <f t="shared" ref="M135" si="60">M136</f>
        <v>645000</v>
      </c>
      <c r="N135" s="58">
        <f>N136</f>
        <v>0</v>
      </c>
      <c r="O135" s="58">
        <f t="shared" si="45"/>
        <v>645000</v>
      </c>
      <c r="P135" s="30"/>
      <c r="Q135" s="30"/>
    </row>
    <row r="136" spans="1:17" s="31" customFormat="1" ht="12">
      <c r="A136" s="6" t="s">
        <v>75</v>
      </c>
      <c r="B136" s="5" t="s">
        <v>22</v>
      </c>
      <c r="C136" s="8" t="s">
        <v>14</v>
      </c>
      <c r="D136" s="5" t="s">
        <v>12</v>
      </c>
      <c r="E136" s="5" t="s">
        <v>262</v>
      </c>
      <c r="F136" s="5" t="s">
        <v>56</v>
      </c>
      <c r="G136" s="58">
        <v>588000</v>
      </c>
      <c r="H136" s="58">
        <f>-74000+74000</f>
        <v>0</v>
      </c>
      <c r="I136" s="58">
        <f t="shared" si="41"/>
        <v>588000</v>
      </c>
      <c r="J136" s="59">
        <v>614000</v>
      </c>
      <c r="K136" s="58"/>
      <c r="L136" s="58">
        <f t="shared" si="43"/>
        <v>614000</v>
      </c>
      <c r="M136" s="58">
        <v>645000</v>
      </c>
      <c r="N136" s="58"/>
      <c r="O136" s="58">
        <f t="shared" si="45"/>
        <v>645000</v>
      </c>
      <c r="P136" s="30"/>
      <c r="Q136" s="30"/>
    </row>
    <row r="137" spans="1:17" s="31" customFormat="1" ht="48">
      <c r="A137" s="6" t="s">
        <v>369</v>
      </c>
      <c r="B137" s="5" t="s">
        <v>22</v>
      </c>
      <c r="C137" s="8" t="s">
        <v>14</v>
      </c>
      <c r="D137" s="5" t="s">
        <v>12</v>
      </c>
      <c r="E137" s="5" t="s">
        <v>429</v>
      </c>
      <c r="F137" s="5"/>
      <c r="G137" s="58">
        <f>G138+G140</f>
        <v>36197471.469999999</v>
      </c>
      <c r="H137" s="58">
        <f>H138+H140</f>
        <v>0</v>
      </c>
      <c r="I137" s="58">
        <f t="shared" si="41"/>
        <v>36197471.469999999</v>
      </c>
      <c r="J137" s="58">
        <f>J138+J140</f>
        <v>39226778.590000004</v>
      </c>
      <c r="K137" s="58">
        <f>K138+K140</f>
        <v>0</v>
      </c>
      <c r="L137" s="58">
        <f t="shared" si="43"/>
        <v>39226778.590000004</v>
      </c>
      <c r="M137" s="58">
        <f>M138+M140</f>
        <v>47752755.329999998</v>
      </c>
      <c r="N137" s="58">
        <f>N138+N140</f>
        <v>0</v>
      </c>
      <c r="O137" s="58">
        <f t="shared" si="45"/>
        <v>47752755.329999998</v>
      </c>
      <c r="P137" s="30"/>
      <c r="Q137" s="30"/>
    </row>
    <row r="138" spans="1:17" s="31" customFormat="1" ht="12">
      <c r="A138" s="6" t="s">
        <v>230</v>
      </c>
      <c r="B138" s="5" t="s">
        <v>22</v>
      </c>
      <c r="C138" s="8" t="s">
        <v>14</v>
      </c>
      <c r="D138" s="5" t="s">
        <v>12</v>
      </c>
      <c r="E138" s="5" t="s">
        <v>429</v>
      </c>
      <c r="F138" s="5" t="s">
        <v>55</v>
      </c>
      <c r="G138" s="58">
        <f t="shared" ref="G138:N138" si="61">G139</f>
        <v>36197471.469999999</v>
      </c>
      <c r="H138" s="58">
        <f t="shared" si="61"/>
        <v>0</v>
      </c>
      <c r="I138" s="58">
        <f t="shared" si="41"/>
        <v>36197471.469999999</v>
      </c>
      <c r="J138" s="58">
        <f t="shared" si="61"/>
        <v>39226778.590000004</v>
      </c>
      <c r="K138" s="58">
        <f t="shared" si="61"/>
        <v>0</v>
      </c>
      <c r="L138" s="58">
        <f t="shared" si="43"/>
        <v>39226778.590000004</v>
      </c>
      <c r="M138" s="58">
        <f t="shared" si="61"/>
        <v>47752755.329999998</v>
      </c>
      <c r="N138" s="58">
        <f t="shared" si="61"/>
        <v>0</v>
      </c>
      <c r="O138" s="58">
        <f t="shared" si="45"/>
        <v>47752755.329999998</v>
      </c>
      <c r="P138" s="30"/>
      <c r="Q138" s="30"/>
    </row>
    <row r="139" spans="1:17" s="31" customFormat="1" ht="12">
      <c r="A139" s="6" t="s">
        <v>75</v>
      </c>
      <c r="B139" s="5" t="s">
        <v>22</v>
      </c>
      <c r="C139" s="8" t="s">
        <v>14</v>
      </c>
      <c r="D139" s="5" t="s">
        <v>12</v>
      </c>
      <c r="E139" s="5" t="s">
        <v>429</v>
      </c>
      <c r="F139" s="5" t="s">
        <v>56</v>
      </c>
      <c r="G139" s="58">
        <v>36197471.469999999</v>
      </c>
      <c r="H139" s="58"/>
      <c r="I139" s="58">
        <f t="shared" ref="I139:I159" si="62">G139+H139</f>
        <v>36197471.469999999</v>
      </c>
      <c r="J139" s="59">
        <v>39226778.590000004</v>
      </c>
      <c r="K139" s="58"/>
      <c r="L139" s="58">
        <f t="shared" ref="L139:L153" si="63">J139+K139</f>
        <v>39226778.590000004</v>
      </c>
      <c r="M139" s="58">
        <v>47752755.329999998</v>
      </c>
      <c r="N139" s="58"/>
      <c r="O139" s="58">
        <f t="shared" ref="O139:O153" si="64">M139+N139</f>
        <v>47752755.329999998</v>
      </c>
      <c r="P139" s="30"/>
      <c r="Q139" s="30"/>
    </row>
    <row r="140" spans="1:17" s="31" customFormat="1" ht="12" hidden="1">
      <c r="A140" s="6" t="s">
        <v>178</v>
      </c>
      <c r="B140" s="5" t="s">
        <v>22</v>
      </c>
      <c r="C140" s="8" t="s">
        <v>14</v>
      </c>
      <c r="D140" s="5" t="s">
        <v>12</v>
      </c>
      <c r="E140" s="5" t="s">
        <v>263</v>
      </c>
      <c r="F140" s="5" t="s">
        <v>97</v>
      </c>
      <c r="G140" s="58">
        <f>G141</f>
        <v>0</v>
      </c>
      <c r="H140" s="58">
        <f>H141</f>
        <v>0</v>
      </c>
      <c r="I140" s="58">
        <f t="shared" si="62"/>
        <v>0</v>
      </c>
      <c r="J140" s="58">
        <f>J141</f>
        <v>0</v>
      </c>
      <c r="K140" s="58">
        <f>K141</f>
        <v>0</v>
      </c>
      <c r="L140" s="58">
        <f t="shared" si="63"/>
        <v>0</v>
      </c>
      <c r="M140" s="58">
        <f>M141</f>
        <v>0</v>
      </c>
      <c r="N140" s="58">
        <f>N141</f>
        <v>0</v>
      </c>
      <c r="O140" s="58">
        <f t="shared" si="64"/>
        <v>0</v>
      </c>
      <c r="P140" s="30"/>
      <c r="Q140" s="30"/>
    </row>
    <row r="141" spans="1:17" s="31" customFormat="1" ht="12" hidden="1">
      <c r="A141" s="6" t="s">
        <v>363</v>
      </c>
      <c r="B141" s="5" t="s">
        <v>22</v>
      </c>
      <c r="C141" s="8" t="s">
        <v>14</v>
      </c>
      <c r="D141" s="5" t="s">
        <v>12</v>
      </c>
      <c r="E141" s="5" t="s">
        <v>263</v>
      </c>
      <c r="F141" s="5" t="s">
        <v>98</v>
      </c>
      <c r="G141" s="58">
        <f>G142</f>
        <v>0</v>
      </c>
      <c r="H141" s="58">
        <f>H142</f>
        <v>0</v>
      </c>
      <c r="I141" s="58">
        <f t="shared" si="62"/>
        <v>0</v>
      </c>
      <c r="J141" s="58">
        <f>J142</f>
        <v>0</v>
      </c>
      <c r="K141" s="58">
        <f>K142</f>
        <v>0</v>
      </c>
      <c r="L141" s="58">
        <f t="shared" si="63"/>
        <v>0</v>
      </c>
      <c r="M141" s="58">
        <f>M142</f>
        <v>0</v>
      </c>
      <c r="N141" s="58">
        <f>N142</f>
        <v>0</v>
      </c>
      <c r="O141" s="58">
        <f t="shared" si="64"/>
        <v>0</v>
      </c>
      <c r="P141" s="30"/>
      <c r="Q141" s="30"/>
    </row>
    <row r="142" spans="1:17" s="31" customFormat="1" ht="24" hidden="1">
      <c r="A142" s="6" t="s">
        <v>371</v>
      </c>
      <c r="B142" s="5" t="s">
        <v>22</v>
      </c>
      <c r="C142" s="8" t="s">
        <v>14</v>
      </c>
      <c r="D142" s="5" t="s">
        <v>12</v>
      </c>
      <c r="E142" s="5" t="s">
        <v>263</v>
      </c>
      <c r="F142" s="5" t="s">
        <v>98</v>
      </c>
      <c r="G142" s="58"/>
      <c r="H142" s="58"/>
      <c r="I142" s="58">
        <f t="shared" si="62"/>
        <v>0</v>
      </c>
      <c r="J142" s="59">
        <v>0</v>
      </c>
      <c r="K142" s="58"/>
      <c r="L142" s="58">
        <f t="shared" si="63"/>
        <v>0</v>
      </c>
      <c r="M142" s="58">
        <v>0</v>
      </c>
      <c r="N142" s="58"/>
      <c r="O142" s="58">
        <f t="shared" si="64"/>
        <v>0</v>
      </c>
      <c r="P142" s="30"/>
      <c r="Q142" s="30"/>
    </row>
    <row r="143" spans="1:17" s="30" customFormat="1" ht="12">
      <c r="A143" s="18" t="s">
        <v>33</v>
      </c>
      <c r="B143" s="19">
        <v>800</v>
      </c>
      <c r="C143" s="3" t="s">
        <v>14</v>
      </c>
      <c r="D143" s="3" t="s">
        <v>10</v>
      </c>
      <c r="E143" s="3"/>
      <c r="F143" s="20"/>
      <c r="G143" s="57">
        <f>G144+G148</f>
        <v>440000</v>
      </c>
      <c r="H143" s="57">
        <f>H144+H148</f>
        <v>0</v>
      </c>
      <c r="I143" s="57">
        <f t="shared" si="62"/>
        <v>440000</v>
      </c>
      <c r="J143" s="57">
        <f>J144+J148</f>
        <v>440000</v>
      </c>
      <c r="K143" s="57">
        <f>K144+K148</f>
        <v>0</v>
      </c>
      <c r="L143" s="57">
        <f t="shared" si="63"/>
        <v>440000</v>
      </c>
      <c r="M143" s="57">
        <f>M144+M148</f>
        <v>440000</v>
      </c>
      <c r="N143" s="57">
        <f>N144+N148</f>
        <v>0</v>
      </c>
      <c r="O143" s="57">
        <f t="shared" si="64"/>
        <v>440000</v>
      </c>
    </row>
    <row r="144" spans="1:17" s="30" customFormat="1" ht="12">
      <c r="A144" s="6" t="s">
        <v>298</v>
      </c>
      <c r="B144" s="15">
        <v>800</v>
      </c>
      <c r="C144" s="5" t="s">
        <v>14</v>
      </c>
      <c r="D144" s="5" t="s">
        <v>10</v>
      </c>
      <c r="E144" s="41" t="s">
        <v>119</v>
      </c>
      <c r="F144" s="8"/>
      <c r="G144" s="58">
        <f t="shared" ref="G144:H146" si="65">G145</f>
        <v>60000</v>
      </c>
      <c r="H144" s="58">
        <f t="shared" si="65"/>
        <v>0</v>
      </c>
      <c r="I144" s="58">
        <f t="shared" si="62"/>
        <v>60000</v>
      </c>
      <c r="J144" s="58">
        <f>J145</f>
        <v>60000</v>
      </c>
      <c r="K144" s="58">
        <f>K145</f>
        <v>0</v>
      </c>
      <c r="L144" s="58">
        <f t="shared" si="63"/>
        <v>60000</v>
      </c>
      <c r="M144" s="58">
        <f>M145</f>
        <v>60000</v>
      </c>
      <c r="N144" s="58">
        <f>N145</f>
        <v>0</v>
      </c>
      <c r="O144" s="58">
        <f t="shared" si="64"/>
        <v>60000</v>
      </c>
    </row>
    <row r="145" spans="1:17" s="30" customFormat="1" ht="12">
      <c r="A145" s="6" t="s">
        <v>181</v>
      </c>
      <c r="B145" s="15">
        <v>800</v>
      </c>
      <c r="C145" s="5" t="s">
        <v>14</v>
      </c>
      <c r="D145" s="5" t="s">
        <v>10</v>
      </c>
      <c r="E145" s="41" t="s">
        <v>219</v>
      </c>
      <c r="F145" s="8"/>
      <c r="G145" s="58">
        <f t="shared" si="65"/>
        <v>60000</v>
      </c>
      <c r="H145" s="58">
        <f t="shared" si="65"/>
        <v>0</v>
      </c>
      <c r="I145" s="58">
        <f t="shared" si="62"/>
        <v>60000</v>
      </c>
      <c r="J145" s="58">
        <f t="shared" ref="J145:M146" si="66">J146</f>
        <v>60000</v>
      </c>
      <c r="K145" s="58">
        <f>K146</f>
        <v>0</v>
      </c>
      <c r="L145" s="58">
        <f t="shared" si="63"/>
        <v>60000</v>
      </c>
      <c r="M145" s="58">
        <f t="shared" si="66"/>
        <v>60000</v>
      </c>
      <c r="N145" s="58">
        <f>N146</f>
        <v>0</v>
      </c>
      <c r="O145" s="58">
        <f t="shared" si="64"/>
        <v>60000</v>
      </c>
    </row>
    <row r="146" spans="1:17" s="30" customFormat="1" ht="24">
      <c r="A146" s="6" t="s">
        <v>81</v>
      </c>
      <c r="B146" s="15">
        <v>800</v>
      </c>
      <c r="C146" s="5" t="s">
        <v>14</v>
      </c>
      <c r="D146" s="5" t="s">
        <v>10</v>
      </c>
      <c r="E146" s="41" t="s">
        <v>219</v>
      </c>
      <c r="F146" s="8" t="s">
        <v>80</v>
      </c>
      <c r="G146" s="58">
        <f t="shared" si="65"/>
        <v>60000</v>
      </c>
      <c r="H146" s="58">
        <f t="shared" si="65"/>
        <v>0</v>
      </c>
      <c r="I146" s="58">
        <f t="shared" si="62"/>
        <v>60000</v>
      </c>
      <c r="J146" s="58">
        <f t="shared" si="66"/>
        <v>60000</v>
      </c>
      <c r="K146" s="58">
        <f>K147</f>
        <v>0</v>
      </c>
      <c r="L146" s="58">
        <f t="shared" si="63"/>
        <v>60000</v>
      </c>
      <c r="M146" s="58">
        <f t="shared" si="66"/>
        <v>60000</v>
      </c>
      <c r="N146" s="58">
        <f>N147</f>
        <v>0</v>
      </c>
      <c r="O146" s="58">
        <f t="shared" si="64"/>
        <v>60000</v>
      </c>
    </row>
    <row r="147" spans="1:17" s="30" customFormat="1" ht="12">
      <c r="A147" s="6" t="s">
        <v>142</v>
      </c>
      <c r="B147" s="15">
        <v>800</v>
      </c>
      <c r="C147" s="5" t="s">
        <v>14</v>
      </c>
      <c r="D147" s="5" t="s">
        <v>10</v>
      </c>
      <c r="E147" s="41" t="s">
        <v>219</v>
      </c>
      <c r="F147" s="8" t="s">
        <v>143</v>
      </c>
      <c r="G147" s="58">
        <v>60000</v>
      </c>
      <c r="H147" s="58"/>
      <c r="I147" s="58">
        <f t="shared" si="62"/>
        <v>60000</v>
      </c>
      <c r="J147" s="58">
        <v>60000</v>
      </c>
      <c r="K147" s="58"/>
      <c r="L147" s="58">
        <f t="shared" si="63"/>
        <v>60000</v>
      </c>
      <c r="M147" s="58">
        <v>60000</v>
      </c>
      <c r="N147" s="58"/>
      <c r="O147" s="58">
        <f t="shared" si="64"/>
        <v>60000</v>
      </c>
    </row>
    <row r="148" spans="1:17" s="30" customFormat="1" ht="12">
      <c r="A148" s="6" t="s">
        <v>275</v>
      </c>
      <c r="B148" s="15">
        <v>800</v>
      </c>
      <c r="C148" s="5" t="s">
        <v>14</v>
      </c>
      <c r="D148" s="5" t="s">
        <v>10</v>
      </c>
      <c r="E148" s="5" t="s">
        <v>111</v>
      </c>
      <c r="F148" s="8"/>
      <c r="G148" s="58">
        <f t="shared" ref="G148:H150" si="67">G149</f>
        <v>380000</v>
      </c>
      <c r="H148" s="58">
        <f t="shared" si="67"/>
        <v>0</v>
      </c>
      <c r="I148" s="58">
        <f t="shared" si="62"/>
        <v>380000</v>
      </c>
      <c r="J148" s="58">
        <f t="shared" ref="J148:K150" si="68">J149</f>
        <v>380000</v>
      </c>
      <c r="K148" s="58">
        <f t="shared" si="68"/>
        <v>0</v>
      </c>
      <c r="L148" s="58">
        <f t="shared" si="63"/>
        <v>380000</v>
      </c>
      <c r="M148" s="58">
        <f t="shared" ref="M148:N150" si="69">M149</f>
        <v>380000</v>
      </c>
      <c r="N148" s="58">
        <f t="shared" si="69"/>
        <v>0</v>
      </c>
      <c r="O148" s="58">
        <f t="shared" si="64"/>
        <v>380000</v>
      </c>
    </row>
    <row r="149" spans="1:17" s="30" customFormat="1" ht="12">
      <c r="A149" s="6" t="s">
        <v>389</v>
      </c>
      <c r="B149" s="15">
        <v>800</v>
      </c>
      <c r="C149" s="5" t="s">
        <v>14</v>
      </c>
      <c r="D149" s="5" t="s">
        <v>10</v>
      </c>
      <c r="E149" s="5" t="s">
        <v>387</v>
      </c>
      <c r="F149" s="8"/>
      <c r="G149" s="58">
        <f t="shared" si="67"/>
        <v>380000</v>
      </c>
      <c r="H149" s="58">
        <f t="shared" si="67"/>
        <v>0</v>
      </c>
      <c r="I149" s="58">
        <f>G149+H149</f>
        <v>380000</v>
      </c>
      <c r="J149" s="58">
        <f t="shared" si="68"/>
        <v>380000</v>
      </c>
      <c r="K149" s="58">
        <f t="shared" si="68"/>
        <v>0</v>
      </c>
      <c r="L149" s="58">
        <f>J149+K149</f>
        <v>380000</v>
      </c>
      <c r="M149" s="58">
        <f t="shared" si="69"/>
        <v>380000</v>
      </c>
      <c r="N149" s="58">
        <f t="shared" si="69"/>
        <v>0</v>
      </c>
      <c r="O149" s="58">
        <f>M149+N149</f>
        <v>380000</v>
      </c>
    </row>
    <row r="150" spans="1:17" s="30" customFormat="1" ht="12">
      <c r="A150" s="6" t="s">
        <v>59</v>
      </c>
      <c r="B150" s="15">
        <v>800</v>
      </c>
      <c r="C150" s="5" t="s">
        <v>14</v>
      </c>
      <c r="D150" s="5" t="s">
        <v>10</v>
      </c>
      <c r="E150" s="5" t="s">
        <v>387</v>
      </c>
      <c r="F150" s="8" t="s">
        <v>22</v>
      </c>
      <c r="G150" s="58">
        <f t="shared" si="67"/>
        <v>380000</v>
      </c>
      <c r="H150" s="58">
        <f t="shared" si="67"/>
        <v>0</v>
      </c>
      <c r="I150" s="58">
        <f t="shared" ref="I150:I151" si="70">G150+H150</f>
        <v>380000</v>
      </c>
      <c r="J150" s="58">
        <f t="shared" si="68"/>
        <v>380000</v>
      </c>
      <c r="K150" s="58">
        <f t="shared" si="68"/>
        <v>0</v>
      </c>
      <c r="L150" s="58">
        <f t="shared" ref="L150:L151" si="71">J150+K150</f>
        <v>380000</v>
      </c>
      <c r="M150" s="58">
        <f t="shared" si="69"/>
        <v>380000</v>
      </c>
      <c r="N150" s="58">
        <f t="shared" si="69"/>
        <v>0</v>
      </c>
      <c r="O150" s="58">
        <f t="shared" ref="O150:O151" si="72">M150+N150</f>
        <v>380000</v>
      </c>
    </row>
    <row r="151" spans="1:17" s="30" customFormat="1" ht="24">
      <c r="A151" s="6" t="s">
        <v>226</v>
      </c>
      <c r="B151" s="15">
        <v>800</v>
      </c>
      <c r="C151" s="5" t="s">
        <v>14</v>
      </c>
      <c r="D151" s="5" t="s">
        <v>10</v>
      </c>
      <c r="E151" s="5" t="s">
        <v>387</v>
      </c>
      <c r="F151" s="8" t="s">
        <v>64</v>
      </c>
      <c r="G151" s="58">
        <v>380000</v>
      </c>
      <c r="H151" s="58"/>
      <c r="I151" s="58">
        <f t="shared" si="70"/>
        <v>380000</v>
      </c>
      <c r="J151" s="58">
        <v>380000</v>
      </c>
      <c r="K151" s="58"/>
      <c r="L151" s="58">
        <f t="shared" si="71"/>
        <v>380000</v>
      </c>
      <c r="M151" s="58">
        <v>380000</v>
      </c>
      <c r="N151" s="58"/>
      <c r="O151" s="58">
        <f t="shared" si="72"/>
        <v>380000</v>
      </c>
    </row>
    <row r="152" spans="1:17" s="31" customFormat="1" ht="12">
      <c r="A152" s="10" t="s">
        <v>38</v>
      </c>
      <c r="B152" s="17">
        <v>800</v>
      </c>
      <c r="C152" s="2" t="s">
        <v>8</v>
      </c>
      <c r="D152" s="2"/>
      <c r="E152" s="2"/>
      <c r="F152" s="11"/>
      <c r="G152" s="56">
        <f>G153+G166</f>
        <v>2211000</v>
      </c>
      <c r="H152" s="56">
        <f>H153+H166</f>
        <v>0</v>
      </c>
      <c r="I152" s="56">
        <f t="shared" si="62"/>
        <v>2211000</v>
      </c>
      <c r="J152" s="56">
        <f>J153+J166</f>
        <v>2211000</v>
      </c>
      <c r="K152" s="56">
        <f>K153+K166</f>
        <v>0</v>
      </c>
      <c r="L152" s="56">
        <f t="shared" si="63"/>
        <v>2211000</v>
      </c>
      <c r="M152" s="56">
        <f>M153+M166</f>
        <v>2211000</v>
      </c>
      <c r="N152" s="56">
        <f>N153+N166</f>
        <v>0</v>
      </c>
      <c r="O152" s="56">
        <f t="shared" si="64"/>
        <v>2211000</v>
      </c>
      <c r="P152" s="30"/>
      <c r="Q152" s="30"/>
    </row>
    <row r="153" spans="1:17" s="33" customFormat="1" ht="12">
      <c r="A153" s="7" t="s">
        <v>101</v>
      </c>
      <c r="B153" s="19">
        <v>800</v>
      </c>
      <c r="C153" s="3" t="s">
        <v>8</v>
      </c>
      <c r="D153" s="3" t="s">
        <v>6</v>
      </c>
      <c r="E153" s="3"/>
      <c r="F153" s="20"/>
      <c r="G153" s="57">
        <f>G154</f>
        <v>573000</v>
      </c>
      <c r="H153" s="57">
        <f>H154</f>
        <v>0</v>
      </c>
      <c r="I153" s="57">
        <f t="shared" si="62"/>
        <v>573000</v>
      </c>
      <c r="J153" s="57">
        <f>J154</f>
        <v>573000</v>
      </c>
      <c r="K153" s="57">
        <f>K154</f>
        <v>0</v>
      </c>
      <c r="L153" s="57">
        <f t="shared" si="63"/>
        <v>573000</v>
      </c>
      <c r="M153" s="57">
        <f>M154</f>
        <v>573000</v>
      </c>
      <c r="N153" s="57">
        <f>N154</f>
        <v>0</v>
      </c>
      <c r="O153" s="57">
        <f t="shared" si="64"/>
        <v>573000</v>
      </c>
      <c r="P153" s="49"/>
      <c r="Q153" s="49"/>
    </row>
    <row r="154" spans="1:17" s="30" customFormat="1" ht="24">
      <c r="A154" s="6" t="s">
        <v>299</v>
      </c>
      <c r="B154" s="15">
        <v>800</v>
      </c>
      <c r="C154" s="5" t="s">
        <v>8</v>
      </c>
      <c r="D154" s="5" t="s">
        <v>6</v>
      </c>
      <c r="E154" s="5" t="s">
        <v>300</v>
      </c>
      <c r="F154" s="8"/>
      <c r="G154" s="58">
        <f>G155+G160+G163</f>
        <v>573000</v>
      </c>
      <c r="H154" s="58">
        <f>H155+H160+H163</f>
        <v>0</v>
      </c>
      <c r="I154" s="58">
        <f t="shared" si="62"/>
        <v>573000</v>
      </c>
      <c r="J154" s="58">
        <f>J155+J160+J163</f>
        <v>573000</v>
      </c>
      <c r="K154" s="58">
        <f>K155+K160+K163</f>
        <v>0</v>
      </c>
      <c r="L154" s="58">
        <f t="shared" ref="L154:L205" si="73">J154+K154</f>
        <v>573000</v>
      </c>
      <c r="M154" s="58">
        <f>M155+M160+M163</f>
        <v>573000</v>
      </c>
      <c r="N154" s="58">
        <f>N155+N160+N163</f>
        <v>0</v>
      </c>
      <c r="O154" s="58">
        <f t="shared" ref="O154:O205" si="74">M154+N154</f>
        <v>573000</v>
      </c>
      <c r="P154" s="85"/>
      <c r="Q154" s="85"/>
    </row>
    <row r="155" spans="1:17" s="30" customFormat="1" ht="12">
      <c r="A155" s="6" t="s">
        <v>140</v>
      </c>
      <c r="B155" s="15">
        <v>800</v>
      </c>
      <c r="C155" s="5" t="s">
        <v>8</v>
      </c>
      <c r="D155" s="5" t="s">
        <v>6</v>
      </c>
      <c r="E155" s="5" t="s">
        <v>301</v>
      </c>
      <c r="F155" s="8"/>
      <c r="G155" s="58">
        <f>G156+G158</f>
        <v>573000</v>
      </c>
      <c r="H155" s="58">
        <f>H156+H158</f>
        <v>0</v>
      </c>
      <c r="I155" s="58">
        <f t="shared" si="62"/>
        <v>573000</v>
      </c>
      <c r="J155" s="58">
        <f t="shared" ref="J155:M155" si="75">J156+J158</f>
        <v>573000</v>
      </c>
      <c r="K155" s="58">
        <f>K156+K158</f>
        <v>0</v>
      </c>
      <c r="L155" s="58">
        <f t="shared" si="73"/>
        <v>573000</v>
      </c>
      <c r="M155" s="58">
        <f t="shared" si="75"/>
        <v>573000</v>
      </c>
      <c r="N155" s="58">
        <f>N156+N158</f>
        <v>0</v>
      </c>
      <c r="O155" s="58">
        <f t="shared" si="74"/>
        <v>573000</v>
      </c>
    </row>
    <row r="156" spans="1:17" s="30" customFormat="1" ht="12">
      <c r="A156" s="6" t="s">
        <v>230</v>
      </c>
      <c r="B156" s="15">
        <v>800</v>
      </c>
      <c r="C156" s="5" t="s">
        <v>8</v>
      </c>
      <c r="D156" s="5" t="s">
        <v>6</v>
      </c>
      <c r="E156" s="5" t="s">
        <v>301</v>
      </c>
      <c r="F156" s="8" t="s">
        <v>55</v>
      </c>
      <c r="G156" s="58">
        <f t="shared" ref="G156:N156" si="76">G157</f>
        <v>573000</v>
      </c>
      <c r="H156" s="58">
        <f t="shared" si="76"/>
        <v>0</v>
      </c>
      <c r="I156" s="58">
        <f t="shared" si="62"/>
        <v>573000</v>
      </c>
      <c r="J156" s="58">
        <f t="shared" si="76"/>
        <v>573000</v>
      </c>
      <c r="K156" s="58">
        <f t="shared" si="76"/>
        <v>0</v>
      </c>
      <c r="L156" s="58">
        <f t="shared" si="73"/>
        <v>573000</v>
      </c>
      <c r="M156" s="58">
        <f t="shared" si="76"/>
        <v>573000</v>
      </c>
      <c r="N156" s="58">
        <f t="shared" si="76"/>
        <v>0</v>
      </c>
      <c r="O156" s="58">
        <f t="shared" si="74"/>
        <v>573000</v>
      </c>
    </row>
    <row r="157" spans="1:17" s="30" customFormat="1" ht="12">
      <c r="A157" s="6" t="s">
        <v>75</v>
      </c>
      <c r="B157" s="15">
        <v>800</v>
      </c>
      <c r="C157" s="5" t="s">
        <v>8</v>
      </c>
      <c r="D157" s="5" t="s">
        <v>6</v>
      </c>
      <c r="E157" s="5" t="s">
        <v>301</v>
      </c>
      <c r="F157" s="8" t="s">
        <v>56</v>
      </c>
      <c r="G157" s="58">
        <v>573000</v>
      </c>
      <c r="H157" s="58"/>
      <c r="I157" s="58">
        <f t="shared" si="62"/>
        <v>573000</v>
      </c>
      <c r="J157" s="58">
        <v>573000</v>
      </c>
      <c r="K157" s="58"/>
      <c r="L157" s="58">
        <f t="shared" si="73"/>
        <v>573000</v>
      </c>
      <c r="M157" s="58">
        <v>573000</v>
      </c>
      <c r="N157" s="58"/>
      <c r="O157" s="58">
        <f t="shared" si="74"/>
        <v>573000</v>
      </c>
      <c r="P157" s="85"/>
      <c r="Q157" s="85"/>
    </row>
    <row r="158" spans="1:17" s="30" customFormat="1" ht="12" hidden="1">
      <c r="A158" s="6" t="s">
        <v>178</v>
      </c>
      <c r="B158" s="15">
        <v>800</v>
      </c>
      <c r="C158" s="5" t="s">
        <v>8</v>
      </c>
      <c r="D158" s="5" t="s">
        <v>6</v>
      </c>
      <c r="E158" s="5" t="s">
        <v>301</v>
      </c>
      <c r="F158" s="8" t="s">
        <v>97</v>
      </c>
      <c r="G158" s="58">
        <f>G159</f>
        <v>0</v>
      </c>
      <c r="H158" s="58">
        <f>H159</f>
        <v>0</v>
      </c>
      <c r="I158" s="58">
        <f t="shared" si="62"/>
        <v>0</v>
      </c>
      <c r="J158" s="58">
        <f t="shared" ref="J158:M158" si="77">J159</f>
        <v>0</v>
      </c>
      <c r="K158" s="58">
        <f>K159</f>
        <v>0</v>
      </c>
      <c r="L158" s="58">
        <f t="shared" si="73"/>
        <v>0</v>
      </c>
      <c r="M158" s="58">
        <f t="shared" si="77"/>
        <v>0</v>
      </c>
      <c r="N158" s="58">
        <f>N159</f>
        <v>0</v>
      </c>
      <c r="O158" s="58">
        <f t="shared" si="74"/>
        <v>0</v>
      </c>
    </row>
    <row r="159" spans="1:17" s="30" customFormat="1" ht="12" hidden="1">
      <c r="A159" s="6" t="s">
        <v>99</v>
      </c>
      <c r="B159" s="15">
        <v>800</v>
      </c>
      <c r="C159" s="5" t="s">
        <v>8</v>
      </c>
      <c r="D159" s="5" t="s">
        <v>6</v>
      </c>
      <c r="E159" s="5" t="s">
        <v>301</v>
      </c>
      <c r="F159" s="8" t="s">
        <v>98</v>
      </c>
      <c r="G159" s="58"/>
      <c r="H159" s="58"/>
      <c r="I159" s="58">
        <f t="shared" si="62"/>
        <v>0</v>
      </c>
      <c r="J159" s="59"/>
      <c r="K159" s="58"/>
      <c r="L159" s="58">
        <f t="shared" si="73"/>
        <v>0</v>
      </c>
      <c r="M159" s="58"/>
      <c r="N159" s="58"/>
      <c r="O159" s="58">
        <f t="shared" si="74"/>
        <v>0</v>
      </c>
    </row>
    <row r="160" spans="1:17" s="33" customFormat="1" ht="24" hidden="1">
      <c r="A160" s="6" t="s">
        <v>257</v>
      </c>
      <c r="B160" s="15">
        <v>800</v>
      </c>
      <c r="C160" s="5" t="s">
        <v>8</v>
      </c>
      <c r="D160" s="5" t="s">
        <v>6</v>
      </c>
      <c r="E160" s="5" t="s">
        <v>302</v>
      </c>
      <c r="F160" s="8"/>
      <c r="G160" s="58">
        <f t="shared" ref="G160:N161" si="78">G161</f>
        <v>0</v>
      </c>
      <c r="H160" s="58">
        <f t="shared" si="78"/>
        <v>0</v>
      </c>
      <c r="I160" s="58">
        <f t="shared" ref="I160:I209" si="79">G160+H160</f>
        <v>0</v>
      </c>
      <c r="J160" s="58">
        <f t="shared" si="78"/>
        <v>0</v>
      </c>
      <c r="K160" s="58">
        <f t="shared" si="78"/>
        <v>0</v>
      </c>
      <c r="L160" s="58">
        <f t="shared" si="73"/>
        <v>0</v>
      </c>
      <c r="M160" s="58">
        <f t="shared" si="78"/>
        <v>0</v>
      </c>
      <c r="N160" s="58">
        <f t="shared" si="78"/>
        <v>0</v>
      </c>
      <c r="O160" s="58">
        <f t="shared" si="74"/>
        <v>0</v>
      </c>
      <c r="P160" s="49"/>
      <c r="Q160" s="49"/>
    </row>
    <row r="161" spans="1:17" s="33" customFormat="1" ht="12" hidden="1">
      <c r="A161" s="6" t="s">
        <v>230</v>
      </c>
      <c r="B161" s="15">
        <v>800</v>
      </c>
      <c r="C161" s="5" t="s">
        <v>8</v>
      </c>
      <c r="D161" s="5" t="s">
        <v>6</v>
      </c>
      <c r="E161" s="5" t="s">
        <v>302</v>
      </c>
      <c r="F161" s="8" t="s">
        <v>55</v>
      </c>
      <c r="G161" s="58">
        <f t="shared" si="78"/>
        <v>0</v>
      </c>
      <c r="H161" s="58">
        <f t="shared" si="78"/>
        <v>0</v>
      </c>
      <c r="I161" s="58">
        <f t="shared" si="79"/>
        <v>0</v>
      </c>
      <c r="J161" s="58">
        <f t="shared" si="78"/>
        <v>0</v>
      </c>
      <c r="K161" s="58">
        <f t="shared" si="78"/>
        <v>0</v>
      </c>
      <c r="L161" s="58">
        <f t="shared" si="73"/>
        <v>0</v>
      </c>
      <c r="M161" s="58">
        <f t="shared" si="78"/>
        <v>0</v>
      </c>
      <c r="N161" s="58">
        <f t="shared" si="78"/>
        <v>0</v>
      </c>
      <c r="O161" s="58">
        <f t="shared" si="74"/>
        <v>0</v>
      </c>
      <c r="P161" s="49"/>
      <c r="Q161" s="49"/>
    </row>
    <row r="162" spans="1:17" s="33" customFormat="1" ht="12" hidden="1">
      <c r="A162" s="6" t="s">
        <v>75</v>
      </c>
      <c r="B162" s="15">
        <v>800</v>
      </c>
      <c r="C162" s="5" t="s">
        <v>8</v>
      </c>
      <c r="D162" s="5" t="s">
        <v>6</v>
      </c>
      <c r="E162" s="5" t="s">
        <v>302</v>
      </c>
      <c r="F162" s="8" t="s">
        <v>56</v>
      </c>
      <c r="G162" s="58"/>
      <c r="H162" s="58"/>
      <c r="I162" s="58">
        <f t="shared" si="79"/>
        <v>0</v>
      </c>
      <c r="J162" s="58"/>
      <c r="K162" s="58">
        <v>0</v>
      </c>
      <c r="L162" s="58">
        <f t="shared" si="73"/>
        <v>0</v>
      </c>
      <c r="M162" s="58"/>
      <c r="N162" s="58">
        <v>0</v>
      </c>
      <c r="O162" s="58">
        <f t="shared" si="74"/>
        <v>0</v>
      </c>
      <c r="P162" s="49"/>
      <c r="Q162" s="49"/>
    </row>
    <row r="163" spans="1:17" s="30" customFormat="1" ht="36" hidden="1">
      <c r="A163" s="6" t="s">
        <v>235</v>
      </c>
      <c r="B163" s="15">
        <v>800</v>
      </c>
      <c r="C163" s="5" t="s">
        <v>8</v>
      </c>
      <c r="D163" s="5" t="s">
        <v>6</v>
      </c>
      <c r="E163" s="5" t="s">
        <v>303</v>
      </c>
      <c r="F163" s="8"/>
      <c r="G163" s="58">
        <f>G164</f>
        <v>0</v>
      </c>
      <c r="H163" s="58">
        <f>H164</f>
        <v>0</v>
      </c>
      <c r="I163" s="58">
        <f t="shared" si="79"/>
        <v>0</v>
      </c>
      <c r="J163" s="58">
        <f>J164</f>
        <v>0</v>
      </c>
      <c r="K163" s="58">
        <f>K164</f>
        <v>0</v>
      </c>
      <c r="L163" s="58">
        <f t="shared" si="73"/>
        <v>0</v>
      </c>
      <c r="M163" s="58">
        <f>M164</f>
        <v>0</v>
      </c>
      <c r="N163" s="58">
        <f>N164</f>
        <v>0</v>
      </c>
      <c r="O163" s="58">
        <f t="shared" si="74"/>
        <v>0</v>
      </c>
    </row>
    <row r="164" spans="1:17" s="30" customFormat="1" ht="12" hidden="1">
      <c r="A164" s="6" t="s">
        <v>178</v>
      </c>
      <c r="B164" s="15">
        <v>800</v>
      </c>
      <c r="C164" s="5" t="s">
        <v>8</v>
      </c>
      <c r="D164" s="5" t="s">
        <v>6</v>
      </c>
      <c r="E164" s="5" t="s">
        <v>303</v>
      </c>
      <c r="F164" s="8" t="s">
        <v>97</v>
      </c>
      <c r="G164" s="58">
        <f>G165</f>
        <v>0</v>
      </c>
      <c r="H164" s="58">
        <f>H165</f>
        <v>0</v>
      </c>
      <c r="I164" s="58">
        <f t="shared" si="79"/>
        <v>0</v>
      </c>
      <c r="J164" s="58">
        <f>J165</f>
        <v>0</v>
      </c>
      <c r="K164" s="58">
        <f>K165</f>
        <v>0</v>
      </c>
      <c r="L164" s="58">
        <f t="shared" si="73"/>
        <v>0</v>
      </c>
      <c r="M164" s="58">
        <f>M165</f>
        <v>0</v>
      </c>
      <c r="N164" s="58">
        <f>N165</f>
        <v>0</v>
      </c>
      <c r="O164" s="58">
        <f t="shared" si="74"/>
        <v>0</v>
      </c>
    </row>
    <row r="165" spans="1:17" s="30" customFormat="1" ht="12" hidden="1">
      <c r="A165" s="6" t="s">
        <v>99</v>
      </c>
      <c r="B165" s="15">
        <v>800</v>
      </c>
      <c r="C165" s="5" t="s">
        <v>8</v>
      </c>
      <c r="D165" s="5" t="s">
        <v>6</v>
      </c>
      <c r="E165" s="5" t="s">
        <v>303</v>
      </c>
      <c r="F165" s="8" t="s">
        <v>98</v>
      </c>
      <c r="G165" s="58"/>
      <c r="H165" s="58"/>
      <c r="I165" s="58">
        <f t="shared" si="79"/>
        <v>0</v>
      </c>
      <c r="J165" s="58"/>
      <c r="K165" s="58"/>
      <c r="L165" s="58">
        <f t="shared" si="73"/>
        <v>0</v>
      </c>
      <c r="M165" s="58"/>
      <c r="N165" s="58"/>
      <c r="O165" s="58">
        <f t="shared" si="74"/>
        <v>0</v>
      </c>
    </row>
    <row r="166" spans="1:17" s="33" customFormat="1" ht="12">
      <c r="A166" s="7" t="s">
        <v>251</v>
      </c>
      <c r="B166" s="19">
        <v>800</v>
      </c>
      <c r="C166" s="3" t="s">
        <v>8</v>
      </c>
      <c r="D166" s="3" t="s">
        <v>7</v>
      </c>
      <c r="E166" s="3"/>
      <c r="F166" s="20"/>
      <c r="G166" s="57">
        <f>G176+G167</f>
        <v>1638000</v>
      </c>
      <c r="H166" s="57">
        <f>H176+H167</f>
        <v>0</v>
      </c>
      <c r="I166" s="57">
        <f t="shared" si="79"/>
        <v>1638000</v>
      </c>
      <c r="J166" s="57">
        <f>J176+J167</f>
        <v>1638000</v>
      </c>
      <c r="K166" s="57">
        <f>K176+K167</f>
        <v>0</v>
      </c>
      <c r="L166" s="57">
        <f t="shared" si="73"/>
        <v>1638000</v>
      </c>
      <c r="M166" s="57">
        <f>M176+M167</f>
        <v>1638000</v>
      </c>
      <c r="N166" s="57">
        <f>N176+N167</f>
        <v>0</v>
      </c>
      <c r="O166" s="57">
        <f t="shared" si="74"/>
        <v>1638000</v>
      </c>
    </row>
    <row r="167" spans="1:17" s="30" customFormat="1" ht="24">
      <c r="A167" s="6" t="s">
        <v>372</v>
      </c>
      <c r="B167" s="15">
        <v>800</v>
      </c>
      <c r="C167" s="5" t="s">
        <v>8</v>
      </c>
      <c r="D167" s="5" t="s">
        <v>7</v>
      </c>
      <c r="E167" s="5" t="s">
        <v>114</v>
      </c>
      <c r="F167" s="8"/>
      <c r="G167" s="58">
        <f>G168</f>
        <v>638000</v>
      </c>
      <c r="H167" s="58">
        <f>H168</f>
        <v>0</v>
      </c>
      <c r="I167" s="58">
        <f t="shared" si="79"/>
        <v>638000</v>
      </c>
      <c r="J167" s="58">
        <f>J168</f>
        <v>638000</v>
      </c>
      <c r="K167" s="58">
        <f>K168</f>
        <v>0</v>
      </c>
      <c r="L167" s="58">
        <f t="shared" si="73"/>
        <v>638000</v>
      </c>
      <c r="M167" s="58">
        <f>M168</f>
        <v>638000</v>
      </c>
      <c r="N167" s="58">
        <f>N168</f>
        <v>0</v>
      </c>
      <c r="O167" s="58">
        <f t="shared" si="74"/>
        <v>638000</v>
      </c>
    </row>
    <row r="168" spans="1:17" s="30" customFormat="1" ht="12">
      <c r="A168" s="6" t="s">
        <v>373</v>
      </c>
      <c r="B168" s="15">
        <v>800</v>
      </c>
      <c r="C168" s="5" t="s">
        <v>8</v>
      </c>
      <c r="D168" s="5" t="s">
        <v>7</v>
      </c>
      <c r="E168" s="5" t="s">
        <v>276</v>
      </c>
      <c r="F168" s="8"/>
      <c r="G168" s="58">
        <f>G169</f>
        <v>638000</v>
      </c>
      <c r="H168" s="58">
        <f>H169</f>
        <v>0</v>
      </c>
      <c r="I168" s="58">
        <f t="shared" si="79"/>
        <v>638000</v>
      </c>
      <c r="J168" s="58">
        <f>J169</f>
        <v>638000</v>
      </c>
      <c r="K168" s="58">
        <f>K169</f>
        <v>0</v>
      </c>
      <c r="L168" s="58">
        <f t="shared" si="73"/>
        <v>638000</v>
      </c>
      <c r="M168" s="58">
        <f>M169</f>
        <v>638000</v>
      </c>
      <c r="N168" s="58">
        <f>N169</f>
        <v>0</v>
      </c>
      <c r="O168" s="58">
        <f t="shared" si="74"/>
        <v>638000</v>
      </c>
    </row>
    <row r="169" spans="1:17" s="30" customFormat="1" ht="12">
      <c r="A169" s="6" t="s">
        <v>376</v>
      </c>
      <c r="B169" s="15">
        <v>800</v>
      </c>
      <c r="C169" s="5" t="s">
        <v>8</v>
      </c>
      <c r="D169" s="5" t="s">
        <v>7</v>
      </c>
      <c r="E169" s="5" t="s">
        <v>375</v>
      </c>
      <c r="F169" s="8"/>
      <c r="G169" s="58">
        <f>G170+G173</f>
        <v>638000</v>
      </c>
      <c r="H169" s="58">
        <f>H170+H173</f>
        <v>0</v>
      </c>
      <c r="I169" s="58">
        <f t="shared" si="79"/>
        <v>638000</v>
      </c>
      <c r="J169" s="58">
        <f>J170+J173</f>
        <v>638000</v>
      </c>
      <c r="K169" s="58">
        <f>K170+K173</f>
        <v>0</v>
      </c>
      <c r="L169" s="58">
        <f t="shared" si="73"/>
        <v>638000</v>
      </c>
      <c r="M169" s="58">
        <f>M170+M173</f>
        <v>638000</v>
      </c>
      <c r="N169" s="58">
        <f>N170+N173</f>
        <v>0</v>
      </c>
      <c r="O169" s="58">
        <f t="shared" si="74"/>
        <v>638000</v>
      </c>
    </row>
    <row r="170" spans="1:17" s="30" customFormat="1" ht="13.5" customHeight="1">
      <c r="A170" s="6" t="s">
        <v>405</v>
      </c>
      <c r="B170" s="15">
        <v>800</v>
      </c>
      <c r="C170" s="5" t="s">
        <v>8</v>
      </c>
      <c r="D170" s="5" t="s">
        <v>7</v>
      </c>
      <c r="E170" s="5" t="s">
        <v>377</v>
      </c>
      <c r="F170" s="8"/>
      <c r="G170" s="58">
        <f>G171</f>
        <v>638000</v>
      </c>
      <c r="H170" s="58">
        <f>H171</f>
        <v>0</v>
      </c>
      <c r="I170" s="58">
        <f t="shared" si="79"/>
        <v>638000</v>
      </c>
      <c r="J170" s="58">
        <f>J171</f>
        <v>638000</v>
      </c>
      <c r="K170" s="58">
        <f>K171</f>
        <v>0</v>
      </c>
      <c r="L170" s="58">
        <f t="shared" si="73"/>
        <v>638000</v>
      </c>
      <c r="M170" s="58">
        <f>M171</f>
        <v>638000</v>
      </c>
      <c r="N170" s="58">
        <f>N171</f>
        <v>0</v>
      </c>
      <c r="O170" s="58">
        <f t="shared" si="74"/>
        <v>638000</v>
      </c>
    </row>
    <row r="171" spans="1:17" s="30" customFormat="1" ht="12">
      <c r="A171" s="6" t="s">
        <v>57</v>
      </c>
      <c r="B171" s="15">
        <v>800</v>
      </c>
      <c r="C171" s="5" t="s">
        <v>8</v>
      </c>
      <c r="D171" s="5" t="s">
        <v>7</v>
      </c>
      <c r="E171" s="5" t="s">
        <v>377</v>
      </c>
      <c r="F171" s="8" t="s">
        <v>55</v>
      </c>
      <c r="G171" s="58">
        <f t="shared" ref="G171:N171" si="80">G172</f>
        <v>638000</v>
      </c>
      <c r="H171" s="58">
        <f t="shared" si="80"/>
        <v>0</v>
      </c>
      <c r="I171" s="58">
        <f t="shared" si="79"/>
        <v>638000</v>
      </c>
      <c r="J171" s="58">
        <f t="shared" si="80"/>
        <v>638000</v>
      </c>
      <c r="K171" s="58">
        <f t="shared" si="80"/>
        <v>0</v>
      </c>
      <c r="L171" s="58">
        <f t="shared" si="73"/>
        <v>638000</v>
      </c>
      <c r="M171" s="58">
        <f t="shared" si="80"/>
        <v>638000</v>
      </c>
      <c r="N171" s="58">
        <f t="shared" si="80"/>
        <v>0</v>
      </c>
      <c r="O171" s="58">
        <f t="shared" si="74"/>
        <v>638000</v>
      </c>
    </row>
    <row r="172" spans="1:17" s="30" customFormat="1" ht="12">
      <c r="A172" s="6" t="s">
        <v>75</v>
      </c>
      <c r="B172" s="15">
        <v>800</v>
      </c>
      <c r="C172" s="5" t="s">
        <v>8</v>
      </c>
      <c r="D172" s="5" t="s">
        <v>7</v>
      </c>
      <c r="E172" s="5" t="s">
        <v>377</v>
      </c>
      <c r="F172" s="8" t="s">
        <v>56</v>
      </c>
      <c r="G172" s="58">
        <v>638000</v>
      </c>
      <c r="H172" s="58"/>
      <c r="I172" s="58">
        <f t="shared" si="79"/>
        <v>638000</v>
      </c>
      <c r="J172" s="58">
        <v>638000</v>
      </c>
      <c r="K172" s="58"/>
      <c r="L172" s="58">
        <f t="shared" si="73"/>
        <v>638000</v>
      </c>
      <c r="M172" s="58">
        <v>638000</v>
      </c>
      <c r="N172" s="58"/>
      <c r="O172" s="58">
        <f t="shared" si="74"/>
        <v>638000</v>
      </c>
    </row>
    <row r="173" spans="1:17" s="30" customFormat="1" ht="12" hidden="1">
      <c r="A173" s="6" t="s">
        <v>374</v>
      </c>
      <c r="B173" s="15">
        <v>800</v>
      </c>
      <c r="C173" s="5" t="s">
        <v>8</v>
      </c>
      <c r="D173" s="5" t="s">
        <v>7</v>
      </c>
      <c r="E173" s="5" t="s">
        <v>390</v>
      </c>
      <c r="F173" s="8"/>
      <c r="G173" s="58">
        <f>G174</f>
        <v>0</v>
      </c>
      <c r="H173" s="58">
        <f>H174</f>
        <v>0</v>
      </c>
      <c r="I173" s="58">
        <f t="shared" si="79"/>
        <v>0</v>
      </c>
      <c r="J173" s="58">
        <f>J174</f>
        <v>0</v>
      </c>
      <c r="K173" s="58">
        <f>K174</f>
        <v>0</v>
      </c>
      <c r="L173" s="58">
        <f t="shared" si="73"/>
        <v>0</v>
      </c>
      <c r="M173" s="58">
        <f>M174</f>
        <v>0</v>
      </c>
      <c r="N173" s="58">
        <f>N174</f>
        <v>0</v>
      </c>
      <c r="O173" s="58">
        <f t="shared" si="74"/>
        <v>0</v>
      </c>
    </row>
    <row r="174" spans="1:17" s="30" customFormat="1" ht="12" hidden="1">
      <c r="A174" s="6" t="s">
        <v>57</v>
      </c>
      <c r="B174" s="15">
        <v>800</v>
      </c>
      <c r="C174" s="5" t="s">
        <v>8</v>
      </c>
      <c r="D174" s="5" t="s">
        <v>7</v>
      </c>
      <c r="E174" s="5" t="s">
        <v>390</v>
      </c>
      <c r="F174" s="8" t="s">
        <v>55</v>
      </c>
      <c r="G174" s="58">
        <f t="shared" ref="G174:N174" si="81">G175</f>
        <v>0</v>
      </c>
      <c r="H174" s="58">
        <f t="shared" si="81"/>
        <v>0</v>
      </c>
      <c r="I174" s="58">
        <f t="shared" si="79"/>
        <v>0</v>
      </c>
      <c r="J174" s="58">
        <f t="shared" si="81"/>
        <v>0</v>
      </c>
      <c r="K174" s="58">
        <f t="shared" si="81"/>
        <v>0</v>
      </c>
      <c r="L174" s="58">
        <f t="shared" si="73"/>
        <v>0</v>
      </c>
      <c r="M174" s="58">
        <f t="shared" si="81"/>
        <v>0</v>
      </c>
      <c r="N174" s="58">
        <f t="shared" si="81"/>
        <v>0</v>
      </c>
      <c r="O174" s="58">
        <f t="shared" si="74"/>
        <v>0</v>
      </c>
    </row>
    <row r="175" spans="1:17" s="30" customFormat="1" ht="12" hidden="1">
      <c r="A175" s="6" t="s">
        <v>75</v>
      </c>
      <c r="B175" s="15">
        <v>800</v>
      </c>
      <c r="C175" s="5" t="s">
        <v>8</v>
      </c>
      <c r="D175" s="5" t="s">
        <v>7</v>
      </c>
      <c r="E175" s="5" t="s">
        <v>390</v>
      </c>
      <c r="F175" s="8" t="s">
        <v>56</v>
      </c>
      <c r="G175" s="58"/>
      <c r="H175" s="58"/>
      <c r="I175" s="58">
        <f t="shared" si="79"/>
        <v>0</v>
      </c>
      <c r="J175" s="58"/>
      <c r="K175" s="58"/>
      <c r="L175" s="58">
        <f t="shared" si="73"/>
        <v>0</v>
      </c>
      <c r="M175" s="58"/>
      <c r="N175" s="58"/>
      <c r="O175" s="58">
        <f t="shared" si="74"/>
        <v>0</v>
      </c>
    </row>
    <row r="176" spans="1:17" s="30" customFormat="1" ht="22.5" customHeight="1">
      <c r="A176" s="6" t="s">
        <v>406</v>
      </c>
      <c r="B176" s="15">
        <v>800</v>
      </c>
      <c r="C176" s="5" t="s">
        <v>8</v>
      </c>
      <c r="D176" s="5" t="s">
        <v>7</v>
      </c>
      <c r="E176" s="5" t="s">
        <v>345</v>
      </c>
      <c r="F176" s="8"/>
      <c r="G176" s="58">
        <f>G177+G181</f>
        <v>1000000</v>
      </c>
      <c r="H176" s="58">
        <f>H177+H181</f>
        <v>0</v>
      </c>
      <c r="I176" s="58">
        <f t="shared" si="79"/>
        <v>1000000</v>
      </c>
      <c r="J176" s="58">
        <f>J177+J181</f>
        <v>1000000</v>
      </c>
      <c r="K176" s="58">
        <f>K177+K181</f>
        <v>0</v>
      </c>
      <c r="L176" s="58">
        <f t="shared" si="73"/>
        <v>1000000</v>
      </c>
      <c r="M176" s="58">
        <f>M177+M181</f>
        <v>1000000</v>
      </c>
      <c r="N176" s="58">
        <f>N177+N181</f>
        <v>0</v>
      </c>
      <c r="O176" s="58">
        <f t="shared" si="74"/>
        <v>1000000</v>
      </c>
    </row>
    <row r="177" spans="1:17" s="30" customFormat="1" ht="24" hidden="1">
      <c r="A177" s="6" t="s">
        <v>379</v>
      </c>
      <c r="B177" s="15">
        <v>800</v>
      </c>
      <c r="C177" s="5" t="s">
        <v>8</v>
      </c>
      <c r="D177" s="5" t="s">
        <v>7</v>
      </c>
      <c r="E177" s="5" t="s">
        <v>378</v>
      </c>
      <c r="F177" s="8"/>
      <c r="G177" s="58">
        <f>G178</f>
        <v>0</v>
      </c>
      <c r="H177" s="58">
        <f>H178</f>
        <v>0</v>
      </c>
      <c r="I177" s="58">
        <f t="shared" si="79"/>
        <v>0</v>
      </c>
      <c r="J177" s="58">
        <f>J178</f>
        <v>0</v>
      </c>
      <c r="K177" s="58">
        <f>K178</f>
        <v>0</v>
      </c>
      <c r="L177" s="58">
        <f t="shared" si="73"/>
        <v>0</v>
      </c>
      <c r="M177" s="58">
        <f>M178</f>
        <v>0</v>
      </c>
      <c r="N177" s="58">
        <f>N178</f>
        <v>0</v>
      </c>
      <c r="O177" s="58">
        <f t="shared" si="74"/>
        <v>0</v>
      </c>
    </row>
    <row r="178" spans="1:17" s="30" customFormat="1" ht="12" hidden="1">
      <c r="A178" s="6" t="s">
        <v>344</v>
      </c>
      <c r="B178" s="15">
        <v>800</v>
      </c>
      <c r="C178" s="5" t="s">
        <v>8</v>
      </c>
      <c r="D178" s="5" t="s">
        <v>7</v>
      </c>
      <c r="E178" s="5" t="s">
        <v>384</v>
      </c>
      <c r="F178" s="8"/>
      <c r="G178" s="58">
        <f t="shared" ref="G178:H179" si="82">G179</f>
        <v>0</v>
      </c>
      <c r="H178" s="58">
        <f t="shared" si="82"/>
        <v>0</v>
      </c>
      <c r="I178" s="58">
        <f t="shared" si="79"/>
        <v>0</v>
      </c>
      <c r="J178" s="58">
        <f t="shared" ref="J178:K179" si="83">J179</f>
        <v>0</v>
      </c>
      <c r="K178" s="58">
        <f t="shared" si="83"/>
        <v>0</v>
      </c>
      <c r="L178" s="58">
        <f t="shared" si="73"/>
        <v>0</v>
      </c>
      <c r="M178" s="58">
        <f t="shared" ref="M178:N179" si="84">M179</f>
        <v>0</v>
      </c>
      <c r="N178" s="58">
        <f t="shared" si="84"/>
        <v>0</v>
      </c>
      <c r="O178" s="58">
        <f t="shared" si="74"/>
        <v>0</v>
      </c>
    </row>
    <row r="179" spans="1:17" s="30" customFormat="1" ht="12" hidden="1">
      <c r="A179" s="6" t="s">
        <v>57</v>
      </c>
      <c r="B179" s="15">
        <v>800</v>
      </c>
      <c r="C179" s="5" t="s">
        <v>8</v>
      </c>
      <c r="D179" s="5" t="s">
        <v>7</v>
      </c>
      <c r="E179" s="5" t="s">
        <v>384</v>
      </c>
      <c r="F179" s="8" t="s">
        <v>55</v>
      </c>
      <c r="G179" s="58">
        <f t="shared" si="82"/>
        <v>0</v>
      </c>
      <c r="H179" s="58">
        <f t="shared" si="82"/>
        <v>0</v>
      </c>
      <c r="I179" s="58">
        <f t="shared" si="79"/>
        <v>0</v>
      </c>
      <c r="J179" s="58">
        <f t="shared" si="83"/>
        <v>0</v>
      </c>
      <c r="K179" s="58">
        <f t="shared" si="83"/>
        <v>0</v>
      </c>
      <c r="L179" s="58">
        <f t="shared" si="73"/>
        <v>0</v>
      </c>
      <c r="M179" s="58">
        <f t="shared" si="84"/>
        <v>0</v>
      </c>
      <c r="N179" s="58">
        <f t="shared" si="84"/>
        <v>0</v>
      </c>
      <c r="O179" s="58">
        <f t="shared" si="74"/>
        <v>0</v>
      </c>
    </row>
    <row r="180" spans="1:17" s="30" customFormat="1" ht="12" hidden="1">
      <c r="A180" s="6" t="s">
        <v>75</v>
      </c>
      <c r="B180" s="15">
        <v>800</v>
      </c>
      <c r="C180" s="5" t="s">
        <v>8</v>
      </c>
      <c r="D180" s="5" t="s">
        <v>7</v>
      </c>
      <c r="E180" s="5" t="s">
        <v>384</v>
      </c>
      <c r="F180" s="8" t="s">
        <v>56</v>
      </c>
      <c r="G180" s="58"/>
      <c r="H180" s="58"/>
      <c r="I180" s="58">
        <f t="shared" si="79"/>
        <v>0</v>
      </c>
      <c r="J180" s="58"/>
      <c r="K180" s="58"/>
      <c r="L180" s="58">
        <f t="shared" si="73"/>
        <v>0</v>
      </c>
      <c r="M180" s="58"/>
      <c r="N180" s="58"/>
      <c r="O180" s="58">
        <f t="shared" si="74"/>
        <v>0</v>
      </c>
    </row>
    <row r="181" spans="1:17" s="30" customFormat="1" ht="14.25" customHeight="1">
      <c r="A181" s="6" t="s">
        <v>381</v>
      </c>
      <c r="B181" s="15">
        <v>800</v>
      </c>
      <c r="C181" s="5" t="s">
        <v>8</v>
      </c>
      <c r="D181" s="5" t="s">
        <v>7</v>
      </c>
      <c r="E181" s="5" t="s">
        <v>380</v>
      </c>
      <c r="F181" s="8"/>
      <c r="G181" s="58">
        <f>G182+G185</f>
        <v>1000000</v>
      </c>
      <c r="H181" s="58">
        <f>H182+H185</f>
        <v>0</v>
      </c>
      <c r="I181" s="58">
        <f t="shared" si="79"/>
        <v>1000000</v>
      </c>
      <c r="J181" s="58">
        <f>J182+J185</f>
        <v>1000000</v>
      </c>
      <c r="K181" s="58">
        <f>K182+K185</f>
        <v>0</v>
      </c>
      <c r="L181" s="58">
        <f t="shared" si="73"/>
        <v>1000000</v>
      </c>
      <c r="M181" s="58">
        <f>M182+M185</f>
        <v>1000000</v>
      </c>
      <c r="N181" s="58">
        <f>N182+N185</f>
        <v>0</v>
      </c>
      <c r="O181" s="58">
        <f t="shared" si="74"/>
        <v>1000000</v>
      </c>
    </row>
    <row r="182" spans="1:17" s="30" customFormat="1" ht="14.25" customHeight="1">
      <c r="A182" s="6" t="s">
        <v>344</v>
      </c>
      <c r="B182" s="15">
        <v>800</v>
      </c>
      <c r="C182" s="5" t="s">
        <v>8</v>
      </c>
      <c r="D182" s="5" t="s">
        <v>7</v>
      </c>
      <c r="E182" s="5" t="s">
        <v>385</v>
      </c>
      <c r="F182" s="8"/>
      <c r="G182" s="58">
        <f>G183</f>
        <v>1000000</v>
      </c>
      <c r="H182" s="58">
        <f>H183</f>
        <v>0</v>
      </c>
      <c r="I182" s="58">
        <f t="shared" si="79"/>
        <v>1000000</v>
      </c>
      <c r="J182" s="58">
        <f>J183</f>
        <v>1000000</v>
      </c>
      <c r="K182" s="58">
        <f>K183</f>
        <v>0</v>
      </c>
      <c r="L182" s="58">
        <f t="shared" si="73"/>
        <v>1000000</v>
      </c>
      <c r="M182" s="58">
        <f>M183</f>
        <v>1000000</v>
      </c>
      <c r="N182" s="58">
        <f>N183</f>
        <v>0</v>
      </c>
      <c r="O182" s="58">
        <f t="shared" si="74"/>
        <v>1000000</v>
      </c>
    </row>
    <row r="183" spans="1:17" s="30" customFormat="1" ht="14.25" customHeight="1">
      <c r="A183" s="6" t="s">
        <v>57</v>
      </c>
      <c r="B183" s="15">
        <v>800</v>
      </c>
      <c r="C183" s="5" t="s">
        <v>8</v>
      </c>
      <c r="D183" s="5" t="s">
        <v>7</v>
      </c>
      <c r="E183" s="5" t="s">
        <v>385</v>
      </c>
      <c r="F183" s="8" t="s">
        <v>55</v>
      </c>
      <c r="G183" s="58">
        <f>G184</f>
        <v>1000000</v>
      </c>
      <c r="H183" s="58">
        <f>H184</f>
        <v>0</v>
      </c>
      <c r="I183" s="58">
        <f t="shared" si="79"/>
        <v>1000000</v>
      </c>
      <c r="J183" s="58">
        <f>J184</f>
        <v>1000000</v>
      </c>
      <c r="K183" s="58">
        <f>K184</f>
        <v>0</v>
      </c>
      <c r="L183" s="58">
        <f t="shared" si="73"/>
        <v>1000000</v>
      </c>
      <c r="M183" s="58">
        <f>M184</f>
        <v>1000000</v>
      </c>
      <c r="N183" s="58">
        <f>N184</f>
        <v>0</v>
      </c>
      <c r="O183" s="58">
        <f t="shared" si="74"/>
        <v>1000000</v>
      </c>
    </row>
    <row r="184" spans="1:17" s="30" customFormat="1" ht="12.75" customHeight="1">
      <c r="A184" s="6" t="s">
        <v>75</v>
      </c>
      <c r="B184" s="15">
        <v>800</v>
      </c>
      <c r="C184" s="5" t="s">
        <v>8</v>
      </c>
      <c r="D184" s="5" t="s">
        <v>7</v>
      </c>
      <c r="E184" s="5" t="s">
        <v>385</v>
      </c>
      <c r="F184" s="8" t="s">
        <v>56</v>
      </c>
      <c r="G184" s="58">
        <f>60000+940000</f>
        <v>1000000</v>
      </c>
      <c r="H184" s="58"/>
      <c r="I184" s="58">
        <f t="shared" si="79"/>
        <v>1000000</v>
      </c>
      <c r="J184" s="58">
        <f>60000+940000</f>
        <v>1000000</v>
      </c>
      <c r="K184" s="58"/>
      <c r="L184" s="58">
        <f t="shared" si="73"/>
        <v>1000000</v>
      </c>
      <c r="M184" s="58">
        <f>60000+940000</f>
        <v>1000000</v>
      </c>
      <c r="N184" s="58"/>
      <c r="O184" s="58">
        <f t="shared" si="74"/>
        <v>1000000</v>
      </c>
    </row>
    <row r="185" spans="1:17" s="30" customFormat="1" ht="24" hidden="1">
      <c r="A185" s="6" t="s">
        <v>388</v>
      </c>
      <c r="B185" s="15">
        <v>800</v>
      </c>
      <c r="C185" s="5" t="s">
        <v>8</v>
      </c>
      <c r="D185" s="5" t="s">
        <v>7</v>
      </c>
      <c r="E185" s="5" t="s">
        <v>386</v>
      </c>
      <c r="F185" s="8"/>
      <c r="G185" s="58">
        <f>G186</f>
        <v>0</v>
      </c>
      <c r="H185" s="58">
        <f>H186</f>
        <v>0</v>
      </c>
      <c r="I185" s="58">
        <f t="shared" si="79"/>
        <v>0</v>
      </c>
      <c r="J185" s="58">
        <f>J186</f>
        <v>0</v>
      </c>
      <c r="K185" s="58">
        <f>K186</f>
        <v>0</v>
      </c>
      <c r="L185" s="58">
        <f t="shared" si="73"/>
        <v>0</v>
      </c>
      <c r="M185" s="58">
        <f>M186</f>
        <v>0</v>
      </c>
      <c r="N185" s="58">
        <f>N186</f>
        <v>0</v>
      </c>
      <c r="O185" s="58">
        <f t="shared" si="74"/>
        <v>0</v>
      </c>
    </row>
    <row r="186" spans="1:17" s="30" customFormat="1" ht="12" hidden="1">
      <c r="A186" s="6" t="s">
        <v>59</v>
      </c>
      <c r="B186" s="15">
        <v>800</v>
      </c>
      <c r="C186" s="5" t="s">
        <v>8</v>
      </c>
      <c r="D186" s="5" t="s">
        <v>7</v>
      </c>
      <c r="E186" s="5" t="s">
        <v>386</v>
      </c>
      <c r="F186" s="8" t="s">
        <v>22</v>
      </c>
      <c r="G186" s="58">
        <f>G187</f>
        <v>0</v>
      </c>
      <c r="H186" s="58">
        <f>H187</f>
        <v>0</v>
      </c>
      <c r="I186" s="58">
        <f t="shared" si="79"/>
        <v>0</v>
      </c>
      <c r="J186" s="58">
        <f>J187</f>
        <v>0</v>
      </c>
      <c r="K186" s="58">
        <f>K187</f>
        <v>0</v>
      </c>
      <c r="L186" s="58">
        <f t="shared" si="73"/>
        <v>0</v>
      </c>
      <c r="M186" s="58">
        <f>M187</f>
        <v>0</v>
      </c>
      <c r="N186" s="58">
        <f>N187</f>
        <v>0</v>
      </c>
      <c r="O186" s="58">
        <f t="shared" si="74"/>
        <v>0</v>
      </c>
    </row>
    <row r="187" spans="1:17" s="30" customFormat="1" ht="24" hidden="1">
      <c r="A187" s="6" t="s">
        <v>226</v>
      </c>
      <c r="B187" s="15">
        <v>800</v>
      </c>
      <c r="C187" s="5" t="s">
        <v>8</v>
      </c>
      <c r="D187" s="5" t="s">
        <v>7</v>
      </c>
      <c r="E187" s="5" t="s">
        <v>386</v>
      </c>
      <c r="F187" s="8" t="s">
        <v>64</v>
      </c>
      <c r="G187" s="58"/>
      <c r="H187" s="58"/>
      <c r="I187" s="58">
        <f t="shared" si="79"/>
        <v>0</v>
      </c>
      <c r="J187" s="58"/>
      <c r="K187" s="58"/>
      <c r="L187" s="58">
        <f t="shared" si="73"/>
        <v>0</v>
      </c>
      <c r="M187" s="58"/>
      <c r="N187" s="58"/>
      <c r="O187" s="58">
        <f t="shared" si="74"/>
        <v>0</v>
      </c>
    </row>
    <row r="188" spans="1:17" s="31" customFormat="1" ht="12">
      <c r="A188" s="1" t="s">
        <v>183</v>
      </c>
      <c r="B188" s="17">
        <v>800</v>
      </c>
      <c r="C188" s="2" t="s">
        <v>15</v>
      </c>
      <c r="D188" s="2"/>
      <c r="E188" s="2"/>
      <c r="F188" s="11"/>
      <c r="G188" s="56">
        <f t="shared" ref="G188:N188" si="85">G189</f>
        <v>1303254</v>
      </c>
      <c r="H188" s="56">
        <f t="shared" si="85"/>
        <v>0</v>
      </c>
      <c r="I188" s="56">
        <f t="shared" si="79"/>
        <v>1303254</v>
      </c>
      <c r="J188" s="56">
        <f t="shared" si="85"/>
        <v>1303254</v>
      </c>
      <c r="K188" s="56">
        <f t="shared" si="85"/>
        <v>0</v>
      </c>
      <c r="L188" s="56">
        <f t="shared" si="73"/>
        <v>1303254</v>
      </c>
      <c r="M188" s="56">
        <f t="shared" si="85"/>
        <v>1303254</v>
      </c>
      <c r="N188" s="56">
        <f t="shared" si="85"/>
        <v>0</v>
      </c>
      <c r="O188" s="56">
        <f t="shared" si="74"/>
        <v>1303254</v>
      </c>
      <c r="P188" s="30"/>
      <c r="Q188" s="30"/>
    </row>
    <row r="189" spans="1:17" s="33" customFormat="1" ht="12">
      <c r="A189" s="18" t="s">
        <v>182</v>
      </c>
      <c r="B189" s="19">
        <v>800</v>
      </c>
      <c r="C189" s="3" t="s">
        <v>15</v>
      </c>
      <c r="D189" s="3" t="s">
        <v>8</v>
      </c>
      <c r="E189" s="3"/>
      <c r="F189" s="20"/>
      <c r="G189" s="57">
        <f>G190+G200</f>
        <v>1303254</v>
      </c>
      <c r="H189" s="57">
        <f>H190+H200</f>
        <v>0</v>
      </c>
      <c r="I189" s="57">
        <f t="shared" si="79"/>
        <v>1303254</v>
      </c>
      <c r="J189" s="57">
        <f>J190+J200</f>
        <v>1303254</v>
      </c>
      <c r="K189" s="57">
        <f>K190+K200</f>
        <v>0</v>
      </c>
      <c r="L189" s="57">
        <f t="shared" si="73"/>
        <v>1303254</v>
      </c>
      <c r="M189" s="57">
        <f>M190+M200</f>
        <v>1303254</v>
      </c>
      <c r="N189" s="57">
        <f>N190+N200</f>
        <v>0</v>
      </c>
      <c r="O189" s="57">
        <f t="shared" si="74"/>
        <v>1303254</v>
      </c>
      <c r="P189" s="49"/>
      <c r="Q189" s="49"/>
    </row>
    <row r="190" spans="1:17" s="30" customFormat="1" ht="23.25" customHeight="1">
      <c r="A190" s="6" t="s">
        <v>299</v>
      </c>
      <c r="B190" s="15">
        <v>800</v>
      </c>
      <c r="C190" s="5" t="s">
        <v>15</v>
      </c>
      <c r="D190" s="5" t="s">
        <v>8</v>
      </c>
      <c r="E190" s="5" t="s">
        <v>300</v>
      </c>
      <c r="F190" s="8"/>
      <c r="G190" s="58">
        <f>G191+G194+G197</f>
        <v>1103254</v>
      </c>
      <c r="H190" s="58">
        <f>H191+H194+H197</f>
        <v>0</v>
      </c>
      <c r="I190" s="58">
        <f t="shared" si="79"/>
        <v>1103254</v>
      </c>
      <c r="J190" s="58">
        <f>J191+J194+J197</f>
        <v>1103254</v>
      </c>
      <c r="K190" s="58">
        <f>K191+K194+K197</f>
        <v>0</v>
      </c>
      <c r="L190" s="58">
        <f t="shared" si="73"/>
        <v>1103254</v>
      </c>
      <c r="M190" s="58">
        <f>M191+M194+M197</f>
        <v>1103254</v>
      </c>
      <c r="N190" s="58">
        <f>N191+N194+N197</f>
        <v>0</v>
      </c>
      <c r="O190" s="58">
        <f t="shared" si="74"/>
        <v>1103254</v>
      </c>
    </row>
    <row r="191" spans="1:17" s="30" customFormat="1" ht="12" hidden="1">
      <c r="A191" s="9" t="s">
        <v>185</v>
      </c>
      <c r="B191" s="15">
        <v>800</v>
      </c>
      <c r="C191" s="5" t="s">
        <v>15</v>
      </c>
      <c r="D191" s="5" t="s">
        <v>8</v>
      </c>
      <c r="E191" s="5" t="s">
        <v>308</v>
      </c>
      <c r="F191" s="8"/>
      <c r="G191" s="58">
        <f>G192</f>
        <v>0</v>
      </c>
      <c r="H191" s="58">
        <f>H192</f>
        <v>0</v>
      </c>
      <c r="I191" s="58">
        <f t="shared" si="79"/>
        <v>0</v>
      </c>
      <c r="J191" s="58">
        <f>J192</f>
        <v>0</v>
      </c>
      <c r="K191" s="58">
        <f>K192</f>
        <v>0</v>
      </c>
      <c r="L191" s="58">
        <f t="shared" si="73"/>
        <v>0</v>
      </c>
      <c r="M191" s="58">
        <f>M192</f>
        <v>0</v>
      </c>
      <c r="N191" s="58">
        <f>N192</f>
        <v>0</v>
      </c>
      <c r="O191" s="58">
        <f t="shared" si="74"/>
        <v>0</v>
      </c>
    </row>
    <row r="192" spans="1:17" s="30" customFormat="1" ht="12" hidden="1">
      <c r="A192" s="6" t="s">
        <v>230</v>
      </c>
      <c r="B192" s="15">
        <v>800</v>
      </c>
      <c r="C192" s="5" t="s">
        <v>15</v>
      </c>
      <c r="D192" s="5" t="s">
        <v>8</v>
      </c>
      <c r="E192" s="5" t="s">
        <v>308</v>
      </c>
      <c r="F192" s="8" t="s">
        <v>55</v>
      </c>
      <c r="G192" s="58">
        <f>G193</f>
        <v>0</v>
      </c>
      <c r="H192" s="58">
        <f>H193</f>
        <v>0</v>
      </c>
      <c r="I192" s="58">
        <f t="shared" si="79"/>
        <v>0</v>
      </c>
      <c r="J192" s="58">
        <f>J193</f>
        <v>0</v>
      </c>
      <c r="K192" s="58">
        <f>K193</f>
        <v>0</v>
      </c>
      <c r="L192" s="58">
        <f t="shared" si="73"/>
        <v>0</v>
      </c>
      <c r="M192" s="58">
        <f>M193</f>
        <v>0</v>
      </c>
      <c r="N192" s="58">
        <f>N193</f>
        <v>0</v>
      </c>
      <c r="O192" s="58">
        <f t="shared" si="74"/>
        <v>0</v>
      </c>
    </row>
    <row r="193" spans="1:90" s="30" customFormat="1" ht="12" hidden="1">
      <c r="A193" s="6" t="s">
        <v>75</v>
      </c>
      <c r="B193" s="15">
        <v>800</v>
      </c>
      <c r="C193" s="5" t="s">
        <v>15</v>
      </c>
      <c r="D193" s="5" t="s">
        <v>8</v>
      </c>
      <c r="E193" s="5" t="s">
        <v>308</v>
      </c>
      <c r="F193" s="8" t="s">
        <v>56</v>
      </c>
      <c r="G193" s="58"/>
      <c r="H193" s="58"/>
      <c r="I193" s="58">
        <f t="shared" si="79"/>
        <v>0</v>
      </c>
      <c r="J193" s="59"/>
      <c r="K193" s="58"/>
      <c r="L193" s="58">
        <f t="shared" si="73"/>
        <v>0</v>
      </c>
      <c r="M193" s="58">
        <v>0</v>
      </c>
      <c r="N193" s="58"/>
      <c r="O193" s="58">
        <f t="shared" si="74"/>
        <v>0</v>
      </c>
    </row>
    <row r="194" spans="1:90" s="30" customFormat="1" ht="24">
      <c r="A194" s="9" t="s">
        <v>191</v>
      </c>
      <c r="B194" s="15">
        <v>800</v>
      </c>
      <c r="C194" s="5" t="s">
        <v>15</v>
      </c>
      <c r="D194" s="5" t="s">
        <v>8</v>
      </c>
      <c r="E194" s="5" t="s">
        <v>311</v>
      </c>
      <c r="F194" s="8"/>
      <c r="G194" s="58">
        <f>G195</f>
        <v>585000</v>
      </c>
      <c r="H194" s="58">
        <f>H195</f>
        <v>0</v>
      </c>
      <c r="I194" s="58">
        <f>G194+H194</f>
        <v>585000</v>
      </c>
      <c r="J194" s="58">
        <f>J195</f>
        <v>585000</v>
      </c>
      <c r="K194" s="58">
        <f>K195</f>
        <v>0</v>
      </c>
      <c r="L194" s="58">
        <f>J194+K194</f>
        <v>585000</v>
      </c>
      <c r="M194" s="58">
        <f>M195</f>
        <v>585000</v>
      </c>
      <c r="N194" s="58">
        <f>N195</f>
        <v>0</v>
      </c>
      <c r="O194" s="58">
        <f>M194+N194</f>
        <v>585000</v>
      </c>
      <c r="P194" s="85"/>
      <c r="Q194" s="85"/>
    </row>
    <row r="195" spans="1:90" s="30" customFormat="1" ht="12">
      <c r="A195" s="9" t="s">
        <v>57</v>
      </c>
      <c r="B195" s="15">
        <v>800</v>
      </c>
      <c r="C195" s="5" t="s">
        <v>15</v>
      </c>
      <c r="D195" s="5" t="s">
        <v>8</v>
      </c>
      <c r="E195" s="5" t="s">
        <v>311</v>
      </c>
      <c r="F195" s="8" t="s">
        <v>55</v>
      </c>
      <c r="G195" s="58">
        <f>G196</f>
        <v>585000</v>
      </c>
      <c r="H195" s="58">
        <f>H196</f>
        <v>0</v>
      </c>
      <c r="I195" s="58">
        <f>G195+H195</f>
        <v>585000</v>
      </c>
      <c r="J195" s="58">
        <f>J196</f>
        <v>585000</v>
      </c>
      <c r="K195" s="58">
        <f>K196</f>
        <v>0</v>
      </c>
      <c r="L195" s="58">
        <f>J195+K195</f>
        <v>585000</v>
      </c>
      <c r="M195" s="58">
        <f>M196</f>
        <v>585000</v>
      </c>
      <c r="N195" s="58">
        <f>N196</f>
        <v>0</v>
      </c>
      <c r="O195" s="58">
        <f>M195+N195</f>
        <v>585000</v>
      </c>
    </row>
    <row r="196" spans="1:90" s="30" customFormat="1" ht="12">
      <c r="A196" s="9" t="s">
        <v>73</v>
      </c>
      <c r="B196" s="15">
        <v>800</v>
      </c>
      <c r="C196" s="5" t="s">
        <v>15</v>
      </c>
      <c r="D196" s="5" t="s">
        <v>8</v>
      </c>
      <c r="E196" s="5" t="s">
        <v>311</v>
      </c>
      <c r="F196" s="8" t="s">
        <v>56</v>
      </c>
      <c r="G196" s="58">
        <v>585000</v>
      </c>
      <c r="H196" s="58"/>
      <c r="I196" s="58">
        <f>G196+H196</f>
        <v>585000</v>
      </c>
      <c r="J196" s="58">
        <v>585000</v>
      </c>
      <c r="K196" s="58"/>
      <c r="L196" s="58">
        <f>J196+K196</f>
        <v>585000</v>
      </c>
      <c r="M196" s="58">
        <v>585000</v>
      </c>
      <c r="N196" s="58"/>
      <c r="O196" s="58">
        <f>M196+N196</f>
        <v>585000</v>
      </c>
    </row>
    <row r="197" spans="1:90" s="30" customFormat="1" ht="12">
      <c r="A197" s="9" t="s">
        <v>264</v>
      </c>
      <c r="B197" s="15">
        <v>800</v>
      </c>
      <c r="C197" s="5" t="s">
        <v>15</v>
      </c>
      <c r="D197" s="5" t="s">
        <v>8</v>
      </c>
      <c r="E197" s="5" t="s">
        <v>309</v>
      </c>
      <c r="F197" s="8"/>
      <c r="G197" s="58">
        <f>G198</f>
        <v>518254</v>
      </c>
      <c r="H197" s="58">
        <f>H198</f>
        <v>0</v>
      </c>
      <c r="I197" s="58">
        <f t="shared" si="79"/>
        <v>518254</v>
      </c>
      <c r="J197" s="58">
        <f>J198</f>
        <v>518254</v>
      </c>
      <c r="K197" s="58">
        <f>K198</f>
        <v>0</v>
      </c>
      <c r="L197" s="58">
        <f t="shared" si="73"/>
        <v>518254</v>
      </c>
      <c r="M197" s="58">
        <f>M198</f>
        <v>518254</v>
      </c>
      <c r="N197" s="58">
        <f>N198</f>
        <v>0</v>
      </c>
      <c r="O197" s="58">
        <f t="shared" si="74"/>
        <v>518254</v>
      </c>
      <c r="P197" s="85"/>
      <c r="Q197" s="85"/>
    </row>
    <row r="198" spans="1:90" s="30" customFormat="1" ht="12">
      <c r="A198" s="6" t="s">
        <v>230</v>
      </c>
      <c r="B198" s="15">
        <v>800</v>
      </c>
      <c r="C198" s="5" t="s">
        <v>15</v>
      </c>
      <c r="D198" s="5" t="s">
        <v>8</v>
      </c>
      <c r="E198" s="5" t="s">
        <v>309</v>
      </c>
      <c r="F198" s="8" t="s">
        <v>55</v>
      </c>
      <c r="G198" s="58">
        <f>G199</f>
        <v>518254</v>
      </c>
      <c r="H198" s="58">
        <f>H199</f>
        <v>0</v>
      </c>
      <c r="I198" s="58">
        <f t="shared" si="79"/>
        <v>518254</v>
      </c>
      <c r="J198" s="58">
        <f>J199</f>
        <v>518254</v>
      </c>
      <c r="K198" s="58">
        <f>K199</f>
        <v>0</v>
      </c>
      <c r="L198" s="58">
        <f t="shared" si="73"/>
        <v>518254</v>
      </c>
      <c r="M198" s="58">
        <f>M199</f>
        <v>518254</v>
      </c>
      <c r="N198" s="58">
        <f>N199</f>
        <v>0</v>
      </c>
      <c r="O198" s="58">
        <f t="shared" si="74"/>
        <v>518254</v>
      </c>
    </row>
    <row r="199" spans="1:90" s="30" customFormat="1" ht="12">
      <c r="A199" s="6" t="s">
        <v>75</v>
      </c>
      <c r="B199" s="15">
        <v>800</v>
      </c>
      <c r="C199" s="5" t="s">
        <v>15</v>
      </c>
      <c r="D199" s="5" t="s">
        <v>8</v>
      </c>
      <c r="E199" s="5" t="s">
        <v>309</v>
      </c>
      <c r="F199" s="8" t="s">
        <v>56</v>
      </c>
      <c r="G199" s="58">
        <v>518254</v>
      </c>
      <c r="H199" s="58"/>
      <c r="I199" s="58">
        <f t="shared" si="79"/>
        <v>518254</v>
      </c>
      <c r="J199" s="59">
        <v>518254</v>
      </c>
      <c r="K199" s="58"/>
      <c r="L199" s="58">
        <f t="shared" si="73"/>
        <v>518254</v>
      </c>
      <c r="M199" s="58">
        <v>518254</v>
      </c>
      <c r="N199" s="58"/>
      <c r="O199" s="58">
        <f t="shared" si="74"/>
        <v>518254</v>
      </c>
    </row>
    <row r="200" spans="1:90" s="30" customFormat="1" ht="24">
      <c r="A200" s="9" t="s">
        <v>304</v>
      </c>
      <c r="B200" s="15">
        <v>800</v>
      </c>
      <c r="C200" s="5" t="s">
        <v>15</v>
      </c>
      <c r="D200" s="5" t="s">
        <v>8</v>
      </c>
      <c r="E200" s="5" t="s">
        <v>305</v>
      </c>
      <c r="F200" s="8"/>
      <c r="G200" s="58">
        <f t="shared" ref="G200:H203" si="86">G201</f>
        <v>200000</v>
      </c>
      <c r="H200" s="58">
        <f t="shared" si="86"/>
        <v>0</v>
      </c>
      <c r="I200" s="58">
        <f>G200+H200</f>
        <v>200000</v>
      </c>
      <c r="J200" s="58">
        <f>J201</f>
        <v>200000</v>
      </c>
      <c r="K200" s="58">
        <f>K201</f>
        <v>0</v>
      </c>
      <c r="L200" s="58">
        <f>J200+K200</f>
        <v>200000</v>
      </c>
      <c r="M200" s="58">
        <f>M201</f>
        <v>200000</v>
      </c>
      <c r="N200" s="58">
        <f>N201</f>
        <v>0</v>
      </c>
      <c r="O200" s="58">
        <f>M200+N200</f>
        <v>200000</v>
      </c>
    </row>
    <row r="201" spans="1:90" s="30" customFormat="1" ht="24">
      <c r="A201" s="9" t="s">
        <v>310</v>
      </c>
      <c r="B201" s="15">
        <v>800</v>
      </c>
      <c r="C201" s="5" t="s">
        <v>15</v>
      </c>
      <c r="D201" s="5" t="s">
        <v>8</v>
      </c>
      <c r="E201" s="5" t="s">
        <v>306</v>
      </c>
      <c r="F201" s="8"/>
      <c r="G201" s="58">
        <f t="shared" si="86"/>
        <v>200000</v>
      </c>
      <c r="H201" s="58">
        <f t="shared" si="86"/>
        <v>0</v>
      </c>
      <c r="I201" s="58">
        <f>G201+H201</f>
        <v>200000</v>
      </c>
      <c r="J201" s="58">
        <f>J202</f>
        <v>200000</v>
      </c>
      <c r="K201" s="58">
        <f>K202</f>
        <v>0</v>
      </c>
      <c r="L201" s="58">
        <f>J201+K201</f>
        <v>200000</v>
      </c>
      <c r="M201" s="58">
        <f>M202</f>
        <v>200000</v>
      </c>
      <c r="N201" s="58">
        <f>N202</f>
        <v>0</v>
      </c>
      <c r="O201" s="58">
        <f>M201+N201</f>
        <v>200000</v>
      </c>
    </row>
    <row r="202" spans="1:90" s="30" customFormat="1" ht="24">
      <c r="A202" s="6" t="s">
        <v>187</v>
      </c>
      <c r="B202" s="15">
        <v>800</v>
      </c>
      <c r="C202" s="5" t="s">
        <v>15</v>
      </c>
      <c r="D202" s="5" t="s">
        <v>8</v>
      </c>
      <c r="E202" s="5" t="s">
        <v>307</v>
      </c>
      <c r="F202" s="8"/>
      <c r="G202" s="58">
        <f t="shared" si="86"/>
        <v>200000</v>
      </c>
      <c r="H202" s="58">
        <f t="shared" si="86"/>
        <v>0</v>
      </c>
      <c r="I202" s="58">
        <f>G202+H202</f>
        <v>200000</v>
      </c>
      <c r="J202" s="58">
        <f t="shared" ref="J202:M203" si="87">J203</f>
        <v>200000</v>
      </c>
      <c r="K202" s="58">
        <f>K203</f>
        <v>0</v>
      </c>
      <c r="L202" s="58">
        <f>J202+K202</f>
        <v>200000</v>
      </c>
      <c r="M202" s="58">
        <f t="shared" si="87"/>
        <v>200000</v>
      </c>
      <c r="N202" s="58">
        <f>N203</f>
        <v>0</v>
      </c>
      <c r="O202" s="58">
        <f>M202+N202</f>
        <v>200000</v>
      </c>
      <c r="P202" s="85"/>
      <c r="Q202" s="85"/>
    </row>
    <row r="203" spans="1:90" s="30" customFormat="1" ht="12">
      <c r="A203" s="6" t="s">
        <v>230</v>
      </c>
      <c r="B203" s="15">
        <v>800</v>
      </c>
      <c r="C203" s="5" t="s">
        <v>15</v>
      </c>
      <c r="D203" s="5" t="s">
        <v>8</v>
      </c>
      <c r="E203" s="5" t="s">
        <v>307</v>
      </c>
      <c r="F203" s="8" t="s">
        <v>55</v>
      </c>
      <c r="G203" s="58">
        <f t="shared" si="86"/>
        <v>200000</v>
      </c>
      <c r="H203" s="58">
        <f t="shared" si="86"/>
        <v>0</v>
      </c>
      <c r="I203" s="58">
        <f>G203+H203</f>
        <v>200000</v>
      </c>
      <c r="J203" s="58">
        <f t="shared" si="87"/>
        <v>200000</v>
      </c>
      <c r="K203" s="58">
        <f>K204</f>
        <v>0</v>
      </c>
      <c r="L203" s="58">
        <f>J203+K203</f>
        <v>200000</v>
      </c>
      <c r="M203" s="58">
        <f t="shared" si="87"/>
        <v>200000</v>
      </c>
      <c r="N203" s="58">
        <f>N204</f>
        <v>0</v>
      </c>
      <c r="O203" s="58">
        <f>M203+N203</f>
        <v>200000</v>
      </c>
    </row>
    <row r="204" spans="1:90" s="30" customFormat="1" ht="12">
      <c r="A204" s="6" t="s">
        <v>75</v>
      </c>
      <c r="B204" s="15">
        <v>800</v>
      </c>
      <c r="C204" s="5" t="s">
        <v>15</v>
      </c>
      <c r="D204" s="5" t="s">
        <v>8</v>
      </c>
      <c r="E204" s="5" t="s">
        <v>307</v>
      </c>
      <c r="F204" s="8" t="s">
        <v>56</v>
      </c>
      <c r="G204" s="58">
        <v>200000</v>
      </c>
      <c r="H204" s="58"/>
      <c r="I204" s="58">
        <f>G204+H204</f>
        <v>200000</v>
      </c>
      <c r="J204" s="58">
        <v>200000</v>
      </c>
      <c r="K204" s="58"/>
      <c r="L204" s="58">
        <f>J204+K204</f>
        <v>200000</v>
      </c>
      <c r="M204" s="58">
        <v>200000</v>
      </c>
      <c r="N204" s="58"/>
      <c r="O204" s="58">
        <f>M204+N204</f>
        <v>200000</v>
      </c>
    </row>
    <row r="205" spans="1:90" s="30" customFormat="1" ht="12">
      <c r="A205" s="10" t="s">
        <v>21</v>
      </c>
      <c r="B205" s="2" t="s">
        <v>22</v>
      </c>
      <c r="C205" s="2" t="s">
        <v>9</v>
      </c>
      <c r="D205" s="5"/>
      <c r="E205" s="5"/>
      <c r="F205" s="8"/>
      <c r="G205" s="56">
        <f>G218+G232+G206</f>
        <v>21479721</v>
      </c>
      <c r="H205" s="56">
        <f>H218+H232+H206</f>
        <v>0</v>
      </c>
      <c r="I205" s="56">
        <f t="shared" si="79"/>
        <v>21479721</v>
      </c>
      <c r="J205" s="56">
        <f>J218+J232+J206</f>
        <v>14100358</v>
      </c>
      <c r="K205" s="56">
        <f>K218+K232+K206</f>
        <v>0</v>
      </c>
      <c r="L205" s="56">
        <f t="shared" si="73"/>
        <v>14100358</v>
      </c>
      <c r="M205" s="56">
        <f>M218+M232+M206</f>
        <v>13660540.59</v>
      </c>
      <c r="N205" s="56">
        <f>N218+N232+N206</f>
        <v>0</v>
      </c>
      <c r="O205" s="56">
        <f t="shared" si="74"/>
        <v>13660540.59</v>
      </c>
    </row>
    <row r="206" spans="1:90" s="33" customFormat="1" ht="12">
      <c r="A206" s="16" t="s">
        <v>18</v>
      </c>
      <c r="B206" s="37" t="s">
        <v>22</v>
      </c>
      <c r="C206" s="37" t="s">
        <v>9</v>
      </c>
      <c r="D206" s="37" t="s">
        <v>6</v>
      </c>
      <c r="E206" s="37"/>
      <c r="F206" s="97"/>
      <c r="G206" s="57">
        <f>G207</f>
        <v>7200000</v>
      </c>
      <c r="H206" s="57">
        <f>H207</f>
        <v>0</v>
      </c>
      <c r="I206" s="57">
        <f t="shared" si="79"/>
        <v>7200000</v>
      </c>
      <c r="J206" s="57">
        <f>J207</f>
        <v>0</v>
      </c>
      <c r="K206" s="57">
        <f>K207</f>
        <v>0</v>
      </c>
      <c r="L206" s="57">
        <f t="shared" ref="L206:L271" si="88">J206+K206</f>
        <v>0</v>
      </c>
      <c r="M206" s="57">
        <f>M207</f>
        <v>0</v>
      </c>
      <c r="N206" s="57">
        <f>N207</f>
        <v>0</v>
      </c>
      <c r="O206" s="57">
        <f t="shared" ref="O206:O271" si="89">M206+N206</f>
        <v>0</v>
      </c>
    </row>
    <row r="207" spans="1:90" s="30" customFormat="1" ht="24">
      <c r="A207" s="6" t="s">
        <v>291</v>
      </c>
      <c r="B207" s="5" t="s">
        <v>22</v>
      </c>
      <c r="C207" s="5" t="s">
        <v>9</v>
      </c>
      <c r="D207" s="5" t="s">
        <v>6</v>
      </c>
      <c r="E207" s="5" t="s">
        <v>146</v>
      </c>
      <c r="F207" s="5"/>
      <c r="G207" s="58">
        <f>G208</f>
        <v>7200000</v>
      </c>
      <c r="H207" s="58">
        <f>H208</f>
        <v>0</v>
      </c>
      <c r="I207" s="58">
        <f t="shared" si="79"/>
        <v>7200000</v>
      </c>
      <c r="J207" s="58">
        <f>J208</f>
        <v>0</v>
      </c>
      <c r="K207" s="58">
        <f>K208</f>
        <v>0</v>
      </c>
      <c r="L207" s="58">
        <f t="shared" si="88"/>
        <v>0</v>
      </c>
      <c r="M207" s="58">
        <f>M208</f>
        <v>0</v>
      </c>
      <c r="N207" s="58">
        <f>N208</f>
        <v>0</v>
      </c>
      <c r="O207" s="58">
        <f t="shared" si="89"/>
        <v>0</v>
      </c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</row>
    <row r="208" spans="1:90" s="30" customFormat="1" ht="12">
      <c r="A208" s="14" t="s">
        <v>292</v>
      </c>
      <c r="B208" s="5" t="s">
        <v>22</v>
      </c>
      <c r="C208" s="5" t="s">
        <v>9</v>
      </c>
      <c r="D208" s="5" t="s">
        <v>6</v>
      </c>
      <c r="E208" s="34" t="s">
        <v>225</v>
      </c>
      <c r="F208" s="35"/>
      <c r="G208" s="58">
        <f>G209+G212+G215</f>
        <v>7200000</v>
      </c>
      <c r="H208" s="58">
        <f>H209+H212+H215</f>
        <v>0</v>
      </c>
      <c r="I208" s="58">
        <f t="shared" si="79"/>
        <v>7200000</v>
      </c>
      <c r="J208" s="58">
        <f>J209+J212+J215</f>
        <v>0</v>
      </c>
      <c r="K208" s="58">
        <f>K209+K212+K215</f>
        <v>0</v>
      </c>
      <c r="L208" s="58">
        <f t="shared" si="88"/>
        <v>0</v>
      </c>
      <c r="M208" s="58">
        <f>M209+M212+M215</f>
        <v>0</v>
      </c>
      <c r="N208" s="58">
        <f>N209+N212+N215</f>
        <v>0</v>
      </c>
      <c r="O208" s="58">
        <f t="shared" si="89"/>
        <v>0</v>
      </c>
    </row>
    <row r="209" spans="1:90" s="30" customFormat="1" ht="12">
      <c r="A209" s="6" t="s">
        <v>250</v>
      </c>
      <c r="B209" s="5" t="s">
        <v>22</v>
      </c>
      <c r="C209" s="5" t="s">
        <v>9</v>
      </c>
      <c r="D209" s="5" t="s">
        <v>6</v>
      </c>
      <c r="E209" s="5" t="s">
        <v>360</v>
      </c>
      <c r="F209" s="5"/>
      <c r="G209" s="58">
        <f>G210</f>
        <v>6732000</v>
      </c>
      <c r="H209" s="58">
        <f>H210</f>
        <v>0</v>
      </c>
      <c r="I209" s="58">
        <f t="shared" si="79"/>
        <v>6732000</v>
      </c>
      <c r="J209" s="58">
        <f t="shared" ref="J209:M213" si="90">J210</f>
        <v>0</v>
      </c>
      <c r="K209" s="58">
        <f>K210</f>
        <v>0</v>
      </c>
      <c r="L209" s="58">
        <f t="shared" si="88"/>
        <v>0</v>
      </c>
      <c r="M209" s="58">
        <f t="shared" si="90"/>
        <v>0</v>
      </c>
      <c r="N209" s="58">
        <f>N210</f>
        <v>0</v>
      </c>
      <c r="O209" s="58">
        <f t="shared" si="89"/>
        <v>0</v>
      </c>
      <c r="P209" s="85"/>
      <c r="Q209" s="85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</row>
    <row r="210" spans="1:90" s="30" customFormat="1" ht="12">
      <c r="A210" s="6" t="s">
        <v>230</v>
      </c>
      <c r="B210" s="5" t="s">
        <v>22</v>
      </c>
      <c r="C210" s="5" t="s">
        <v>9</v>
      </c>
      <c r="D210" s="5" t="s">
        <v>6</v>
      </c>
      <c r="E210" s="5" t="s">
        <v>360</v>
      </c>
      <c r="F210" s="8" t="s">
        <v>55</v>
      </c>
      <c r="G210" s="58">
        <f>G211</f>
        <v>6732000</v>
      </c>
      <c r="H210" s="58">
        <f>H211</f>
        <v>0</v>
      </c>
      <c r="I210" s="58">
        <f t="shared" ref="I210:I255" si="91">G210+H210</f>
        <v>6732000</v>
      </c>
      <c r="J210" s="58">
        <f t="shared" si="90"/>
        <v>0</v>
      </c>
      <c r="K210" s="58">
        <f>K211</f>
        <v>0</v>
      </c>
      <c r="L210" s="58">
        <f t="shared" si="88"/>
        <v>0</v>
      </c>
      <c r="M210" s="58">
        <f t="shared" si="90"/>
        <v>0</v>
      </c>
      <c r="N210" s="58">
        <f>N211</f>
        <v>0</v>
      </c>
      <c r="O210" s="58">
        <f t="shared" si="89"/>
        <v>0</v>
      </c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</row>
    <row r="211" spans="1:90" s="30" customFormat="1" ht="12">
      <c r="A211" s="6" t="s">
        <v>75</v>
      </c>
      <c r="B211" s="5" t="s">
        <v>22</v>
      </c>
      <c r="C211" s="5" t="s">
        <v>9</v>
      </c>
      <c r="D211" s="5" t="s">
        <v>6</v>
      </c>
      <c r="E211" s="5" t="s">
        <v>360</v>
      </c>
      <c r="F211" s="8" t="s">
        <v>56</v>
      </c>
      <c r="G211" s="58">
        <v>6732000</v>
      </c>
      <c r="H211" s="58"/>
      <c r="I211" s="58">
        <f t="shared" si="91"/>
        <v>6732000</v>
      </c>
      <c r="J211" s="58"/>
      <c r="K211" s="58"/>
      <c r="L211" s="58">
        <f t="shared" si="88"/>
        <v>0</v>
      </c>
      <c r="M211" s="58">
        <v>0</v>
      </c>
      <c r="N211" s="58">
        <v>0</v>
      </c>
      <c r="O211" s="58">
        <f t="shared" si="89"/>
        <v>0</v>
      </c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</row>
    <row r="212" spans="1:90" s="30" customFormat="1" ht="24">
      <c r="A212" s="6" t="s">
        <v>383</v>
      </c>
      <c r="B212" s="5" t="s">
        <v>22</v>
      </c>
      <c r="C212" s="5" t="s">
        <v>9</v>
      </c>
      <c r="D212" s="5" t="s">
        <v>6</v>
      </c>
      <c r="E212" s="5" t="s">
        <v>382</v>
      </c>
      <c r="F212" s="5"/>
      <c r="G212" s="58">
        <f>G213</f>
        <v>468000</v>
      </c>
      <c r="H212" s="58">
        <f>H213</f>
        <v>0</v>
      </c>
      <c r="I212" s="58">
        <f t="shared" si="91"/>
        <v>468000</v>
      </c>
      <c r="J212" s="58">
        <f t="shared" si="90"/>
        <v>0</v>
      </c>
      <c r="K212" s="58">
        <f>K213</f>
        <v>0</v>
      </c>
      <c r="L212" s="58">
        <f t="shared" si="88"/>
        <v>0</v>
      </c>
      <c r="M212" s="58">
        <f t="shared" si="90"/>
        <v>0</v>
      </c>
      <c r="N212" s="58">
        <f>N213</f>
        <v>0</v>
      </c>
      <c r="O212" s="58">
        <f t="shared" si="89"/>
        <v>0</v>
      </c>
      <c r="P212" s="85"/>
      <c r="Q212" s="85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</row>
    <row r="213" spans="1:90" s="30" customFormat="1" ht="12">
      <c r="A213" s="6" t="s">
        <v>230</v>
      </c>
      <c r="B213" s="5" t="s">
        <v>22</v>
      </c>
      <c r="C213" s="5" t="s">
        <v>9</v>
      </c>
      <c r="D213" s="5" t="s">
        <v>6</v>
      </c>
      <c r="E213" s="5" t="s">
        <v>382</v>
      </c>
      <c r="F213" s="8" t="s">
        <v>55</v>
      </c>
      <c r="G213" s="58">
        <f>G214</f>
        <v>468000</v>
      </c>
      <c r="H213" s="58">
        <f>H214</f>
        <v>0</v>
      </c>
      <c r="I213" s="58">
        <f t="shared" si="91"/>
        <v>468000</v>
      </c>
      <c r="J213" s="58">
        <f t="shared" si="90"/>
        <v>0</v>
      </c>
      <c r="K213" s="58">
        <f>K214</f>
        <v>0</v>
      </c>
      <c r="L213" s="58">
        <f t="shared" si="88"/>
        <v>0</v>
      </c>
      <c r="M213" s="58">
        <f t="shared" si="90"/>
        <v>0</v>
      </c>
      <c r="N213" s="58">
        <f>N214</f>
        <v>0</v>
      </c>
      <c r="O213" s="58">
        <f t="shared" si="89"/>
        <v>0</v>
      </c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</row>
    <row r="214" spans="1:90" s="30" customFormat="1" ht="11.25" customHeight="1">
      <c r="A214" s="6" t="s">
        <v>75</v>
      </c>
      <c r="B214" s="5" t="s">
        <v>22</v>
      </c>
      <c r="C214" s="5" t="s">
        <v>9</v>
      </c>
      <c r="D214" s="5" t="s">
        <v>6</v>
      </c>
      <c r="E214" s="5" t="s">
        <v>382</v>
      </c>
      <c r="F214" s="8" t="s">
        <v>56</v>
      </c>
      <c r="G214" s="58">
        <v>468000</v>
      </c>
      <c r="H214" s="58"/>
      <c r="I214" s="58">
        <f t="shared" si="91"/>
        <v>468000</v>
      </c>
      <c r="J214" s="58"/>
      <c r="K214" s="58"/>
      <c r="L214" s="58">
        <f t="shared" si="88"/>
        <v>0</v>
      </c>
      <c r="M214" s="58">
        <v>0</v>
      </c>
      <c r="N214" s="58">
        <v>0</v>
      </c>
      <c r="O214" s="58">
        <f t="shared" si="89"/>
        <v>0</v>
      </c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</row>
    <row r="215" spans="1:90" s="30" customFormat="1" ht="24" hidden="1">
      <c r="A215" s="6" t="s">
        <v>392</v>
      </c>
      <c r="B215" s="5" t="s">
        <v>22</v>
      </c>
      <c r="C215" s="5" t="s">
        <v>9</v>
      </c>
      <c r="D215" s="5" t="s">
        <v>6</v>
      </c>
      <c r="E215" s="5" t="s">
        <v>391</v>
      </c>
      <c r="F215" s="8"/>
      <c r="G215" s="58">
        <f>G216</f>
        <v>0</v>
      </c>
      <c r="H215" s="58">
        <f>H216</f>
        <v>0</v>
      </c>
      <c r="I215" s="58">
        <f t="shared" si="91"/>
        <v>0</v>
      </c>
      <c r="J215" s="58">
        <f>J216</f>
        <v>0</v>
      </c>
      <c r="K215" s="58">
        <f>K216</f>
        <v>0</v>
      </c>
      <c r="L215" s="58">
        <f t="shared" si="88"/>
        <v>0</v>
      </c>
      <c r="M215" s="58">
        <f>M216</f>
        <v>0</v>
      </c>
      <c r="N215" s="58">
        <f>N216</f>
        <v>0</v>
      </c>
      <c r="O215" s="58">
        <f t="shared" si="89"/>
        <v>0</v>
      </c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</row>
    <row r="216" spans="1:90" s="30" customFormat="1" ht="12" hidden="1">
      <c r="A216" s="6" t="s">
        <v>230</v>
      </c>
      <c r="B216" s="5" t="s">
        <v>22</v>
      </c>
      <c r="C216" s="5" t="s">
        <v>9</v>
      </c>
      <c r="D216" s="5" t="s">
        <v>6</v>
      </c>
      <c r="E216" s="5" t="s">
        <v>391</v>
      </c>
      <c r="F216" s="8" t="s">
        <v>55</v>
      </c>
      <c r="G216" s="58">
        <f>G217</f>
        <v>0</v>
      </c>
      <c r="H216" s="58">
        <f>H217</f>
        <v>0</v>
      </c>
      <c r="I216" s="58">
        <f t="shared" si="91"/>
        <v>0</v>
      </c>
      <c r="J216" s="58">
        <f>J217</f>
        <v>0</v>
      </c>
      <c r="K216" s="58">
        <f>K217</f>
        <v>0</v>
      </c>
      <c r="L216" s="58">
        <f t="shared" si="88"/>
        <v>0</v>
      </c>
      <c r="M216" s="58">
        <f>M217</f>
        <v>0</v>
      </c>
      <c r="N216" s="58">
        <f>N217</f>
        <v>0</v>
      </c>
      <c r="O216" s="58">
        <f t="shared" si="89"/>
        <v>0</v>
      </c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</row>
    <row r="217" spans="1:90" s="30" customFormat="1" ht="12" hidden="1">
      <c r="A217" s="6" t="s">
        <v>75</v>
      </c>
      <c r="B217" s="5" t="s">
        <v>22</v>
      </c>
      <c r="C217" s="5" t="s">
        <v>9</v>
      </c>
      <c r="D217" s="5" t="s">
        <v>6</v>
      </c>
      <c r="E217" s="5" t="s">
        <v>391</v>
      </c>
      <c r="F217" s="8" t="s">
        <v>56</v>
      </c>
      <c r="G217" s="58"/>
      <c r="H217" s="58"/>
      <c r="I217" s="58">
        <f t="shared" si="91"/>
        <v>0</v>
      </c>
      <c r="J217" s="58"/>
      <c r="K217" s="58"/>
      <c r="L217" s="58">
        <f t="shared" si="88"/>
        <v>0</v>
      </c>
      <c r="M217" s="58"/>
      <c r="N217" s="58"/>
      <c r="O217" s="58">
        <f t="shared" si="89"/>
        <v>0</v>
      </c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</row>
    <row r="218" spans="1:90" s="50" customFormat="1" ht="12">
      <c r="A218" s="7" t="s">
        <v>156</v>
      </c>
      <c r="B218" s="3" t="s">
        <v>22</v>
      </c>
      <c r="C218" s="3" t="s">
        <v>9</v>
      </c>
      <c r="D218" s="3" t="s">
        <v>7</v>
      </c>
      <c r="E218" s="5"/>
      <c r="F218" s="8"/>
      <c r="G218" s="57">
        <f>G219</f>
        <v>14077721</v>
      </c>
      <c r="H218" s="57">
        <f>H219</f>
        <v>0</v>
      </c>
      <c r="I218" s="57">
        <f t="shared" si="91"/>
        <v>14077721</v>
      </c>
      <c r="J218" s="57">
        <f t="shared" ref="J218:M218" si="92">J219</f>
        <v>13898358</v>
      </c>
      <c r="K218" s="57">
        <f>K219</f>
        <v>0</v>
      </c>
      <c r="L218" s="57">
        <f t="shared" si="88"/>
        <v>13898358</v>
      </c>
      <c r="M218" s="57">
        <f t="shared" si="92"/>
        <v>13458540.59</v>
      </c>
      <c r="N218" s="57">
        <f>N219</f>
        <v>0</v>
      </c>
      <c r="O218" s="57">
        <f t="shared" si="89"/>
        <v>13458540.59</v>
      </c>
    </row>
    <row r="219" spans="1:90" s="50" customFormat="1" ht="12">
      <c r="A219" s="46" t="s">
        <v>298</v>
      </c>
      <c r="B219" s="5" t="s">
        <v>22</v>
      </c>
      <c r="C219" s="5" t="s">
        <v>9</v>
      </c>
      <c r="D219" s="5" t="s">
        <v>7</v>
      </c>
      <c r="E219" s="5" t="s">
        <v>119</v>
      </c>
      <c r="F219" s="8"/>
      <c r="G219" s="58">
        <f>G220+G223+G226+G229</f>
        <v>14077721</v>
      </c>
      <c r="H219" s="58">
        <f>H220+H223+H226+H229</f>
        <v>0</v>
      </c>
      <c r="I219" s="58">
        <f t="shared" si="91"/>
        <v>14077721</v>
      </c>
      <c r="J219" s="58">
        <f>J220+J223+J226+J229</f>
        <v>13898358</v>
      </c>
      <c r="K219" s="58">
        <f>K220+K223+K226+K229</f>
        <v>0</v>
      </c>
      <c r="L219" s="58">
        <f t="shared" si="88"/>
        <v>13898358</v>
      </c>
      <c r="M219" s="58">
        <f>M220+M223+M226+M229</f>
        <v>13458540.59</v>
      </c>
      <c r="N219" s="58">
        <f>N220+N223+N226+N229</f>
        <v>0</v>
      </c>
      <c r="O219" s="58">
        <f t="shared" si="89"/>
        <v>13458540.59</v>
      </c>
    </row>
    <row r="220" spans="1:90" s="50" customFormat="1" ht="12">
      <c r="A220" s="6" t="s">
        <v>62</v>
      </c>
      <c r="B220" s="5" t="s">
        <v>22</v>
      </c>
      <c r="C220" s="5" t="s">
        <v>9</v>
      </c>
      <c r="D220" s="5" t="s">
        <v>7</v>
      </c>
      <c r="E220" s="5" t="s">
        <v>220</v>
      </c>
      <c r="F220" s="8"/>
      <c r="G220" s="58">
        <f>G221</f>
        <v>13348421</v>
      </c>
      <c r="H220" s="58">
        <f>H221</f>
        <v>0</v>
      </c>
      <c r="I220" s="58">
        <f t="shared" si="91"/>
        <v>13348421</v>
      </c>
      <c r="J220" s="58">
        <f t="shared" ref="J220:M221" si="93">J221</f>
        <v>12942503</v>
      </c>
      <c r="K220" s="58">
        <f>K221</f>
        <v>0</v>
      </c>
      <c r="L220" s="58">
        <f t="shared" si="88"/>
        <v>12942503</v>
      </c>
      <c r="M220" s="58">
        <f t="shared" si="93"/>
        <v>12501391</v>
      </c>
      <c r="N220" s="58">
        <f>N221</f>
        <v>0</v>
      </c>
      <c r="O220" s="58">
        <f t="shared" si="89"/>
        <v>12501391</v>
      </c>
    </row>
    <row r="221" spans="1:90" s="50" customFormat="1" ht="24">
      <c r="A221" s="6" t="s">
        <v>81</v>
      </c>
      <c r="B221" s="5" t="s">
        <v>22</v>
      </c>
      <c r="C221" s="5" t="s">
        <v>9</v>
      </c>
      <c r="D221" s="5" t="s">
        <v>7</v>
      </c>
      <c r="E221" s="5" t="s">
        <v>220</v>
      </c>
      <c r="F221" s="8" t="s">
        <v>80</v>
      </c>
      <c r="G221" s="58">
        <f>G222</f>
        <v>13348421</v>
      </c>
      <c r="H221" s="58">
        <f>H222</f>
        <v>0</v>
      </c>
      <c r="I221" s="58">
        <f t="shared" si="91"/>
        <v>13348421</v>
      </c>
      <c r="J221" s="58">
        <f t="shared" si="93"/>
        <v>12942503</v>
      </c>
      <c r="K221" s="58">
        <f>K222</f>
        <v>0</v>
      </c>
      <c r="L221" s="58">
        <f t="shared" si="88"/>
        <v>12942503</v>
      </c>
      <c r="M221" s="58">
        <f t="shared" si="93"/>
        <v>12501391</v>
      </c>
      <c r="N221" s="58">
        <f>N222</f>
        <v>0</v>
      </c>
      <c r="O221" s="58">
        <f t="shared" si="89"/>
        <v>12501391</v>
      </c>
      <c r="P221" s="85"/>
      <c r="Q221" s="85"/>
    </row>
    <row r="222" spans="1:90" s="50" customFormat="1" ht="12">
      <c r="A222" s="6" t="s">
        <v>142</v>
      </c>
      <c r="B222" s="5" t="s">
        <v>22</v>
      </c>
      <c r="C222" s="5" t="s">
        <v>9</v>
      </c>
      <c r="D222" s="5" t="s">
        <v>7</v>
      </c>
      <c r="E222" s="5" t="s">
        <v>220</v>
      </c>
      <c r="F222" s="8" t="s">
        <v>143</v>
      </c>
      <c r="G222" s="58">
        <v>13348421</v>
      </c>
      <c r="H222" s="58"/>
      <c r="I222" s="58">
        <f t="shared" si="91"/>
        <v>13348421</v>
      </c>
      <c r="J222" s="59">
        <f>13348421-405918</f>
        <v>12942503</v>
      </c>
      <c r="K222" s="58"/>
      <c r="L222" s="58">
        <f t="shared" si="88"/>
        <v>12942503</v>
      </c>
      <c r="M222" s="58">
        <f>13348421-847030</f>
        <v>12501391</v>
      </c>
      <c r="N222" s="58"/>
      <c r="O222" s="58">
        <f t="shared" si="89"/>
        <v>12501391</v>
      </c>
    </row>
    <row r="223" spans="1:90" s="50" customFormat="1" ht="24">
      <c r="A223" s="6" t="s">
        <v>83</v>
      </c>
      <c r="B223" s="5" t="s">
        <v>22</v>
      </c>
      <c r="C223" s="5" t="s">
        <v>9</v>
      </c>
      <c r="D223" s="5" t="s">
        <v>7</v>
      </c>
      <c r="E223" s="5" t="s">
        <v>221</v>
      </c>
      <c r="F223" s="8"/>
      <c r="G223" s="58">
        <f>G224</f>
        <v>60000</v>
      </c>
      <c r="H223" s="58">
        <f>H224</f>
        <v>0</v>
      </c>
      <c r="I223" s="58">
        <f t="shared" si="91"/>
        <v>60000</v>
      </c>
      <c r="J223" s="58">
        <f t="shared" ref="J223:M224" si="94">J224</f>
        <v>60000</v>
      </c>
      <c r="K223" s="58">
        <f>K224</f>
        <v>0</v>
      </c>
      <c r="L223" s="58">
        <f t="shared" si="88"/>
        <v>60000</v>
      </c>
      <c r="M223" s="58">
        <f t="shared" si="94"/>
        <v>60000</v>
      </c>
      <c r="N223" s="58">
        <f>N224</f>
        <v>0</v>
      </c>
      <c r="O223" s="58">
        <f t="shared" si="89"/>
        <v>60000</v>
      </c>
      <c r="P223" s="85"/>
      <c r="Q223" s="85"/>
    </row>
    <row r="224" spans="1:90" s="50" customFormat="1" ht="24">
      <c r="A224" s="6" t="s">
        <v>81</v>
      </c>
      <c r="B224" s="5" t="s">
        <v>22</v>
      </c>
      <c r="C224" s="5" t="s">
        <v>9</v>
      </c>
      <c r="D224" s="5" t="s">
        <v>7</v>
      </c>
      <c r="E224" s="5" t="s">
        <v>221</v>
      </c>
      <c r="F224" s="8" t="s">
        <v>80</v>
      </c>
      <c r="G224" s="58">
        <f>G225</f>
        <v>60000</v>
      </c>
      <c r="H224" s="58">
        <f>H225</f>
        <v>0</v>
      </c>
      <c r="I224" s="58">
        <f t="shared" si="91"/>
        <v>60000</v>
      </c>
      <c r="J224" s="58">
        <f t="shared" si="94"/>
        <v>60000</v>
      </c>
      <c r="K224" s="58">
        <f>K225</f>
        <v>0</v>
      </c>
      <c r="L224" s="58">
        <f t="shared" si="88"/>
        <v>60000</v>
      </c>
      <c r="M224" s="58">
        <f t="shared" si="94"/>
        <v>60000</v>
      </c>
      <c r="N224" s="58">
        <f>N225</f>
        <v>0</v>
      </c>
      <c r="O224" s="58">
        <f t="shared" si="89"/>
        <v>60000</v>
      </c>
    </row>
    <row r="225" spans="1:17" s="50" customFormat="1" ht="12">
      <c r="A225" s="6" t="s">
        <v>142</v>
      </c>
      <c r="B225" s="5" t="s">
        <v>22</v>
      </c>
      <c r="C225" s="5" t="s">
        <v>9</v>
      </c>
      <c r="D225" s="5" t="s">
        <v>7</v>
      </c>
      <c r="E225" s="5" t="s">
        <v>221</v>
      </c>
      <c r="F225" s="8" t="s">
        <v>143</v>
      </c>
      <c r="G225" s="58">
        <v>60000</v>
      </c>
      <c r="H225" s="58"/>
      <c r="I225" s="58">
        <f t="shared" si="91"/>
        <v>60000</v>
      </c>
      <c r="J225" s="59">
        <v>60000</v>
      </c>
      <c r="K225" s="58"/>
      <c r="L225" s="58">
        <f t="shared" si="88"/>
        <v>60000</v>
      </c>
      <c r="M225" s="58">
        <v>60000</v>
      </c>
      <c r="N225" s="58"/>
      <c r="O225" s="58">
        <f t="shared" si="89"/>
        <v>60000</v>
      </c>
    </row>
    <row r="226" spans="1:17" s="50" customFormat="1" ht="16.5" customHeight="1">
      <c r="A226" s="6" t="s">
        <v>414</v>
      </c>
      <c r="B226" s="5" t="s">
        <v>22</v>
      </c>
      <c r="C226" s="5" t="s">
        <v>9</v>
      </c>
      <c r="D226" s="5" t="s">
        <v>7</v>
      </c>
      <c r="E226" s="5" t="s">
        <v>415</v>
      </c>
      <c r="F226" s="8"/>
      <c r="G226" s="58">
        <f>G227</f>
        <v>22000</v>
      </c>
      <c r="H226" s="58">
        <f>H227</f>
        <v>0</v>
      </c>
      <c r="I226" s="58">
        <f t="shared" si="91"/>
        <v>22000</v>
      </c>
      <c r="J226" s="58">
        <f t="shared" ref="J226:M227" si="95">J227</f>
        <v>22000</v>
      </c>
      <c r="K226" s="58">
        <f>K227</f>
        <v>0</v>
      </c>
      <c r="L226" s="58">
        <f t="shared" si="88"/>
        <v>22000</v>
      </c>
      <c r="M226" s="58">
        <f t="shared" si="95"/>
        <v>22000</v>
      </c>
      <c r="N226" s="58">
        <f>N227</f>
        <v>0</v>
      </c>
      <c r="O226" s="58">
        <f t="shared" si="89"/>
        <v>22000</v>
      </c>
    </row>
    <row r="227" spans="1:17" s="50" customFormat="1" ht="24">
      <c r="A227" s="6" t="s">
        <v>81</v>
      </c>
      <c r="B227" s="5" t="s">
        <v>22</v>
      </c>
      <c r="C227" s="5" t="s">
        <v>9</v>
      </c>
      <c r="D227" s="5" t="s">
        <v>7</v>
      </c>
      <c r="E227" s="5" t="s">
        <v>415</v>
      </c>
      <c r="F227" s="8" t="s">
        <v>80</v>
      </c>
      <c r="G227" s="58">
        <f>G228</f>
        <v>22000</v>
      </c>
      <c r="H227" s="58">
        <f>H228</f>
        <v>0</v>
      </c>
      <c r="I227" s="58">
        <f t="shared" si="91"/>
        <v>22000</v>
      </c>
      <c r="J227" s="58">
        <f t="shared" si="95"/>
        <v>22000</v>
      </c>
      <c r="K227" s="58">
        <f>K228</f>
        <v>0</v>
      </c>
      <c r="L227" s="58">
        <f t="shared" si="88"/>
        <v>22000</v>
      </c>
      <c r="M227" s="58">
        <f t="shared" si="95"/>
        <v>22000</v>
      </c>
      <c r="N227" s="58">
        <f>N228</f>
        <v>0</v>
      </c>
      <c r="O227" s="58">
        <f t="shared" si="89"/>
        <v>22000</v>
      </c>
      <c r="P227" s="85"/>
      <c r="Q227" s="85"/>
    </row>
    <row r="228" spans="1:17" s="50" customFormat="1" ht="12">
      <c r="A228" s="6" t="s">
        <v>142</v>
      </c>
      <c r="B228" s="5" t="s">
        <v>22</v>
      </c>
      <c r="C228" s="5" t="s">
        <v>9</v>
      </c>
      <c r="D228" s="5" t="s">
        <v>7</v>
      </c>
      <c r="E228" s="5" t="s">
        <v>415</v>
      </c>
      <c r="F228" s="8" t="s">
        <v>143</v>
      </c>
      <c r="G228" s="58">
        <v>22000</v>
      </c>
      <c r="H228" s="58"/>
      <c r="I228" s="58">
        <f t="shared" si="91"/>
        <v>22000</v>
      </c>
      <c r="J228" s="59">
        <v>22000</v>
      </c>
      <c r="K228" s="58"/>
      <c r="L228" s="58">
        <f t="shared" si="88"/>
        <v>22000</v>
      </c>
      <c r="M228" s="58">
        <v>22000</v>
      </c>
      <c r="N228" s="58"/>
      <c r="O228" s="58">
        <f t="shared" si="89"/>
        <v>22000</v>
      </c>
    </row>
    <row r="229" spans="1:17" s="30" customFormat="1" ht="48">
      <c r="A229" s="6" t="s">
        <v>94</v>
      </c>
      <c r="B229" s="5" t="s">
        <v>22</v>
      </c>
      <c r="C229" s="5" t="s">
        <v>9</v>
      </c>
      <c r="D229" s="5" t="s">
        <v>7</v>
      </c>
      <c r="E229" s="5" t="s">
        <v>318</v>
      </c>
      <c r="F229" s="8"/>
      <c r="G229" s="58">
        <f t="shared" ref="G229:H230" si="96">G230</f>
        <v>647300</v>
      </c>
      <c r="H229" s="58">
        <f t="shared" si="96"/>
        <v>0</v>
      </c>
      <c r="I229" s="58">
        <f>G229+H229</f>
        <v>647300</v>
      </c>
      <c r="J229" s="58">
        <f t="shared" ref="J229:M230" si="97">J230</f>
        <v>873855</v>
      </c>
      <c r="K229" s="58">
        <f>K230</f>
        <v>0</v>
      </c>
      <c r="L229" s="58">
        <f>J229+K229</f>
        <v>873855</v>
      </c>
      <c r="M229" s="58">
        <f t="shared" si="97"/>
        <v>875149.59</v>
      </c>
      <c r="N229" s="58">
        <f>N230</f>
        <v>0</v>
      </c>
      <c r="O229" s="58">
        <f>M229+N229</f>
        <v>875149.59</v>
      </c>
    </row>
    <row r="230" spans="1:17" s="30" customFormat="1" ht="24">
      <c r="A230" s="6" t="s">
        <v>81</v>
      </c>
      <c r="B230" s="5" t="s">
        <v>22</v>
      </c>
      <c r="C230" s="5" t="s">
        <v>9</v>
      </c>
      <c r="D230" s="5" t="s">
        <v>7</v>
      </c>
      <c r="E230" s="5" t="s">
        <v>318</v>
      </c>
      <c r="F230" s="8" t="s">
        <v>80</v>
      </c>
      <c r="G230" s="58">
        <f t="shared" si="96"/>
        <v>647300</v>
      </c>
      <c r="H230" s="58">
        <f t="shared" si="96"/>
        <v>0</v>
      </c>
      <c r="I230" s="58">
        <f>G230+H230</f>
        <v>647300</v>
      </c>
      <c r="J230" s="58">
        <f t="shared" si="97"/>
        <v>873855</v>
      </c>
      <c r="K230" s="58">
        <f>K231</f>
        <v>0</v>
      </c>
      <c r="L230" s="58">
        <f>J230+K230</f>
        <v>873855</v>
      </c>
      <c r="M230" s="58">
        <f t="shared" si="97"/>
        <v>875149.59</v>
      </c>
      <c r="N230" s="58">
        <f>N231</f>
        <v>0</v>
      </c>
      <c r="O230" s="58">
        <f>M230+N230</f>
        <v>875149.59</v>
      </c>
    </row>
    <row r="231" spans="1:17" s="30" customFormat="1" ht="12">
      <c r="A231" s="6" t="s">
        <v>142</v>
      </c>
      <c r="B231" s="5" t="s">
        <v>22</v>
      </c>
      <c r="C231" s="5" t="s">
        <v>9</v>
      </c>
      <c r="D231" s="5" t="s">
        <v>7</v>
      </c>
      <c r="E231" s="5" t="s">
        <v>318</v>
      </c>
      <c r="F231" s="8" t="s">
        <v>143</v>
      </c>
      <c r="G231" s="58">
        <v>647300</v>
      </c>
      <c r="H231" s="58"/>
      <c r="I231" s="58">
        <f>G231+H231</f>
        <v>647300</v>
      </c>
      <c r="J231" s="59">
        <v>873855</v>
      </c>
      <c r="K231" s="58"/>
      <c r="L231" s="58">
        <f>J231+K231</f>
        <v>873855</v>
      </c>
      <c r="M231" s="58">
        <v>875149.59</v>
      </c>
      <c r="N231" s="58"/>
      <c r="O231" s="58">
        <f>M231+N231</f>
        <v>875149.59</v>
      </c>
    </row>
    <row r="232" spans="1:17" s="50" customFormat="1" ht="12">
      <c r="A232" s="7" t="s">
        <v>162</v>
      </c>
      <c r="B232" s="19">
        <v>800</v>
      </c>
      <c r="C232" s="3" t="s">
        <v>9</v>
      </c>
      <c r="D232" s="3" t="s">
        <v>9</v>
      </c>
      <c r="E232" s="2"/>
      <c r="F232" s="2"/>
      <c r="G232" s="57">
        <f>G233+G250</f>
        <v>202000</v>
      </c>
      <c r="H232" s="57">
        <f>H233+H250</f>
        <v>0</v>
      </c>
      <c r="I232" s="57">
        <f t="shared" si="91"/>
        <v>202000</v>
      </c>
      <c r="J232" s="57">
        <f>J233+J250</f>
        <v>202000</v>
      </c>
      <c r="K232" s="57">
        <f>K233+K250</f>
        <v>0</v>
      </c>
      <c r="L232" s="57">
        <f t="shared" si="88"/>
        <v>202000</v>
      </c>
      <c r="M232" s="57">
        <f>M233+M250</f>
        <v>202000</v>
      </c>
      <c r="N232" s="57">
        <f>N233+N250</f>
        <v>0</v>
      </c>
      <c r="O232" s="57">
        <f t="shared" si="89"/>
        <v>202000</v>
      </c>
    </row>
    <row r="233" spans="1:17" s="50" customFormat="1" ht="24">
      <c r="A233" s="6" t="s">
        <v>313</v>
      </c>
      <c r="B233" s="15">
        <v>800</v>
      </c>
      <c r="C233" s="5" t="s">
        <v>9</v>
      </c>
      <c r="D233" s="5" t="s">
        <v>9</v>
      </c>
      <c r="E233" s="5" t="s">
        <v>213</v>
      </c>
      <c r="F233" s="5"/>
      <c r="G233" s="58">
        <f>G234+G242</f>
        <v>102000</v>
      </c>
      <c r="H233" s="58">
        <f>H234+H242</f>
        <v>0</v>
      </c>
      <c r="I233" s="58">
        <f t="shared" si="91"/>
        <v>102000</v>
      </c>
      <c r="J233" s="58">
        <f>J234+J242</f>
        <v>102000</v>
      </c>
      <c r="K233" s="58">
        <f>K234+K242</f>
        <v>0</v>
      </c>
      <c r="L233" s="58">
        <f t="shared" si="88"/>
        <v>102000</v>
      </c>
      <c r="M233" s="58">
        <f>M234+M242</f>
        <v>102000</v>
      </c>
      <c r="N233" s="58">
        <f>N234+N242</f>
        <v>0</v>
      </c>
      <c r="O233" s="58">
        <f t="shared" si="89"/>
        <v>102000</v>
      </c>
    </row>
    <row r="234" spans="1:17" s="50" customFormat="1" ht="12">
      <c r="A234" s="6" t="s">
        <v>314</v>
      </c>
      <c r="B234" s="15">
        <v>800</v>
      </c>
      <c r="C234" s="5" t="s">
        <v>9</v>
      </c>
      <c r="D234" s="5" t="s">
        <v>9</v>
      </c>
      <c r="E234" s="5" t="s">
        <v>215</v>
      </c>
      <c r="F234" s="5"/>
      <c r="G234" s="58">
        <f>G235</f>
        <v>51000</v>
      </c>
      <c r="H234" s="58">
        <f>H235</f>
        <v>0</v>
      </c>
      <c r="I234" s="58">
        <f t="shared" si="91"/>
        <v>51000</v>
      </c>
      <c r="J234" s="58">
        <f>J235</f>
        <v>51000</v>
      </c>
      <c r="K234" s="58">
        <f>K235</f>
        <v>0</v>
      </c>
      <c r="L234" s="58">
        <f t="shared" si="88"/>
        <v>51000</v>
      </c>
      <c r="M234" s="58">
        <f>M235</f>
        <v>51000</v>
      </c>
      <c r="N234" s="58">
        <f>N235</f>
        <v>0</v>
      </c>
      <c r="O234" s="58">
        <f t="shared" si="89"/>
        <v>51000</v>
      </c>
    </row>
    <row r="235" spans="1:17" s="30" customFormat="1" ht="23.25" customHeight="1">
      <c r="A235" s="6" t="s">
        <v>74</v>
      </c>
      <c r="B235" s="15">
        <v>800</v>
      </c>
      <c r="C235" s="5" t="s">
        <v>9</v>
      </c>
      <c r="D235" s="5" t="s">
        <v>9</v>
      </c>
      <c r="E235" s="5" t="s">
        <v>216</v>
      </c>
      <c r="F235" s="5"/>
      <c r="G235" s="58">
        <f>G238+G236+G240</f>
        <v>51000</v>
      </c>
      <c r="H235" s="58">
        <f>H238+H236+H240</f>
        <v>0</v>
      </c>
      <c r="I235" s="58">
        <f t="shared" si="91"/>
        <v>51000</v>
      </c>
      <c r="J235" s="58">
        <f>J238+J236+J240</f>
        <v>51000</v>
      </c>
      <c r="K235" s="58">
        <f>K238+K236+K240</f>
        <v>0</v>
      </c>
      <c r="L235" s="58">
        <f t="shared" si="88"/>
        <v>51000</v>
      </c>
      <c r="M235" s="58">
        <f>M238+M236+M240</f>
        <v>51000</v>
      </c>
      <c r="N235" s="58">
        <f>N238+N236+N240</f>
        <v>0</v>
      </c>
      <c r="O235" s="58">
        <f t="shared" si="89"/>
        <v>51000</v>
      </c>
      <c r="P235" s="85"/>
      <c r="Q235" s="85"/>
    </row>
    <row r="236" spans="1:17" s="30" customFormat="1" ht="36" hidden="1">
      <c r="A236" s="6" t="s">
        <v>228</v>
      </c>
      <c r="B236" s="15">
        <v>800</v>
      </c>
      <c r="C236" s="5" t="s">
        <v>9</v>
      </c>
      <c r="D236" s="5" t="s">
        <v>9</v>
      </c>
      <c r="E236" s="5" t="s">
        <v>216</v>
      </c>
      <c r="F236" s="5" t="s">
        <v>48</v>
      </c>
      <c r="G236" s="58">
        <f>G237</f>
        <v>0</v>
      </c>
      <c r="H236" s="58">
        <f>H237</f>
        <v>0</v>
      </c>
      <c r="I236" s="58">
        <f t="shared" si="91"/>
        <v>0</v>
      </c>
      <c r="J236" s="58">
        <f t="shared" ref="J236:M236" si="98">J237</f>
        <v>0</v>
      </c>
      <c r="K236" s="58">
        <f>K237</f>
        <v>0</v>
      </c>
      <c r="L236" s="58">
        <f t="shared" si="88"/>
        <v>0</v>
      </c>
      <c r="M236" s="58">
        <f t="shared" si="98"/>
        <v>0</v>
      </c>
      <c r="N236" s="58">
        <f>N237</f>
        <v>0</v>
      </c>
      <c r="O236" s="58">
        <f t="shared" si="89"/>
        <v>0</v>
      </c>
    </row>
    <row r="237" spans="1:17" s="30" customFormat="1" ht="12" hidden="1">
      <c r="A237" s="6" t="s">
        <v>51</v>
      </c>
      <c r="B237" s="15">
        <v>800</v>
      </c>
      <c r="C237" s="5" t="s">
        <v>9</v>
      </c>
      <c r="D237" s="5" t="s">
        <v>9</v>
      </c>
      <c r="E237" s="5" t="s">
        <v>216</v>
      </c>
      <c r="F237" s="5" t="s">
        <v>50</v>
      </c>
      <c r="G237" s="58"/>
      <c r="H237" s="58"/>
      <c r="I237" s="58">
        <f t="shared" si="91"/>
        <v>0</v>
      </c>
      <c r="J237" s="59"/>
      <c r="K237" s="58"/>
      <c r="L237" s="58">
        <f t="shared" si="88"/>
        <v>0</v>
      </c>
      <c r="M237" s="58"/>
      <c r="N237" s="58"/>
      <c r="O237" s="58">
        <f t="shared" si="89"/>
        <v>0</v>
      </c>
    </row>
    <row r="238" spans="1:17" s="30" customFormat="1" ht="12">
      <c r="A238" s="6" t="s">
        <v>230</v>
      </c>
      <c r="B238" s="15">
        <v>800</v>
      </c>
      <c r="C238" s="5" t="s">
        <v>9</v>
      </c>
      <c r="D238" s="5" t="s">
        <v>9</v>
      </c>
      <c r="E238" s="5" t="s">
        <v>216</v>
      </c>
      <c r="F238" s="5" t="s">
        <v>55</v>
      </c>
      <c r="G238" s="58">
        <f>G239</f>
        <v>51000</v>
      </c>
      <c r="H238" s="58">
        <f>H239</f>
        <v>0</v>
      </c>
      <c r="I238" s="58">
        <f t="shared" si="91"/>
        <v>51000</v>
      </c>
      <c r="J238" s="58">
        <f t="shared" ref="J238:M238" si="99">J239</f>
        <v>51000</v>
      </c>
      <c r="K238" s="58">
        <f>K239</f>
        <v>0</v>
      </c>
      <c r="L238" s="58">
        <f t="shared" si="88"/>
        <v>51000</v>
      </c>
      <c r="M238" s="58">
        <f t="shared" si="99"/>
        <v>51000</v>
      </c>
      <c r="N238" s="58">
        <f>N239</f>
        <v>0</v>
      </c>
      <c r="O238" s="58">
        <f t="shared" si="89"/>
        <v>51000</v>
      </c>
    </row>
    <row r="239" spans="1:17" s="30" customFormat="1" ht="12">
      <c r="A239" s="6" t="s">
        <v>75</v>
      </c>
      <c r="B239" s="15">
        <v>800</v>
      </c>
      <c r="C239" s="5" t="s">
        <v>9</v>
      </c>
      <c r="D239" s="5" t="s">
        <v>9</v>
      </c>
      <c r="E239" s="5" t="s">
        <v>216</v>
      </c>
      <c r="F239" s="5" t="s">
        <v>56</v>
      </c>
      <c r="G239" s="58">
        <v>51000</v>
      </c>
      <c r="H239" s="58"/>
      <c r="I239" s="58">
        <f t="shared" si="91"/>
        <v>51000</v>
      </c>
      <c r="J239" s="58">
        <v>51000</v>
      </c>
      <c r="K239" s="58"/>
      <c r="L239" s="58">
        <f t="shared" si="88"/>
        <v>51000</v>
      </c>
      <c r="M239" s="58">
        <v>51000</v>
      </c>
      <c r="N239" s="58"/>
      <c r="O239" s="58">
        <f t="shared" si="89"/>
        <v>51000</v>
      </c>
    </row>
    <row r="240" spans="1:17" s="30" customFormat="1" ht="24" hidden="1">
      <c r="A240" s="6" t="s">
        <v>81</v>
      </c>
      <c r="B240" s="15">
        <v>800</v>
      </c>
      <c r="C240" s="5" t="s">
        <v>9</v>
      </c>
      <c r="D240" s="5" t="s">
        <v>9</v>
      </c>
      <c r="E240" s="5" t="s">
        <v>216</v>
      </c>
      <c r="F240" s="8" t="s">
        <v>80</v>
      </c>
      <c r="G240" s="58">
        <f>G241</f>
        <v>0</v>
      </c>
      <c r="H240" s="58">
        <f>H241</f>
        <v>0</v>
      </c>
      <c r="I240" s="58">
        <f t="shared" si="91"/>
        <v>0</v>
      </c>
      <c r="J240" s="58">
        <f>J241</f>
        <v>0</v>
      </c>
      <c r="K240" s="58">
        <f>K241</f>
        <v>0</v>
      </c>
      <c r="L240" s="58">
        <f t="shared" si="88"/>
        <v>0</v>
      </c>
      <c r="M240" s="58">
        <f>M241</f>
        <v>0</v>
      </c>
      <c r="N240" s="58">
        <f>N241</f>
        <v>0</v>
      </c>
      <c r="O240" s="58">
        <f t="shared" si="89"/>
        <v>0</v>
      </c>
    </row>
    <row r="241" spans="1:17" s="30" customFormat="1" ht="12" hidden="1">
      <c r="A241" s="6" t="s">
        <v>142</v>
      </c>
      <c r="B241" s="15">
        <v>800</v>
      </c>
      <c r="C241" s="5" t="s">
        <v>9</v>
      </c>
      <c r="D241" s="5" t="s">
        <v>9</v>
      </c>
      <c r="E241" s="5" t="s">
        <v>216</v>
      </c>
      <c r="F241" s="8" t="s">
        <v>143</v>
      </c>
      <c r="G241" s="58"/>
      <c r="H241" s="58"/>
      <c r="I241" s="58">
        <f t="shared" si="91"/>
        <v>0</v>
      </c>
      <c r="J241" s="58"/>
      <c r="K241" s="58"/>
      <c r="L241" s="58">
        <f t="shared" si="88"/>
        <v>0</v>
      </c>
      <c r="M241" s="58"/>
      <c r="N241" s="58"/>
      <c r="O241" s="58">
        <f t="shared" si="89"/>
        <v>0</v>
      </c>
    </row>
    <row r="242" spans="1:17" s="30" customFormat="1" ht="24">
      <c r="A242" s="6" t="s">
        <v>315</v>
      </c>
      <c r="B242" s="15">
        <v>800</v>
      </c>
      <c r="C242" s="5" t="s">
        <v>9</v>
      </c>
      <c r="D242" s="5" t="s">
        <v>9</v>
      </c>
      <c r="E242" s="5" t="s">
        <v>217</v>
      </c>
      <c r="F242" s="5"/>
      <c r="G242" s="58">
        <f>G243+G248</f>
        <v>51000</v>
      </c>
      <c r="H242" s="58">
        <f>H243+H248</f>
        <v>0</v>
      </c>
      <c r="I242" s="58">
        <f t="shared" si="91"/>
        <v>51000</v>
      </c>
      <c r="J242" s="58">
        <f>J243+J248</f>
        <v>51000</v>
      </c>
      <c r="K242" s="58">
        <f>K243+K248</f>
        <v>0</v>
      </c>
      <c r="L242" s="58">
        <f t="shared" si="88"/>
        <v>51000</v>
      </c>
      <c r="M242" s="58">
        <f>M243+M248</f>
        <v>51000</v>
      </c>
      <c r="N242" s="58">
        <f>N243+N248</f>
        <v>0</v>
      </c>
      <c r="O242" s="58">
        <f t="shared" si="89"/>
        <v>51000</v>
      </c>
    </row>
    <row r="243" spans="1:17" s="30" customFormat="1" ht="20.25" customHeight="1">
      <c r="A243" s="6" t="s">
        <v>74</v>
      </c>
      <c r="B243" s="15">
        <v>800</v>
      </c>
      <c r="C243" s="5" t="s">
        <v>9</v>
      </c>
      <c r="D243" s="5" t="s">
        <v>9</v>
      </c>
      <c r="E243" s="5" t="s">
        <v>218</v>
      </c>
      <c r="F243" s="5"/>
      <c r="G243" s="58">
        <f>G246+G244</f>
        <v>51000</v>
      </c>
      <c r="H243" s="58">
        <f>H246+H244</f>
        <v>0</v>
      </c>
      <c r="I243" s="58">
        <f t="shared" si="91"/>
        <v>51000</v>
      </c>
      <c r="J243" s="58">
        <f>J246+J244</f>
        <v>51000</v>
      </c>
      <c r="K243" s="58">
        <f>K246+K244</f>
        <v>0</v>
      </c>
      <c r="L243" s="58">
        <f t="shared" si="88"/>
        <v>51000</v>
      </c>
      <c r="M243" s="58">
        <f>M246+M244</f>
        <v>51000</v>
      </c>
      <c r="N243" s="58">
        <f>N246+N244</f>
        <v>0</v>
      </c>
      <c r="O243" s="58">
        <f t="shared" si="89"/>
        <v>51000</v>
      </c>
      <c r="P243" s="85"/>
      <c r="Q243" s="85"/>
    </row>
    <row r="244" spans="1:17" s="30" customFormat="1" ht="36" hidden="1">
      <c r="A244" s="6" t="s">
        <v>228</v>
      </c>
      <c r="B244" s="15">
        <v>800</v>
      </c>
      <c r="C244" s="5" t="s">
        <v>9</v>
      </c>
      <c r="D244" s="5" t="s">
        <v>9</v>
      </c>
      <c r="E244" s="5" t="s">
        <v>218</v>
      </c>
      <c r="F244" s="5" t="s">
        <v>48</v>
      </c>
      <c r="G244" s="58">
        <f>G245</f>
        <v>0</v>
      </c>
      <c r="H244" s="58">
        <f>H245</f>
        <v>0</v>
      </c>
      <c r="I244" s="58">
        <f t="shared" si="91"/>
        <v>0</v>
      </c>
      <c r="J244" s="58">
        <f>J245</f>
        <v>0</v>
      </c>
      <c r="K244" s="58">
        <f>K245</f>
        <v>0</v>
      </c>
      <c r="L244" s="58">
        <f t="shared" si="88"/>
        <v>0</v>
      </c>
      <c r="M244" s="58">
        <f>M245</f>
        <v>0</v>
      </c>
      <c r="N244" s="58">
        <f>N245</f>
        <v>0</v>
      </c>
      <c r="O244" s="58">
        <f t="shared" si="89"/>
        <v>0</v>
      </c>
    </row>
    <row r="245" spans="1:17" s="30" customFormat="1" ht="12" hidden="1">
      <c r="A245" s="6" t="s">
        <v>51</v>
      </c>
      <c r="B245" s="15">
        <v>800</v>
      </c>
      <c r="C245" s="5" t="s">
        <v>9</v>
      </c>
      <c r="D245" s="5" t="s">
        <v>9</v>
      </c>
      <c r="E245" s="5" t="s">
        <v>218</v>
      </c>
      <c r="F245" s="5" t="s">
        <v>50</v>
      </c>
      <c r="G245" s="58"/>
      <c r="H245" s="58"/>
      <c r="I245" s="58">
        <f t="shared" si="91"/>
        <v>0</v>
      </c>
      <c r="J245" s="58"/>
      <c r="K245" s="58"/>
      <c r="L245" s="58">
        <f t="shared" si="88"/>
        <v>0</v>
      </c>
      <c r="M245" s="58"/>
      <c r="N245" s="58"/>
      <c r="O245" s="58">
        <f t="shared" si="89"/>
        <v>0</v>
      </c>
    </row>
    <row r="246" spans="1:17" s="30" customFormat="1" ht="12">
      <c r="A246" s="6" t="s">
        <v>230</v>
      </c>
      <c r="B246" s="15">
        <v>800</v>
      </c>
      <c r="C246" s="5" t="s">
        <v>9</v>
      </c>
      <c r="D246" s="5" t="s">
        <v>9</v>
      </c>
      <c r="E246" s="5" t="s">
        <v>218</v>
      </c>
      <c r="F246" s="5" t="s">
        <v>55</v>
      </c>
      <c r="G246" s="58">
        <f t="shared" ref="G246:N246" si="100">G247</f>
        <v>51000</v>
      </c>
      <c r="H246" s="58">
        <f t="shared" si="100"/>
        <v>0</v>
      </c>
      <c r="I246" s="58">
        <f t="shared" si="91"/>
        <v>51000</v>
      </c>
      <c r="J246" s="58">
        <f t="shared" si="100"/>
        <v>51000</v>
      </c>
      <c r="K246" s="58">
        <f t="shared" si="100"/>
        <v>0</v>
      </c>
      <c r="L246" s="58">
        <f t="shared" si="88"/>
        <v>51000</v>
      </c>
      <c r="M246" s="58">
        <f t="shared" si="100"/>
        <v>51000</v>
      </c>
      <c r="N246" s="58">
        <f t="shared" si="100"/>
        <v>0</v>
      </c>
      <c r="O246" s="58">
        <f t="shared" si="89"/>
        <v>51000</v>
      </c>
    </row>
    <row r="247" spans="1:17" s="30" customFormat="1" ht="12">
      <c r="A247" s="6" t="s">
        <v>75</v>
      </c>
      <c r="B247" s="15">
        <v>800</v>
      </c>
      <c r="C247" s="5" t="s">
        <v>9</v>
      </c>
      <c r="D247" s="5" t="s">
        <v>9</v>
      </c>
      <c r="E247" s="5" t="s">
        <v>218</v>
      </c>
      <c r="F247" s="5" t="s">
        <v>56</v>
      </c>
      <c r="G247" s="58">
        <v>51000</v>
      </c>
      <c r="H247" s="58"/>
      <c r="I247" s="58">
        <f t="shared" si="91"/>
        <v>51000</v>
      </c>
      <c r="J247" s="58">
        <v>51000</v>
      </c>
      <c r="K247" s="58"/>
      <c r="L247" s="58">
        <f t="shared" si="88"/>
        <v>51000</v>
      </c>
      <c r="M247" s="58">
        <v>51000</v>
      </c>
      <c r="N247" s="58"/>
      <c r="O247" s="58">
        <f t="shared" si="89"/>
        <v>51000</v>
      </c>
    </row>
    <row r="248" spans="1:17" s="30" customFormat="1" ht="24" hidden="1">
      <c r="A248" s="6" t="s">
        <v>81</v>
      </c>
      <c r="B248" s="15">
        <v>800</v>
      </c>
      <c r="C248" s="5" t="s">
        <v>9</v>
      </c>
      <c r="D248" s="5" t="s">
        <v>9</v>
      </c>
      <c r="E248" s="5" t="s">
        <v>218</v>
      </c>
      <c r="F248" s="5" t="s">
        <v>80</v>
      </c>
      <c r="G248" s="58">
        <f>G249</f>
        <v>0</v>
      </c>
      <c r="H248" s="58">
        <f>H249</f>
        <v>0</v>
      </c>
      <c r="I248" s="58">
        <f t="shared" si="91"/>
        <v>0</v>
      </c>
      <c r="J248" s="58">
        <f>J249</f>
        <v>0</v>
      </c>
      <c r="K248" s="58">
        <f>K249</f>
        <v>0</v>
      </c>
      <c r="L248" s="58">
        <f t="shared" si="88"/>
        <v>0</v>
      </c>
      <c r="M248" s="58">
        <f>M249</f>
        <v>0</v>
      </c>
      <c r="N248" s="58">
        <f>N249</f>
        <v>0</v>
      </c>
      <c r="O248" s="58">
        <f t="shared" si="89"/>
        <v>0</v>
      </c>
    </row>
    <row r="249" spans="1:17" s="30" customFormat="1" ht="12" hidden="1">
      <c r="A249" s="6" t="s">
        <v>142</v>
      </c>
      <c r="B249" s="15">
        <v>800</v>
      </c>
      <c r="C249" s="5" t="s">
        <v>9</v>
      </c>
      <c r="D249" s="5" t="s">
        <v>9</v>
      </c>
      <c r="E249" s="5" t="s">
        <v>218</v>
      </c>
      <c r="F249" s="5" t="s">
        <v>143</v>
      </c>
      <c r="G249" s="58"/>
      <c r="H249" s="58"/>
      <c r="I249" s="58">
        <f t="shared" si="91"/>
        <v>0</v>
      </c>
      <c r="J249" s="58"/>
      <c r="K249" s="58"/>
      <c r="L249" s="58">
        <f t="shared" si="88"/>
        <v>0</v>
      </c>
      <c r="M249" s="58"/>
      <c r="N249" s="58"/>
      <c r="O249" s="58">
        <f t="shared" si="89"/>
        <v>0</v>
      </c>
    </row>
    <row r="250" spans="1:17" s="30" customFormat="1" ht="24">
      <c r="A250" s="6" t="s">
        <v>316</v>
      </c>
      <c r="B250" s="15">
        <v>800</v>
      </c>
      <c r="C250" s="5" t="s">
        <v>9</v>
      </c>
      <c r="D250" s="5" t="s">
        <v>9</v>
      </c>
      <c r="E250" s="5" t="s">
        <v>150</v>
      </c>
      <c r="F250" s="5"/>
      <c r="G250" s="58">
        <f>G251</f>
        <v>100000</v>
      </c>
      <c r="H250" s="58">
        <f>H251</f>
        <v>0</v>
      </c>
      <c r="I250" s="58">
        <f t="shared" si="91"/>
        <v>100000</v>
      </c>
      <c r="J250" s="58">
        <f>J251</f>
        <v>100000</v>
      </c>
      <c r="K250" s="58">
        <f>K251</f>
        <v>0</v>
      </c>
      <c r="L250" s="58">
        <f t="shared" si="88"/>
        <v>100000</v>
      </c>
      <c r="M250" s="58">
        <f>M251</f>
        <v>100000</v>
      </c>
      <c r="N250" s="58">
        <f>N251</f>
        <v>0</v>
      </c>
      <c r="O250" s="58">
        <f t="shared" si="89"/>
        <v>100000</v>
      </c>
    </row>
    <row r="251" spans="1:17" s="30" customFormat="1" ht="12">
      <c r="A251" s="6" t="s">
        <v>153</v>
      </c>
      <c r="B251" s="15">
        <v>800</v>
      </c>
      <c r="C251" s="5" t="s">
        <v>9</v>
      </c>
      <c r="D251" s="5" t="s">
        <v>9</v>
      </c>
      <c r="E251" s="5" t="s">
        <v>152</v>
      </c>
      <c r="F251" s="5"/>
      <c r="G251" s="58">
        <f>G252+G254</f>
        <v>100000</v>
      </c>
      <c r="H251" s="58">
        <f>H252+H254</f>
        <v>0</v>
      </c>
      <c r="I251" s="58">
        <f t="shared" si="91"/>
        <v>100000</v>
      </c>
      <c r="J251" s="58">
        <f>J252+J254</f>
        <v>100000</v>
      </c>
      <c r="K251" s="58">
        <f>K252+K254</f>
        <v>0</v>
      </c>
      <c r="L251" s="58">
        <f t="shared" si="88"/>
        <v>100000</v>
      </c>
      <c r="M251" s="58">
        <f>M252+M254</f>
        <v>100000</v>
      </c>
      <c r="N251" s="58">
        <f>N252+N254</f>
        <v>0</v>
      </c>
      <c r="O251" s="58">
        <f t="shared" si="89"/>
        <v>100000</v>
      </c>
    </row>
    <row r="252" spans="1:17" s="30" customFormat="1" ht="12">
      <c r="A252" s="6" t="s">
        <v>230</v>
      </c>
      <c r="B252" s="15">
        <v>800</v>
      </c>
      <c r="C252" s="5" t="s">
        <v>9</v>
      </c>
      <c r="D252" s="5" t="s">
        <v>9</v>
      </c>
      <c r="E252" s="5" t="s">
        <v>152</v>
      </c>
      <c r="F252" s="5" t="s">
        <v>55</v>
      </c>
      <c r="G252" s="58">
        <f t="shared" ref="G252:N252" si="101">G253</f>
        <v>100000</v>
      </c>
      <c r="H252" s="58">
        <f t="shared" si="101"/>
        <v>0</v>
      </c>
      <c r="I252" s="58">
        <f t="shared" si="91"/>
        <v>100000</v>
      </c>
      <c r="J252" s="58">
        <f t="shared" si="101"/>
        <v>100000</v>
      </c>
      <c r="K252" s="58">
        <f t="shared" si="101"/>
        <v>0</v>
      </c>
      <c r="L252" s="58">
        <f t="shared" si="88"/>
        <v>100000</v>
      </c>
      <c r="M252" s="58">
        <f t="shared" si="101"/>
        <v>100000</v>
      </c>
      <c r="N252" s="58">
        <f t="shared" si="101"/>
        <v>0</v>
      </c>
      <c r="O252" s="58">
        <f t="shared" si="89"/>
        <v>100000</v>
      </c>
    </row>
    <row r="253" spans="1:17" s="30" customFormat="1" ht="11.25" customHeight="1">
      <c r="A253" s="6" t="s">
        <v>75</v>
      </c>
      <c r="B253" s="15">
        <v>800</v>
      </c>
      <c r="C253" s="5" t="s">
        <v>9</v>
      </c>
      <c r="D253" s="5" t="s">
        <v>9</v>
      </c>
      <c r="E253" s="5" t="s">
        <v>152</v>
      </c>
      <c r="F253" s="5" t="s">
        <v>56</v>
      </c>
      <c r="G253" s="58">
        <v>100000</v>
      </c>
      <c r="H253" s="58"/>
      <c r="I253" s="58">
        <f t="shared" si="91"/>
        <v>100000</v>
      </c>
      <c r="J253" s="58">
        <v>100000</v>
      </c>
      <c r="K253" s="58"/>
      <c r="L253" s="58">
        <f t="shared" si="88"/>
        <v>100000</v>
      </c>
      <c r="M253" s="58">
        <v>100000</v>
      </c>
      <c r="N253" s="58"/>
      <c r="O253" s="58">
        <f t="shared" si="89"/>
        <v>100000</v>
      </c>
    </row>
    <row r="254" spans="1:17" s="30" customFormat="1" ht="24" hidden="1">
      <c r="A254" s="6" t="s">
        <v>81</v>
      </c>
      <c r="B254" s="15">
        <v>800</v>
      </c>
      <c r="C254" s="5" t="s">
        <v>9</v>
      </c>
      <c r="D254" s="5" t="s">
        <v>9</v>
      </c>
      <c r="E254" s="5" t="s">
        <v>152</v>
      </c>
      <c r="F254" s="5" t="s">
        <v>80</v>
      </c>
      <c r="G254" s="58">
        <f>G255</f>
        <v>0</v>
      </c>
      <c r="H254" s="58">
        <f>H255</f>
        <v>0</v>
      </c>
      <c r="I254" s="58">
        <f t="shared" si="91"/>
        <v>0</v>
      </c>
      <c r="J254" s="58">
        <f>J255</f>
        <v>0</v>
      </c>
      <c r="K254" s="58">
        <f>K255</f>
        <v>0</v>
      </c>
      <c r="L254" s="58">
        <f t="shared" si="88"/>
        <v>0</v>
      </c>
      <c r="M254" s="58">
        <f>M255</f>
        <v>0</v>
      </c>
      <c r="N254" s="58">
        <f>N255</f>
        <v>0</v>
      </c>
      <c r="O254" s="58">
        <f t="shared" si="89"/>
        <v>0</v>
      </c>
    </row>
    <row r="255" spans="1:17" s="30" customFormat="1" ht="12" hidden="1">
      <c r="A255" s="6" t="s">
        <v>142</v>
      </c>
      <c r="B255" s="15">
        <v>800</v>
      </c>
      <c r="C255" s="5" t="s">
        <v>9</v>
      </c>
      <c r="D255" s="5" t="s">
        <v>9</v>
      </c>
      <c r="E255" s="5" t="s">
        <v>152</v>
      </c>
      <c r="F255" s="5" t="s">
        <v>143</v>
      </c>
      <c r="G255" s="58"/>
      <c r="H255" s="58"/>
      <c r="I255" s="58">
        <f t="shared" si="91"/>
        <v>0</v>
      </c>
      <c r="J255" s="58"/>
      <c r="K255" s="58"/>
      <c r="L255" s="58">
        <f t="shared" si="88"/>
        <v>0</v>
      </c>
      <c r="M255" s="58"/>
      <c r="N255" s="58"/>
      <c r="O255" s="58">
        <f t="shared" si="89"/>
        <v>0</v>
      </c>
    </row>
    <row r="256" spans="1:17" s="30" customFormat="1" ht="12">
      <c r="A256" s="10" t="s">
        <v>45</v>
      </c>
      <c r="B256" s="2" t="s">
        <v>22</v>
      </c>
      <c r="C256" s="2" t="s">
        <v>17</v>
      </c>
      <c r="D256" s="2"/>
      <c r="E256" s="2"/>
      <c r="F256" s="2"/>
      <c r="G256" s="56">
        <f t="shared" ref="G256:N256" si="102">G257</f>
        <v>137968765.21000001</v>
      </c>
      <c r="H256" s="56">
        <f t="shared" si="102"/>
        <v>0</v>
      </c>
      <c r="I256" s="56">
        <f t="shared" ref="I256:I279" si="103">G256+H256</f>
        <v>137968765.21000001</v>
      </c>
      <c r="J256" s="56">
        <f t="shared" si="102"/>
        <v>133863985.13</v>
      </c>
      <c r="K256" s="56">
        <f t="shared" si="102"/>
        <v>0</v>
      </c>
      <c r="L256" s="56">
        <f t="shared" si="88"/>
        <v>133863985.13</v>
      </c>
      <c r="M256" s="56">
        <f t="shared" si="102"/>
        <v>129253165.50999999</v>
      </c>
      <c r="N256" s="56">
        <f t="shared" si="102"/>
        <v>0</v>
      </c>
      <c r="O256" s="56">
        <f t="shared" si="89"/>
        <v>129253165.50999999</v>
      </c>
    </row>
    <row r="257" spans="1:17" s="30" customFormat="1" ht="12">
      <c r="A257" s="7" t="s">
        <v>20</v>
      </c>
      <c r="B257" s="2" t="s">
        <v>22</v>
      </c>
      <c r="C257" s="3" t="s">
        <v>17</v>
      </c>
      <c r="D257" s="3" t="s">
        <v>5</v>
      </c>
      <c r="E257" s="3"/>
      <c r="F257" s="3"/>
      <c r="G257" s="57">
        <f>G258</f>
        <v>137968765.21000001</v>
      </c>
      <c r="H257" s="57">
        <f>H258</f>
        <v>0</v>
      </c>
      <c r="I257" s="57">
        <f t="shared" si="103"/>
        <v>137968765.21000001</v>
      </c>
      <c r="J257" s="57">
        <f>J258</f>
        <v>133863985.13</v>
      </c>
      <c r="K257" s="57">
        <f>K258</f>
        <v>0</v>
      </c>
      <c r="L257" s="57">
        <f t="shared" si="88"/>
        <v>133863985.13</v>
      </c>
      <c r="M257" s="57">
        <f>M258</f>
        <v>129253165.50999999</v>
      </c>
      <c r="N257" s="57">
        <f>N258</f>
        <v>0</v>
      </c>
      <c r="O257" s="57">
        <f t="shared" si="89"/>
        <v>129253165.50999999</v>
      </c>
    </row>
    <row r="258" spans="1:17" s="31" customFormat="1" ht="12">
      <c r="A258" s="6" t="s">
        <v>298</v>
      </c>
      <c r="B258" s="5" t="s">
        <v>22</v>
      </c>
      <c r="C258" s="5" t="s">
        <v>17</v>
      </c>
      <c r="D258" s="5" t="s">
        <v>5</v>
      </c>
      <c r="E258" s="5" t="s">
        <v>119</v>
      </c>
      <c r="F258" s="5"/>
      <c r="G258" s="58">
        <f>G262+G265+G268+G274+G277+G259+G271</f>
        <v>137968765.21000001</v>
      </c>
      <c r="H258" s="58">
        <f>H262+H265+H268+H274+H277+H259+H271</f>
        <v>0</v>
      </c>
      <c r="I258" s="58">
        <f t="shared" si="103"/>
        <v>137968765.21000001</v>
      </c>
      <c r="J258" s="58">
        <f>J262+J265+J268+J274+J277+J259+J271</f>
        <v>133863985.13</v>
      </c>
      <c r="K258" s="58">
        <f>K262+K265+K268+K274+K277+K259+K271</f>
        <v>0</v>
      </c>
      <c r="L258" s="58">
        <f t="shared" si="88"/>
        <v>133863985.13</v>
      </c>
      <c r="M258" s="58">
        <f>M262+M265+M268+M274+M277+M259+M271</f>
        <v>129253165.50999999</v>
      </c>
      <c r="N258" s="58">
        <f>N262+N265+N268+N274+N277+N259+N271</f>
        <v>0</v>
      </c>
      <c r="O258" s="58">
        <f t="shared" si="89"/>
        <v>129253165.50999999</v>
      </c>
      <c r="P258" s="30"/>
      <c r="Q258" s="30"/>
    </row>
    <row r="259" spans="1:17" s="30" customFormat="1" ht="12">
      <c r="A259" s="6" t="s">
        <v>62</v>
      </c>
      <c r="B259" s="5" t="s">
        <v>22</v>
      </c>
      <c r="C259" s="5" t="s">
        <v>17</v>
      </c>
      <c r="D259" s="5" t="s">
        <v>5</v>
      </c>
      <c r="E259" s="5" t="s">
        <v>220</v>
      </c>
      <c r="F259" s="5"/>
      <c r="G259" s="58">
        <f>G260</f>
        <v>133878550.59999999</v>
      </c>
      <c r="H259" s="58">
        <f>H260</f>
        <v>0</v>
      </c>
      <c r="I259" s="58">
        <f t="shared" si="103"/>
        <v>133878550.59999999</v>
      </c>
      <c r="J259" s="58">
        <f t="shared" ref="J259:M260" si="104">J260</f>
        <v>130096821.75</v>
      </c>
      <c r="K259" s="58">
        <f>K260</f>
        <v>0</v>
      </c>
      <c r="L259" s="58">
        <f t="shared" si="88"/>
        <v>130096821.75</v>
      </c>
      <c r="M259" s="58">
        <f t="shared" si="104"/>
        <v>125661189.67999999</v>
      </c>
      <c r="N259" s="58">
        <f>N260</f>
        <v>0</v>
      </c>
      <c r="O259" s="58">
        <f t="shared" si="89"/>
        <v>125661189.67999999</v>
      </c>
      <c r="P259" s="85"/>
      <c r="Q259" s="85"/>
    </row>
    <row r="260" spans="1:17" s="30" customFormat="1" ht="24">
      <c r="A260" s="6" t="s">
        <v>81</v>
      </c>
      <c r="B260" s="5" t="s">
        <v>22</v>
      </c>
      <c r="C260" s="5" t="s">
        <v>17</v>
      </c>
      <c r="D260" s="5" t="s">
        <v>5</v>
      </c>
      <c r="E260" s="5" t="s">
        <v>220</v>
      </c>
      <c r="F260" s="5" t="s">
        <v>91</v>
      </c>
      <c r="G260" s="58">
        <f>G261</f>
        <v>133878550.59999999</v>
      </c>
      <c r="H260" s="58">
        <f>H261</f>
        <v>0</v>
      </c>
      <c r="I260" s="58">
        <f t="shared" si="103"/>
        <v>133878550.59999999</v>
      </c>
      <c r="J260" s="58">
        <f t="shared" si="104"/>
        <v>130096821.75</v>
      </c>
      <c r="K260" s="58">
        <f>K261</f>
        <v>0</v>
      </c>
      <c r="L260" s="58">
        <f t="shared" si="88"/>
        <v>130096821.75</v>
      </c>
      <c r="M260" s="58">
        <f t="shared" si="104"/>
        <v>125661189.67999999</v>
      </c>
      <c r="N260" s="58">
        <f>N261</f>
        <v>0</v>
      </c>
      <c r="O260" s="58">
        <f t="shared" si="89"/>
        <v>125661189.67999999</v>
      </c>
    </row>
    <row r="261" spans="1:17" s="30" customFormat="1" ht="12">
      <c r="A261" s="6" t="s">
        <v>142</v>
      </c>
      <c r="B261" s="5" t="s">
        <v>22</v>
      </c>
      <c r="C261" s="5" t="s">
        <v>17</v>
      </c>
      <c r="D261" s="5" t="s">
        <v>5</v>
      </c>
      <c r="E261" s="5" t="s">
        <v>220</v>
      </c>
      <c r="F261" s="5" t="s">
        <v>143</v>
      </c>
      <c r="G261" s="58">
        <v>133878550.59999999</v>
      </c>
      <c r="H261" s="58"/>
      <c r="I261" s="58">
        <f t="shared" si="103"/>
        <v>133878550.59999999</v>
      </c>
      <c r="J261" s="58">
        <f>133878550.6-3781728.85</f>
        <v>130096821.75</v>
      </c>
      <c r="K261" s="58"/>
      <c r="L261" s="58">
        <f t="shared" si="88"/>
        <v>130096821.75</v>
      </c>
      <c r="M261" s="58">
        <f>133878550.6-8217360.92</f>
        <v>125661189.67999999</v>
      </c>
      <c r="N261" s="58"/>
      <c r="O261" s="58">
        <f t="shared" si="89"/>
        <v>125661189.67999999</v>
      </c>
    </row>
    <row r="262" spans="1:17" s="30" customFormat="1" ht="24">
      <c r="A262" s="6" t="s">
        <v>83</v>
      </c>
      <c r="B262" s="5" t="s">
        <v>22</v>
      </c>
      <c r="C262" s="5" t="s">
        <v>17</v>
      </c>
      <c r="D262" s="5" t="s">
        <v>5</v>
      </c>
      <c r="E262" s="5" t="s">
        <v>221</v>
      </c>
      <c r="F262" s="5"/>
      <c r="G262" s="58">
        <f>G263</f>
        <v>585000</v>
      </c>
      <c r="H262" s="58">
        <f>H263</f>
        <v>0</v>
      </c>
      <c r="I262" s="58">
        <f t="shared" si="103"/>
        <v>585000</v>
      </c>
      <c r="J262" s="58">
        <f t="shared" ref="J262:M263" si="105">J263</f>
        <v>585000</v>
      </c>
      <c r="K262" s="58">
        <f>K263</f>
        <v>0</v>
      </c>
      <c r="L262" s="58">
        <f t="shared" si="88"/>
        <v>585000</v>
      </c>
      <c r="M262" s="58">
        <f t="shared" si="105"/>
        <v>585000</v>
      </c>
      <c r="N262" s="58">
        <f>N263</f>
        <v>0</v>
      </c>
      <c r="O262" s="58">
        <f t="shared" si="89"/>
        <v>585000</v>
      </c>
    </row>
    <row r="263" spans="1:17" s="30" customFormat="1" ht="24">
      <c r="A263" s="6" t="s">
        <v>81</v>
      </c>
      <c r="B263" s="5" t="s">
        <v>22</v>
      </c>
      <c r="C263" s="5" t="s">
        <v>17</v>
      </c>
      <c r="D263" s="5" t="s">
        <v>5</v>
      </c>
      <c r="E263" s="5" t="s">
        <v>221</v>
      </c>
      <c r="F263" s="5" t="s">
        <v>91</v>
      </c>
      <c r="G263" s="58">
        <f>G264</f>
        <v>585000</v>
      </c>
      <c r="H263" s="58">
        <f>H264</f>
        <v>0</v>
      </c>
      <c r="I263" s="58">
        <f t="shared" si="103"/>
        <v>585000</v>
      </c>
      <c r="J263" s="58">
        <f t="shared" si="105"/>
        <v>585000</v>
      </c>
      <c r="K263" s="58">
        <f>K264</f>
        <v>0</v>
      </c>
      <c r="L263" s="58">
        <f t="shared" si="88"/>
        <v>585000</v>
      </c>
      <c r="M263" s="58">
        <f t="shared" si="105"/>
        <v>585000</v>
      </c>
      <c r="N263" s="58">
        <f>N264</f>
        <v>0</v>
      </c>
      <c r="O263" s="58">
        <f t="shared" si="89"/>
        <v>585000</v>
      </c>
    </row>
    <row r="264" spans="1:17" s="30" customFormat="1" ht="12">
      <c r="A264" s="6" t="s">
        <v>142</v>
      </c>
      <c r="B264" s="5" t="s">
        <v>22</v>
      </c>
      <c r="C264" s="5" t="s">
        <v>17</v>
      </c>
      <c r="D264" s="5" t="s">
        <v>5</v>
      </c>
      <c r="E264" s="5" t="s">
        <v>221</v>
      </c>
      <c r="F264" s="5" t="s">
        <v>143</v>
      </c>
      <c r="G264" s="58">
        <v>585000</v>
      </c>
      <c r="H264" s="58"/>
      <c r="I264" s="58">
        <f t="shared" si="103"/>
        <v>585000</v>
      </c>
      <c r="J264" s="59">
        <v>585000</v>
      </c>
      <c r="K264" s="58"/>
      <c r="L264" s="58">
        <f t="shared" si="88"/>
        <v>585000</v>
      </c>
      <c r="M264" s="58">
        <v>585000</v>
      </c>
      <c r="N264" s="58"/>
      <c r="O264" s="58">
        <f t="shared" si="89"/>
        <v>585000</v>
      </c>
    </row>
    <row r="265" spans="1:17" s="30" customFormat="1" ht="24">
      <c r="A265" s="6" t="s">
        <v>247</v>
      </c>
      <c r="B265" s="5" t="s">
        <v>22</v>
      </c>
      <c r="C265" s="5" t="s">
        <v>17</v>
      </c>
      <c r="D265" s="5" t="s">
        <v>5</v>
      </c>
      <c r="E265" s="5" t="s">
        <v>222</v>
      </c>
      <c r="F265" s="5"/>
      <c r="G265" s="58">
        <f>G266</f>
        <v>1863475.83</v>
      </c>
      <c r="H265" s="58">
        <f>H266</f>
        <v>0</v>
      </c>
      <c r="I265" s="58">
        <f t="shared" si="103"/>
        <v>1863475.83</v>
      </c>
      <c r="J265" s="58">
        <f t="shared" ref="J265:M266" si="106">J266</f>
        <v>1913475.83</v>
      </c>
      <c r="K265" s="58">
        <f>K266</f>
        <v>0</v>
      </c>
      <c r="L265" s="58">
        <f t="shared" si="88"/>
        <v>1913475.83</v>
      </c>
      <c r="M265" s="58">
        <f t="shared" si="106"/>
        <v>1913475.83</v>
      </c>
      <c r="N265" s="58">
        <f>N266</f>
        <v>0</v>
      </c>
      <c r="O265" s="58">
        <f t="shared" si="89"/>
        <v>1913475.83</v>
      </c>
    </row>
    <row r="266" spans="1:17" s="30" customFormat="1" ht="24">
      <c r="A266" s="6" t="s">
        <v>81</v>
      </c>
      <c r="B266" s="5" t="s">
        <v>22</v>
      </c>
      <c r="C266" s="5" t="s">
        <v>17</v>
      </c>
      <c r="D266" s="5" t="s">
        <v>5</v>
      </c>
      <c r="E266" s="5" t="s">
        <v>222</v>
      </c>
      <c r="F266" s="5" t="s">
        <v>80</v>
      </c>
      <c r="G266" s="58">
        <f>G267</f>
        <v>1863475.83</v>
      </c>
      <c r="H266" s="58">
        <f>H267</f>
        <v>0</v>
      </c>
      <c r="I266" s="58">
        <f t="shared" si="103"/>
        <v>1863475.83</v>
      </c>
      <c r="J266" s="58">
        <f t="shared" si="106"/>
        <v>1913475.83</v>
      </c>
      <c r="K266" s="58">
        <f>K267</f>
        <v>0</v>
      </c>
      <c r="L266" s="58">
        <f t="shared" si="88"/>
        <v>1913475.83</v>
      </c>
      <c r="M266" s="58">
        <f t="shared" si="106"/>
        <v>1913475.83</v>
      </c>
      <c r="N266" s="58">
        <f>N267</f>
        <v>0</v>
      </c>
      <c r="O266" s="58">
        <f t="shared" si="89"/>
        <v>1913475.83</v>
      </c>
    </row>
    <row r="267" spans="1:17" s="30" customFormat="1" ht="12">
      <c r="A267" s="6" t="s">
        <v>142</v>
      </c>
      <c r="B267" s="5" t="s">
        <v>22</v>
      </c>
      <c r="C267" s="5" t="s">
        <v>17</v>
      </c>
      <c r="D267" s="5" t="s">
        <v>5</v>
      </c>
      <c r="E267" s="5" t="s">
        <v>222</v>
      </c>
      <c r="F267" s="5" t="s">
        <v>143</v>
      </c>
      <c r="G267" s="58">
        <v>1863475.83</v>
      </c>
      <c r="H267" s="58"/>
      <c r="I267" s="58">
        <f t="shared" si="103"/>
        <v>1863475.83</v>
      </c>
      <c r="J267" s="59">
        <v>1913475.83</v>
      </c>
      <c r="K267" s="58"/>
      <c r="L267" s="58">
        <f t="shared" si="88"/>
        <v>1913475.83</v>
      </c>
      <c r="M267" s="58">
        <v>1913475.83</v>
      </c>
      <c r="N267" s="58"/>
      <c r="O267" s="58">
        <f t="shared" si="89"/>
        <v>1913475.83</v>
      </c>
    </row>
    <row r="268" spans="1:17" s="30" customFormat="1" ht="12">
      <c r="A268" s="6" t="s">
        <v>82</v>
      </c>
      <c r="B268" s="5" t="s">
        <v>22</v>
      </c>
      <c r="C268" s="5" t="s">
        <v>17</v>
      </c>
      <c r="D268" s="5" t="s">
        <v>5</v>
      </c>
      <c r="E268" s="5" t="s">
        <v>223</v>
      </c>
      <c r="F268" s="8"/>
      <c r="G268" s="58">
        <f>G269</f>
        <v>1084409.73</v>
      </c>
      <c r="H268" s="58">
        <f>H269</f>
        <v>0</v>
      </c>
      <c r="I268" s="58">
        <f>G268+H268</f>
        <v>1084409.73</v>
      </c>
      <c r="J268" s="58">
        <f t="shared" ref="J268:M269" si="107">J269</f>
        <v>1084279.6000000001</v>
      </c>
      <c r="K268" s="58">
        <f>K269</f>
        <v>0</v>
      </c>
      <c r="L268" s="58">
        <f t="shared" si="88"/>
        <v>1084279.6000000001</v>
      </c>
      <c r="M268" s="58">
        <f t="shared" si="107"/>
        <v>1093500</v>
      </c>
      <c r="N268" s="58">
        <f>N269</f>
        <v>0</v>
      </c>
      <c r="O268" s="58">
        <f t="shared" si="89"/>
        <v>1093500</v>
      </c>
    </row>
    <row r="269" spans="1:17" s="30" customFormat="1" ht="24">
      <c r="A269" s="6" t="s">
        <v>81</v>
      </c>
      <c r="B269" s="5" t="s">
        <v>22</v>
      </c>
      <c r="C269" s="5" t="s">
        <v>17</v>
      </c>
      <c r="D269" s="5" t="s">
        <v>5</v>
      </c>
      <c r="E269" s="5" t="s">
        <v>223</v>
      </c>
      <c r="F269" s="8" t="s">
        <v>80</v>
      </c>
      <c r="G269" s="58">
        <f>G270</f>
        <v>1084409.73</v>
      </c>
      <c r="H269" s="58">
        <f>H270</f>
        <v>0</v>
      </c>
      <c r="I269" s="58">
        <f t="shared" si="103"/>
        <v>1084409.73</v>
      </c>
      <c r="J269" s="58">
        <f t="shared" si="107"/>
        <v>1084279.6000000001</v>
      </c>
      <c r="K269" s="58">
        <f>K270</f>
        <v>0</v>
      </c>
      <c r="L269" s="58">
        <f t="shared" si="88"/>
        <v>1084279.6000000001</v>
      </c>
      <c r="M269" s="58">
        <f t="shared" si="107"/>
        <v>1093500</v>
      </c>
      <c r="N269" s="58">
        <f>N270</f>
        <v>0</v>
      </c>
      <c r="O269" s="58">
        <f t="shared" si="89"/>
        <v>1093500</v>
      </c>
      <c r="P269" s="85"/>
      <c r="Q269" s="85"/>
    </row>
    <row r="270" spans="1:17" s="30" customFormat="1" ht="12">
      <c r="A270" s="6" t="s">
        <v>142</v>
      </c>
      <c r="B270" s="5" t="s">
        <v>22</v>
      </c>
      <c r="C270" s="5" t="s">
        <v>17</v>
      </c>
      <c r="D270" s="5" t="s">
        <v>5</v>
      </c>
      <c r="E270" s="5" t="s">
        <v>223</v>
      </c>
      <c r="F270" s="8" t="s">
        <v>143</v>
      </c>
      <c r="G270" s="58">
        <v>1084409.73</v>
      </c>
      <c r="H270" s="58"/>
      <c r="I270" s="58">
        <f t="shared" si="103"/>
        <v>1084409.73</v>
      </c>
      <c r="J270" s="59">
        <v>1084279.6000000001</v>
      </c>
      <c r="K270" s="58"/>
      <c r="L270" s="58">
        <f t="shared" si="88"/>
        <v>1084279.6000000001</v>
      </c>
      <c r="M270" s="58">
        <v>1093500</v>
      </c>
      <c r="N270" s="58"/>
      <c r="O270" s="58">
        <f t="shared" si="89"/>
        <v>1093500</v>
      </c>
    </row>
    <row r="271" spans="1:17" s="30" customFormat="1" ht="12">
      <c r="A271" s="6" t="s">
        <v>268</v>
      </c>
      <c r="B271" s="5" t="s">
        <v>22</v>
      </c>
      <c r="C271" s="5" t="s">
        <v>17</v>
      </c>
      <c r="D271" s="5" t="s">
        <v>5</v>
      </c>
      <c r="E271" s="5" t="s">
        <v>267</v>
      </c>
      <c r="F271" s="8"/>
      <c r="G271" s="58">
        <f>G272</f>
        <v>305000</v>
      </c>
      <c r="H271" s="58">
        <f>H272</f>
        <v>0</v>
      </c>
      <c r="I271" s="58">
        <f t="shared" si="103"/>
        <v>305000</v>
      </c>
      <c r="J271" s="58">
        <f>J272</f>
        <v>0</v>
      </c>
      <c r="K271" s="58">
        <f>K272</f>
        <v>0</v>
      </c>
      <c r="L271" s="58">
        <f t="shared" si="88"/>
        <v>0</v>
      </c>
      <c r="M271" s="58">
        <f>M272</f>
        <v>0</v>
      </c>
      <c r="N271" s="58">
        <f>N272</f>
        <v>0</v>
      </c>
      <c r="O271" s="58">
        <f t="shared" si="89"/>
        <v>0</v>
      </c>
    </row>
    <row r="272" spans="1:17" s="30" customFormat="1" ht="24">
      <c r="A272" s="6" t="s">
        <v>81</v>
      </c>
      <c r="B272" s="5" t="s">
        <v>22</v>
      </c>
      <c r="C272" s="5" t="s">
        <v>17</v>
      </c>
      <c r="D272" s="5" t="s">
        <v>5</v>
      </c>
      <c r="E272" s="5" t="s">
        <v>267</v>
      </c>
      <c r="F272" s="8" t="s">
        <v>80</v>
      </c>
      <c r="G272" s="58">
        <f>G273</f>
        <v>305000</v>
      </c>
      <c r="H272" s="58">
        <f>H273</f>
        <v>0</v>
      </c>
      <c r="I272" s="58">
        <f t="shared" si="103"/>
        <v>305000</v>
      </c>
      <c r="J272" s="58">
        <f>J273</f>
        <v>0</v>
      </c>
      <c r="K272" s="58">
        <f>K273</f>
        <v>0</v>
      </c>
      <c r="L272" s="58">
        <f t="shared" ref="L272:L291" si="108">J272+K272</f>
        <v>0</v>
      </c>
      <c r="M272" s="58">
        <f>M273</f>
        <v>0</v>
      </c>
      <c r="N272" s="58">
        <f>N273</f>
        <v>0</v>
      </c>
      <c r="O272" s="58">
        <f t="shared" ref="O272:O291" si="109">M272+N272</f>
        <v>0</v>
      </c>
    </row>
    <row r="273" spans="1:15" s="30" customFormat="1" ht="12">
      <c r="A273" s="6" t="s">
        <v>142</v>
      </c>
      <c r="B273" s="5" t="s">
        <v>22</v>
      </c>
      <c r="C273" s="5" t="s">
        <v>17</v>
      </c>
      <c r="D273" s="5" t="s">
        <v>5</v>
      </c>
      <c r="E273" s="5" t="s">
        <v>267</v>
      </c>
      <c r="F273" s="8" t="s">
        <v>143</v>
      </c>
      <c r="G273" s="58">
        <v>305000</v>
      </c>
      <c r="H273" s="58"/>
      <c r="I273" s="58">
        <f t="shared" si="103"/>
        <v>305000</v>
      </c>
      <c r="J273" s="58"/>
      <c r="K273" s="58"/>
      <c r="L273" s="58">
        <f t="shared" si="108"/>
        <v>0</v>
      </c>
      <c r="M273" s="58">
        <v>0</v>
      </c>
      <c r="N273" s="58"/>
      <c r="O273" s="58">
        <f t="shared" si="109"/>
        <v>0</v>
      </c>
    </row>
    <row r="274" spans="1:15" s="30" customFormat="1" ht="48">
      <c r="A274" s="6" t="s">
        <v>317</v>
      </c>
      <c r="B274" s="5" t="s">
        <v>22</v>
      </c>
      <c r="C274" s="5" t="s">
        <v>17</v>
      </c>
      <c r="D274" s="5" t="s">
        <v>5</v>
      </c>
      <c r="E274" s="5" t="s">
        <v>237</v>
      </c>
      <c r="F274" s="5"/>
      <c r="G274" s="58">
        <f>G275</f>
        <v>181805.34</v>
      </c>
      <c r="H274" s="58">
        <f>H275</f>
        <v>0</v>
      </c>
      <c r="I274" s="58">
        <f t="shared" si="103"/>
        <v>181805.34</v>
      </c>
      <c r="J274" s="58">
        <f t="shared" ref="J274:M275" si="110">J275</f>
        <v>184407.95</v>
      </c>
      <c r="K274" s="58">
        <f>K275</f>
        <v>0</v>
      </c>
      <c r="L274" s="58">
        <f t="shared" si="108"/>
        <v>184407.95</v>
      </c>
      <c r="M274" s="58">
        <f t="shared" si="110"/>
        <v>0</v>
      </c>
      <c r="N274" s="58">
        <f>N275</f>
        <v>0</v>
      </c>
      <c r="O274" s="58">
        <f t="shared" si="109"/>
        <v>0</v>
      </c>
    </row>
    <row r="275" spans="1:15" s="30" customFormat="1" ht="24">
      <c r="A275" s="6" t="s">
        <v>81</v>
      </c>
      <c r="B275" s="5" t="s">
        <v>22</v>
      </c>
      <c r="C275" s="5" t="s">
        <v>17</v>
      </c>
      <c r="D275" s="5" t="s">
        <v>5</v>
      </c>
      <c r="E275" s="5" t="s">
        <v>237</v>
      </c>
      <c r="F275" s="5" t="s">
        <v>80</v>
      </c>
      <c r="G275" s="58">
        <f>G276</f>
        <v>181805.34</v>
      </c>
      <c r="H275" s="58">
        <f>H276</f>
        <v>0</v>
      </c>
      <c r="I275" s="58">
        <f t="shared" si="103"/>
        <v>181805.34</v>
      </c>
      <c r="J275" s="58">
        <f t="shared" si="110"/>
        <v>184407.95</v>
      </c>
      <c r="K275" s="58">
        <f>K276</f>
        <v>0</v>
      </c>
      <c r="L275" s="58">
        <f t="shared" si="108"/>
        <v>184407.95</v>
      </c>
      <c r="M275" s="58">
        <f t="shared" si="110"/>
        <v>0</v>
      </c>
      <c r="N275" s="58">
        <f>N276</f>
        <v>0</v>
      </c>
      <c r="O275" s="58">
        <f t="shared" si="109"/>
        <v>0</v>
      </c>
    </row>
    <row r="276" spans="1:15" s="30" customFormat="1" ht="12">
      <c r="A276" s="6" t="s">
        <v>142</v>
      </c>
      <c r="B276" s="5" t="s">
        <v>22</v>
      </c>
      <c r="C276" s="5" t="s">
        <v>17</v>
      </c>
      <c r="D276" s="5" t="s">
        <v>5</v>
      </c>
      <c r="E276" s="5" t="s">
        <v>237</v>
      </c>
      <c r="F276" s="5" t="s">
        <v>143</v>
      </c>
      <c r="G276" s="58">
        <v>181805.34</v>
      </c>
      <c r="H276" s="58"/>
      <c r="I276" s="58">
        <f t="shared" si="103"/>
        <v>181805.34</v>
      </c>
      <c r="J276" s="58">
        <v>184407.95</v>
      </c>
      <c r="K276" s="58"/>
      <c r="L276" s="58">
        <f t="shared" si="108"/>
        <v>184407.95</v>
      </c>
      <c r="M276" s="58">
        <v>0</v>
      </c>
      <c r="N276" s="58"/>
      <c r="O276" s="58">
        <f t="shared" si="109"/>
        <v>0</v>
      </c>
    </row>
    <row r="277" spans="1:15" s="30" customFormat="1" ht="60">
      <c r="A277" s="6" t="s">
        <v>312</v>
      </c>
      <c r="B277" s="5" t="s">
        <v>22</v>
      </c>
      <c r="C277" s="5" t="s">
        <v>17</v>
      </c>
      <c r="D277" s="5" t="s">
        <v>5</v>
      </c>
      <c r="E277" s="5" t="s">
        <v>224</v>
      </c>
      <c r="F277" s="5"/>
      <c r="G277" s="58">
        <f>G278</f>
        <v>70523.710000000006</v>
      </c>
      <c r="H277" s="58">
        <f>H278</f>
        <v>0</v>
      </c>
      <c r="I277" s="58">
        <f t="shared" si="103"/>
        <v>70523.710000000006</v>
      </c>
      <c r="J277" s="58">
        <f t="shared" ref="J277:M278" si="111">J278</f>
        <v>0</v>
      </c>
      <c r="K277" s="58">
        <f>K278</f>
        <v>0</v>
      </c>
      <c r="L277" s="58">
        <f t="shared" si="108"/>
        <v>0</v>
      </c>
      <c r="M277" s="58">
        <f t="shared" si="111"/>
        <v>0</v>
      </c>
      <c r="N277" s="58">
        <f>N278</f>
        <v>0</v>
      </c>
      <c r="O277" s="58">
        <f t="shared" si="109"/>
        <v>0</v>
      </c>
    </row>
    <row r="278" spans="1:15" s="30" customFormat="1" ht="24">
      <c r="A278" s="6" t="s">
        <v>81</v>
      </c>
      <c r="B278" s="5" t="s">
        <v>22</v>
      </c>
      <c r="C278" s="5" t="s">
        <v>17</v>
      </c>
      <c r="D278" s="5" t="s">
        <v>5</v>
      </c>
      <c r="E278" s="5" t="s">
        <v>224</v>
      </c>
      <c r="F278" s="5" t="s">
        <v>80</v>
      </c>
      <c r="G278" s="58">
        <f>G279</f>
        <v>70523.710000000006</v>
      </c>
      <c r="H278" s="58">
        <f>H279</f>
        <v>0</v>
      </c>
      <c r="I278" s="58">
        <f t="shared" si="103"/>
        <v>70523.710000000006</v>
      </c>
      <c r="J278" s="58">
        <f t="shared" si="111"/>
        <v>0</v>
      </c>
      <c r="K278" s="58">
        <f>K279</f>
        <v>0</v>
      </c>
      <c r="L278" s="58">
        <f t="shared" si="108"/>
        <v>0</v>
      </c>
      <c r="M278" s="58">
        <f t="shared" si="111"/>
        <v>0</v>
      </c>
      <c r="N278" s="58">
        <f>N279</f>
        <v>0</v>
      </c>
      <c r="O278" s="58">
        <f t="shared" si="109"/>
        <v>0</v>
      </c>
    </row>
    <row r="279" spans="1:15" s="30" customFormat="1" ht="12">
      <c r="A279" s="6" t="s">
        <v>142</v>
      </c>
      <c r="B279" s="5" t="s">
        <v>22</v>
      </c>
      <c r="C279" s="5" t="s">
        <v>17</v>
      </c>
      <c r="D279" s="5" t="s">
        <v>5</v>
      </c>
      <c r="E279" s="5" t="s">
        <v>224</v>
      </c>
      <c r="F279" s="5" t="s">
        <v>143</v>
      </c>
      <c r="G279" s="58">
        <v>70523.710000000006</v>
      </c>
      <c r="H279" s="58"/>
      <c r="I279" s="58">
        <f t="shared" si="103"/>
        <v>70523.710000000006</v>
      </c>
      <c r="J279" s="59">
        <v>0</v>
      </c>
      <c r="K279" s="58"/>
      <c r="L279" s="58">
        <f t="shared" si="108"/>
        <v>0</v>
      </c>
      <c r="M279" s="58">
        <v>0</v>
      </c>
      <c r="N279" s="58"/>
      <c r="O279" s="58">
        <f t="shared" si="109"/>
        <v>0</v>
      </c>
    </row>
    <row r="280" spans="1:15" s="30" customFormat="1" ht="12">
      <c r="A280" s="10" t="s">
        <v>30</v>
      </c>
      <c r="B280" s="17">
        <v>800</v>
      </c>
      <c r="C280" s="17">
        <v>10</v>
      </c>
      <c r="D280" s="2"/>
      <c r="E280" s="2"/>
      <c r="F280" s="2"/>
      <c r="G280" s="56">
        <f>G281+G286+G296+G312</f>
        <v>17458798.059999999</v>
      </c>
      <c r="H280" s="56">
        <f>H281+H286+H296+H312</f>
        <v>0</v>
      </c>
      <c r="I280" s="56">
        <f t="shared" ref="I280:I330" si="112">G280+H280</f>
        <v>17458798.059999999</v>
      </c>
      <c r="J280" s="56">
        <f>J281+J286+J296+J312</f>
        <v>17758497.169999998</v>
      </c>
      <c r="K280" s="56">
        <f>K281+K286+K296+K312</f>
        <v>0</v>
      </c>
      <c r="L280" s="56">
        <f t="shared" si="108"/>
        <v>17758497.169999998</v>
      </c>
      <c r="M280" s="56">
        <f>M281+M286+M296+M312</f>
        <v>18096721.969999999</v>
      </c>
      <c r="N280" s="56">
        <f>N281+N286+N296+N312</f>
        <v>0</v>
      </c>
      <c r="O280" s="56">
        <f t="shared" si="109"/>
        <v>18096721.969999999</v>
      </c>
    </row>
    <row r="281" spans="1:15" s="30" customFormat="1" ht="12">
      <c r="A281" s="18" t="s">
        <v>65</v>
      </c>
      <c r="B281" s="19">
        <v>800</v>
      </c>
      <c r="C281" s="19">
        <v>10</v>
      </c>
      <c r="D281" s="3" t="s">
        <v>5</v>
      </c>
      <c r="E281" s="3"/>
      <c r="F281" s="3"/>
      <c r="G281" s="57">
        <f t="shared" ref="G281:N283" si="113">G282</f>
        <v>3191928</v>
      </c>
      <c r="H281" s="57">
        <f t="shared" si="113"/>
        <v>0</v>
      </c>
      <c r="I281" s="57">
        <f t="shared" si="112"/>
        <v>3191928</v>
      </c>
      <c r="J281" s="57">
        <f t="shared" si="113"/>
        <v>3319606</v>
      </c>
      <c r="K281" s="57">
        <f t="shared" si="113"/>
        <v>0</v>
      </c>
      <c r="L281" s="57">
        <f t="shared" si="108"/>
        <v>3319606</v>
      </c>
      <c r="M281" s="57">
        <f t="shared" si="113"/>
        <v>3452390</v>
      </c>
      <c r="N281" s="57">
        <f t="shared" si="113"/>
        <v>0</v>
      </c>
      <c r="O281" s="57">
        <f t="shared" si="109"/>
        <v>3452390</v>
      </c>
    </row>
    <row r="282" spans="1:15" s="30" customFormat="1" ht="12">
      <c r="A282" s="9" t="s">
        <v>90</v>
      </c>
      <c r="B282" s="15">
        <v>800</v>
      </c>
      <c r="C282" s="15">
        <v>10</v>
      </c>
      <c r="D282" s="5" t="s">
        <v>5</v>
      </c>
      <c r="E282" s="5" t="s">
        <v>121</v>
      </c>
      <c r="F282" s="5"/>
      <c r="G282" s="58">
        <f t="shared" si="113"/>
        <v>3191928</v>
      </c>
      <c r="H282" s="58">
        <f t="shared" si="113"/>
        <v>0</v>
      </c>
      <c r="I282" s="58">
        <f t="shared" si="112"/>
        <v>3191928</v>
      </c>
      <c r="J282" s="58">
        <f t="shared" si="113"/>
        <v>3319606</v>
      </c>
      <c r="K282" s="58">
        <f t="shared" si="113"/>
        <v>0</v>
      </c>
      <c r="L282" s="58">
        <f t="shared" si="108"/>
        <v>3319606</v>
      </c>
      <c r="M282" s="58">
        <f t="shared" si="113"/>
        <v>3452390</v>
      </c>
      <c r="N282" s="58">
        <f t="shared" si="113"/>
        <v>0</v>
      </c>
      <c r="O282" s="58">
        <f t="shared" si="109"/>
        <v>3452390</v>
      </c>
    </row>
    <row r="283" spans="1:15" s="30" customFormat="1" ht="12">
      <c r="A283" s="9" t="s">
        <v>169</v>
      </c>
      <c r="B283" s="15">
        <v>800</v>
      </c>
      <c r="C283" s="15">
        <v>10</v>
      </c>
      <c r="D283" s="5" t="s">
        <v>5</v>
      </c>
      <c r="E283" s="5" t="s">
        <v>122</v>
      </c>
      <c r="F283" s="5"/>
      <c r="G283" s="58">
        <f>G284</f>
        <v>3191928</v>
      </c>
      <c r="H283" s="58">
        <f>H284</f>
        <v>0</v>
      </c>
      <c r="I283" s="58">
        <f t="shared" si="112"/>
        <v>3191928</v>
      </c>
      <c r="J283" s="58">
        <f t="shared" si="113"/>
        <v>3319606</v>
      </c>
      <c r="K283" s="58">
        <f>K284</f>
        <v>0</v>
      </c>
      <c r="L283" s="58">
        <f t="shared" si="108"/>
        <v>3319606</v>
      </c>
      <c r="M283" s="58">
        <f t="shared" si="113"/>
        <v>3452390</v>
      </c>
      <c r="N283" s="58">
        <f>N284</f>
        <v>0</v>
      </c>
      <c r="O283" s="58">
        <f t="shared" si="109"/>
        <v>3452390</v>
      </c>
    </row>
    <row r="284" spans="1:15" s="30" customFormat="1" ht="12">
      <c r="A284" s="9" t="s">
        <v>67</v>
      </c>
      <c r="B284" s="15">
        <v>800</v>
      </c>
      <c r="C284" s="15">
        <v>10</v>
      </c>
      <c r="D284" s="5" t="s">
        <v>5</v>
      </c>
      <c r="E284" s="5" t="s">
        <v>122</v>
      </c>
      <c r="F284" s="5" t="s">
        <v>66</v>
      </c>
      <c r="G284" s="58">
        <f>G285</f>
        <v>3191928</v>
      </c>
      <c r="H284" s="58">
        <f>H285</f>
        <v>0</v>
      </c>
      <c r="I284" s="58">
        <f t="shared" si="112"/>
        <v>3191928</v>
      </c>
      <c r="J284" s="58">
        <f>J285</f>
        <v>3319606</v>
      </c>
      <c r="K284" s="58">
        <f>K285</f>
        <v>0</v>
      </c>
      <c r="L284" s="58">
        <f t="shared" si="108"/>
        <v>3319606</v>
      </c>
      <c r="M284" s="58">
        <f>M285</f>
        <v>3452390</v>
      </c>
      <c r="N284" s="58">
        <f>N285</f>
        <v>0</v>
      </c>
      <c r="O284" s="58">
        <f t="shared" si="109"/>
        <v>3452390</v>
      </c>
    </row>
    <row r="285" spans="1:15" s="30" customFormat="1" ht="12">
      <c r="A285" s="9" t="s">
        <v>69</v>
      </c>
      <c r="B285" s="15">
        <v>800</v>
      </c>
      <c r="C285" s="15">
        <v>10</v>
      </c>
      <c r="D285" s="5" t="s">
        <v>5</v>
      </c>
      <c r="E285" s="5" t="s">
        <v>122</v>
      </c>
      <c r="F285" s="5" t="s">
        <v>68</v>
      </c>
      <c r="G285" s="58">
        <v>3191928</v>
      </c>
      <c r="H285" s="58"/>
      <c r="I285" s="58">
        <f t="shared" si="112"/>
        <v>3191928</v>
      </c>
      <c r="J285" s="58">
        <v>3319606</v>
      </c>
      <c r="K285" s="58"/>
      <c r="L285" s="58">
        <f t="shared" si="108"/>
        <v>3319606</v>
      </c>
      <c r="M285" s="58">
        <v>3452390</v>
      </c>
      <c r="N285" s="58"/>
      <c r="O285" s="58">
        <f t="shared" si="109"/>
        <v>3452390</v>
      </c>
    </row>
    <row r="286" spans="1:15" s="30" customFormat="1" ht="12">
      <c r="A286" s="18" t="s">
        <v>27</v>
      </c>
      <c r="B286" s="19">
        <v>800</v>
      </c>
      <c r="C286" s="19">
        <v>10</v>
      </c>
      <c r="D286" s="3" t="s">
        <v>7</v>
      </c>
      <c r="E286" s="3"/>
      <c r="F286" s="3"/>
      <c r="G286" s="57">
        <f>G292+G287</f>
        <v>236000</v>
      </c>
      <c r="H286" s="57">
        <f>H292+H287</f>
        <v>0</v>
      </c>
      <c r="I286" s="57">
        <f t="shared" si="112"/>
        <v>236000</v>
      </c>
      <c r="J286" s="57">
        <f>J292+J287</f>
        <v>246000</v>
      </c>
      <c r="K286" s="57">
        <f>K292+K287</f>
        <v>0</v>
      </c>
      <c r="L286" s="57">
        <f t="shared" si="108"/>
        <v>246000</v>
      </c>
      <c r="M286" s="57">
        <f>M292+M287</f>
        <v>256000</v>
      </c>
      <c r="N286" s="57">
        <f>N292+N287</f>
        <v>0</v>
      </c>
      <c r="O286" s="57">
        <f t="shared" si="109"/>
        <v>256000</v>
      </c>
    </row>
    <row r="287" spans="1:15" s="30" customFormat="1" ht="24">
      <c r="A287" s="46" t="s">
        <v>296</v>
      </c>
      <c r="B287" s="15">
        <v>800</v>
      </c>
      <c r="C287" s="15">
        <v>10</v>
      </c>
      <c r="D287" s="5" t="s">
        <v>7</v>
      </c>
      <c r="E287" s="41" t="s">
        <v>305</v>
      </c>
      <c r="F287" s="45"/>
      <c r="G287" s="61">
        <f t="shared" ref="G287:H290" si="114">G288</f>
        <v>126000</v>
      </c>
      <c r="H287" s="61">
        <f t="shared" si="114"/>
        <v>0</v>
      </c>
      <c r="I287" s="58">
        <f t="shared" si="112"/>
        <v>126000</v>
      </c>
      <c r="J287" s="61">
        <f t="shared" ref="J287:M287" si="115">J288</f>
        <v>126000</v>
      </c>
      <c r="K287" s="61">
        <f>K288</f>
        <v>0</v>
      </c>
      <c r="L287" s="58">
        <f t="shared" si="108"/>
        <v>126000</v>
      </c>
      <c r="M287" s="61">
        <f t="shared" si="115"/>
        <v>126000</v>
      </c>
      <c r="N287" s="61">
        <f>N288</f>
        <v>0</v>
      </c>
      <c r="O287" s="58">
        <f t="shared" si="109"/>
        <v>126000</v>
      </c>
    </row>
    <row r="288" spans="1:15" s="30" customFormat="1" ht="24">
      <c r="A288" s="46" t="s">
        <v>203</v>
      </c>
      <c r="B288" s="15">
        <v>800</v>
      </c>
      <c r="C288" s="15">
        <v>10</v>
      </c>
      <c r="D288" s="5" t="s">
        <v>7</v>
      </c>
      <c r="E288" s="41" t="s">
        <v>319</v>
      </c>
      <c r="F288" s="45"/>
      <c r="G288" s="61">
        <f t="shared" si="114"/>
        <v>126000</v>
      </c>
      <c r="H288" s="61">
        <f t="shared" si="114"/>
        <v>0</v>
      </c>
      <c r="I288" s="58">
        <f t="shared" si="112"/>
        <v>126000</v>
      </c>
      <c r="J288" s="61">
        <f>J289</f>
        <v>126000</v>
      </c>
      <c r="K288" s="61">
        <f>K289</f>
        <v>0</v>
      </c>
      <c r="L288" s="58">
        <f t="shared" si="108"/>
        <v>126000</v>
      </c>
      <c r="M288" s="61">
        <f>M289</f>
        <v>126000</v>
      </c>
      <c r="N288" s="61">
        <f>N289</f>
        <v>0</v>
      </c>
      <c r="O288" s="58">
        <f t="shared" si="109"/>
        <v>126000</v>
      </c>
    </row>
    <row r="289" spans="1:17" s="30" customFormat="1" ht="12">
      <c r="A289" s="9" t="s">
        <v>365</v>
      </c>
      <c r="B289" s="15">
        <v>800</v>
      </c>
      <c r="C289" s="15">
        <v>10</v>
      </c>
      <c r="D289" s="5" t="s">
        <v>7</v>
      </c>
      <c r="E289" s="41" t="s">
        <v>366</v>
      </c>
      <c r="F289" s="5"/>
      <c r="G289" s="58">
        <f t="shared" si="114"/>
        <v>126000</v>
      </c>
      <c r="H289" s="58">
        <f t="shared" si="114"/>
        <v>0</v>
      </c>
      <c r="I289" s="58">
        <f t="shared" si="112"/>
        <v>126000</v>
      </c>
      <c r="J289" s="58">
        <f t="shared" ref="J289:M290" si="116">J290</f>
        <v>126000</v>
      </c>
      <c r="K289" s="58">
        <f>K290</f>
        <v>0</v>
      </c>
      <c r="L289" s="58">
        <f t="shared" si="108"/>
        <v>126000</v>
      </c>
      <c r="M289" s="58">
        <f t="shared" si="116"/>
        <v>126000</v>
      </c>
      <c r="N289" s="58">
        <f>N290</f>
        <v>0</v>
      </c>
      <c r="O289" s="58">
        <f t="shared" si="109"/>
        <v>126000</v>
      </c>
    </row>
    <row r="290" spans="1:17" s="30" customFormat="1" ht="12">
      <c r="A290" s="9" t="s">
        <v>67</v>
      </c>
      <c r="B290" s="15">
        <v>800</v>
      </c>
      <c r="C290" s="15">
        <v>10</v>
      </c>
      <c r="D290" s="5" t="s">
        <v>7</v>
      </c>
      <c r="E290" s="41" t="s">
        <v>366</v>
      </c>
      <c r="F290" s="5" t="s">
        <v>66</v>
      </c>
      <c r="G290" s="58">
        <f t="shared" si="114"/>
        <v>126000</v>
      </c>
      <c r="H290" s="58">
        <f t="shared" si="114"/>
        <v>0</v>
      </c>
      <c r="I290" s="58">
        <f t="shared" si="112"/>
        <v>126000</v>
      </c>
      <c r="J290" s="58">
        <f t="shared" si="116"/>
        <v>126000</v>
      </c>
      <c r="K290" s="58">
        <f>K291</f>
        <v>0</v>
      </c>
      <c r="L290" s="58">
        <f t="shared" si="108"/>
        <v>126000</v>
      </c>
      <c r="M290" s="58">
        <f t="shared" si="116"/>
        <v>126000</v>
      </c>
      <c r="N290" s="58">
        <f>N291</f>
        <v>0</v>
      </c>
      <c r="O290" s="58">
        <f t="shared" si="109"/>
        <v>126000</v>
      </c>
    </row>
    <row r="291" spans="1:17" s="30" customFormat="1" ht="12">
      <c r="A291" s="9" t="s">
        <v>71</v>
      </c>
      <c r="B291" s="15">
        <v>800</v>
      </c>
      <c r="C291" s="15">
        <v>10</v>
      </c>
      <c r="D291" s="5" t="s">
        <v>7</v>
      </c>
      <c r="E291" s="41" t="s">
        <v>366</v>
      </c>
      <c r="F291" s="5" t="s">
        <v>70</v>
      </c>
      <c r="G291" s="58">
        <v>126000</v>
      </c>
      <c r="H291" s="58"/>
      <c r="I291" s="58">
        <f t="shared" si="112"/>
        <v>126000</v>
      </c>
      <c r="J291" s="58">
        <v>126000</v>
      </c>
      <c r="K291" s="58"/>
      <c r="L291" s="58">
        <f t="shared" si="108"/>
        <v>126000</v>
      </c>
      <c r="M291" s="58">
        <v>126000</v>
      </c>
      <c r="N291" s="58"/>
      <c r="O291" s="58">
        <f t="shared" si="109"/>
        <v>126000</v>
      </c>
    </row>
    <row r="292" spans="1:17" s="30" customFormat="1" ht="12">
      <c r="A292" s="9" t="s">
        <v>90</v>
      </c>
      <c r="B292" s="15">
        <v>800</v>
      </c>
      <c r="C292" s="15">
        <v>10</v>
      </c>
      <c r="D292" s="5" t="s">
        <v>7</v>
      </c>
      <c r="E292" s="5" t="s">
        <v>121</v>
      </c>
      <c r="F292" s="5"/>
      <c r="G292" s="58">
        <f t="shared" ref="G292:N294" si="117">G293</f>
        <v>110000</v>
      </c>
      <c r="H292" s="58">
        <f t="shared" si="117"/>
        <v>0</v>
      </c>
      <c r="I292" s="58">
        <f t="shared" si="112"/>
        <v>110000</v>
      </c>
      <c r="J292" s="58">
        <f t="shared" si="117"/>
        <v>120000</v>
      </c>
      <c r="K292" s="58">
        <f t="shared" si="117"/>
        <v>0</v>
      </c>
      <c r="L292" s="58">
        <f t="shared" ref="L292:L341" si="118">J292+K292</f>
        <v>120000</v>
      </c>
      <c r="M292" s="58">
        <f t="shared" si="117"/>
        <v>130000</v>
      </c>
      <c r="N292" s="58">
        <f t="shared" si="117"/>
        <v>0</v>
      </c>
      <c r="O292" s="58">
        <f t="shared" ref="O292:O341" si="119">M292+N292</f>
        <v>130000</v>
      </c>
    </row>
    <row r="293" spans="1:17" s="30" customFormat="1" ht="24">
      <c r="A293" s="9" t="s">
        <v>427</v>
      </c>
      <c r="B293" s="15">
        <v>800</v>
      </c>
      <c r="C293" s="15">
        <v>10</v>
      </c>
      <c r="D293" s="5" t="s">
        <v>7</v>
      </c>
      <c r="E293" s="5" t="s">
        <v>124</v>
      </c>
      <c r="F293" s="4"/>
      <c r="G293" s="58">
        <f t="shared" si="117"/>
        <v>110000</v>
      </c>
      <c r="H293" s="58">
        <f t="shared" si="117"/>
        <v>0</v>
      </c>
      <c r="I293" s="58">
        <f t="shared" si="112"/>
        <v>110000</v>
      </c>
      <c r="J293" s="58">
        <f t="shared" si="117"/>
        <v>120000</v>
      </c>
      <c r="K293" s="58">
        <f t="shared" si="117"/>
        <v>0</v>
      </c>
      <c r="L293" s="58">
        <f t="shared" si="118"/>
        <v>120000</v>
      </c>
      <c r="M293" s="58">
        <f t="shared" si="117"/>
        <v>130000</v>
      </c>
      <c r="N293" s="58">
        <f t="shared" si="117"/>
        <v>0</v>
      </c>
      <c r="O293" s="58">
        <f t="shared" si="119"/>
        <v>130000</v>
      </c>
    </row>
    <row r="294" spans="1:17" s="30" customFormat="1" ht="12">
      <c r="A294" s="9" t="s">
        <v>67</v>
      </c>
      <c r="B294" s="15">
        <v>800</v>
      </c>
      <c r="C294" s="15">
        <v>10</v>
      </c>
      <c r="D294" s="5" t="s">
        <v>7</v>
      </c>
      <c r="E294" s="5" t="s">
        <v>124</v>
      </c>
      <c r="F294" s="5" t="s">
        <v>66</v>
      </c>
      <c r="G294" s="58">
        <f t="shared" si="117"/>
        <v>110000</v>
      </c>
      <c r="H294" s="58">
        <f t="shared" si="117"/>
        <v>0</v>
      </c>
      <c r="I294" s="58">
        <f t="shared" si="112"/>
        <v>110000</v>
      </c>
      <c r="J294" s="58">
        <f t="shared" si="117"/>
        <v>120000</v>
      </c>
      <c r="K294" s="58">
        <f t="shared" si="117"/>
        <v>0</v>
      </c>
      <c r="L294" s="58">
        <f t="shared" si="118"/>
        <v>120000</v>
      </c>
      <c r="M294" s="58">
        <f t="shared" si="117"/>
        <v>130000</v>
      </c>
      <c r="N294" s="58">
        <f t="shared" si="117"/>
        <v>0</v>
      </c>
      <c r="O294" s="58">
        <f t="shared" si="119"/>
        <v>130000</v>
      </c>
    </row>
    <row r="295" spans="1:17" s="30" customFormat="1" ht="12">
      <c r="A295" s="9" t="s">
        <v>418</v>
      </c>
      <c r="B295" s="15">
        <v>800</v>
      </c>
      <c r="C295" s="15">
        <v>10</v>
      </c>
      <c r="D295" s="5" t="s">
        <v>7</v>
      </c>
      <c r="E295" s="5" t="s">
        <v>124</v>
      </c>
      <c r="F295" s="5" t="s">
        <v>417</v>
      </c>
      <c r="G295" s="58">
        <v>110000</v>
      </c>
      <c r="H295" s="58"/>
      <c r="I295" s="58">
        <f t="shared" si="112"/>
        <v>110000</v>
      </c>
      <c r="J295" s="59">
        <v>120000</v>
      </c>
      <c r="K295" s="58"/>
      <c r="L295" s="58">
        <f t="shared" si="118"/>
        <v>120000</v>
      </c>
      <c r="M295" s="58">
        <v>130000</v>
      </c>
      <c r="N295" s="58"/>
      <c r="O295" s="58">
        <f t="shared" si="119"/>
        <v>130000</v>
      </c>
    </row>
    <row r="296" spans="1:17" s="30" customFormat="1" ht="12">
      <c r="A296" s="18" t="s">
        <v>34</v>
      </c>
      <c r="B296" s="19">
        <v>800</v>
      </c>
      <c r="C296" s="19">
        <v>10</v>
      </c>
      <c r="D296" s="3" t="s">
        <v>14</v>
      </c>
      <c r="E296" s="3"/>
      <c r="F296" s="3"/>
      <c r="G296" s="57">
        <f>G301+G297</f>
        <v>10843990.189999999</v>
      </c>
      <c r="H296" s="57">
        <f>H301+H297</f>
        <v>0</v>
      </c>
      <c r="I296" s="57">
        <f t="shared" si="112"/>
        <v>10843990.189999999</v>
      </c>
      <c r="J296" s="57">
        <f>J301+J297</f>
        <v>10891136.109999999</v>
      </c>
      <c r="K296" s="57">
        <f>K301+K297</f>
        <v>0</v>
      </c>
      <c r="L296" s="57">
        <f t="shared" si="118"/>
        <v>10891136.109999999</v>
      </c>
      <c r="M296" s="57">
        <f>M301+M297</f>
        <v>10967095.33</v>
      </c>
      <c r="N296" s="57">
        <f>N301+N297</f>
        <v>0</v>
      </c>
      <c r="O296" s="57">
        <f t="shared" si="119"/>
        <v>10967095.33</v>
      </c>
    </row>
    <row r="297" spans="1:17" s="30" customFormat="1" ht="24">
      <c r="A297" s="46" t="s">
        <v>320</v>
      </c>
      <c r="B297" s="15">
        <v>800</v>
      </c>
      <c r="C297" s="15">
        <v>10</v>
      </c>
      <c r="D297" s="5" t="s">
        <v>14</v>
      </c>
      <c r="E297" s="5" t="s">
        <v>123</v>
      </c>
      <c r="F297" s="5"/>
      <c r="G297" s="58">
        <f t="shared" ref="G297:H299" si="120">G298</f>
        <v>254380.93</v>
      </c>
      <c r="H297" s="58">
        <f t="shared" si="120"/>
        <v>0</v>
      </c>
      <c r="I297" s="58">
        <f t="shared" si="112"/>
        <v>254380.93</v>
      </c>
      <c r="J297" s="58">
        <f>J298</f>
        <v>250000</v>
      </c>
      <c r="K297" s="58">
        <f>K298</f>
        <v>0</v>
      </c>
      <c r="L297" s="58">
        <f t="shared" si="118"/>
        <v>250000</v>
      </c>
      <c r="M297" s="58">
        <f>M298</f>
        <v>250000</v>
      </c>
      <c r="N297" s="58">
        <f>N298</f>
        <v>0</v>
      </c>
      <c r="O297" s="58">
        <f t="shared" si="119"/>
        <v>250000</v>
      </c>
    </row>
    <row r="298" spans="1:17" s="30" customFormat="1" ht="12">
      <c r="A298" s="9" t="s">
        <v>193</v>
      </c>
      <c r="B298" s="15">
        <v>800</v>
      </c>
      <c r="C298" s="15">
        <v>10</v>
      </c>
      <c r="D298" s="5" t="s">
        <v>14</v>
      </c>
      <c r="E298" s="41" t="s">
        <v>192</v>
      </c>
      <c r="F298" s="5"/>
      <c r="G298" s="58">
        <f t="shared" si="120"/>
        <v>254380.93</v>
      </c>
      <c r="H298" s="58">
        <f t="shared" si="120"/>
        <v>0</v>
      </c>
      <c r="I298" s="58">
        <f t="shared" si="112"/>
        <v>254380.93</v>
      </c>
      <c r="J298" s="58">
        <f t="shared" ref="J298:M299" si="121">J299</f>
        <v>250000</v>
      </c>
      <c r="K298" s="58">
        <f>K299</f>
        <v>0</v>
      </c>
      <c r="L298" s="58">
        <f t="shared" si="118"/>
        <v>250000</v>
      </c>
      <c r="M298" s="58">
        <f t="shared" si="121"/>
        <v>250000</v>
      </c>
      <c r="N298" s="58">
        <f>N299</f>
        <v>0</v>
      </c>
      <c r="O298" s="58">
        <f t="shared" si="119"/>
        <v>250000</v>
      </c>
    </row>
    <row r="299" spans="1:17" s="30" customFormat="1" ht="12">
      <c r="A299" s="9" t="s">
        <v>67</v>
      </c>
      <c r="B299" s="15">
        <v>800</v>
      </c>
      <c r="C299" s="15">
        <v>10</v>
      </c>
      <c r="D299" s="5" t="s">
        <v>14</v>
      </c>
      <c r="E299" s="41" t="s">
        <v>192</v>
      </c>
      <c r="F299" s="5" t="s">
        <v>66</v>
      </c>
      <c r="G299" s="58">
        <f t="shared" si="120"/>
        <v>254380.93</v>
      </c>
      <c r="H299" s="58">
        <f t="shared" si="120"/>
        <v>0</v>
      </c>
      <c r="I299" s="58">
        <f t="shared" si="112"/>
        <v>254380.93</v>
      </c>
      <c r="J299" s="58">
        <f t="shared" si="121"/>
        <v>250000</v>
      </c>
      <c r="K299" s="58">
        <f>K300</f>
        <v>0</v>
      </c>
      <c r="L299" s="58">
        <f t="shared" si="118"/>
        <v>250000</v>
      </c>
      <c r="M299" s="58">
        <f t="shared" si="121"/>
        <v>250000</v>
      </c>
      <c r="N299" s="58">
        <f>N300</f>
        <v>0</v>
      </c>
      <c r="O299" s="58">
        <f t="shared" si="119"/>
        <v>250000</v>
      </c>
    </row>
    <row r="300" spans="1:17" s="30" customFormat="1" ht="12">
      <c r="A300" s="9" t="s">
        <v>71</v>
      </c>
      <c r="B300" s="15">
        <v>800</v>
      </c>
      <c r="C300" s="15">
        <v>10</v>
      </c>
      <c r="D300" s="5" t="s">
        <v>14</v>
      </c>
      <c r="E300" s="41" t="s">
        <v>192</v>
      </c>
      <c r="F300" s="5" t="s">
        <v>70</v>
      </c>
      <c r="G300" s="58">
        <f>226950+27430.93</f>
        <v>254380.93</v>
      </c>
      <c r="H300" s="58"/>
      <c r="I300" s="58">
        <f t="shared" si="112"/>
        <v>254380.93</v>
      </c>
      <c r="J300" s="58">
        <v>250000</v>
      </c>
      <c r="K300" s="58"/>
      <c r="L300" s="58">
        <f t="shared" si="118"/>
        <v>250000</v>
      </c>
      <c r="M300" s="58">
        <v>250000</v>
      </c>
      <c r="N300" s="58"/>
      <c r="O300" s="58">
        <f t="shared" si="119"/>
        <v>250000</v>
      </c>
    </row>
    <row r="301" spans="1:17" s="30" customFormat="1" ht="12">
      <c r="A301" s="9" t="s">
        <v>90</v>
      </c>
      <c r="B301" s="15">
        <v>800</v>
      </c>
      <c r="C301" s="15">
        <v>10</v>
      </c>
      <c r="D301" s="5" t="s">
        <v>14</v>
      </c>
      <c r="E301" s="5" t="s">
        <v>121</v>
      </c>
      <c r="F301" s="5"/>
      <c r="G301" s="58">
        <f>G302</f>
        <v>10589609.26</v>
      </c>
      <c r="H301" s="58">
        <f>H302</f>
        <v>0</v>
      </c>
      <c r="I301" s="58">
        <f t="shared" si="112"/>
        <v>10589609.26</v>
      </c>
      <c r="J301" s="58">
        <f>J302</f>
        <v>10641136.109999999</v>
      </c>
      <c r="K301" s="58">
        <f>K302</f>
        <v>0</v>
      </c>
      <c r="L301" s="58">
        <f t="shared" si="118"/>
        <v>10641136.109999999</v>
      </c>
      <c r="M301" s="58">
        <f>M302</f>
        <v>10717095.33</v>
      </c>
      <c r="N301" s="58">
        <f>N302</f>
        <v>0</v>
      </c>
      <c r="O301" s="58">
        <f t="shared" si="119"/>
        <v>10717095.33</v>
      </c>
    </row>
    <row r="302" spans="1:17" s="30" customFormat="1" ht="36">
      <c r="A302" s="102" t="s">
        <v>321</v>
      </c>
      <c r="B302" s="15">
        <v>800</v>
      </c>
      <c r="C302" s="15">
        <v>10</v>
      </c>
      <c r="D302" s="5" t="s">
        <v>14</v>
      </c>
      <c r="E302" s="95" t="s">
        <v>322</v>
      </c>
      <c r="F302" s="5"/>
      <c r="G302" s="58">
        <f>G306+G309+G303</f>
        <v>10589609.26</v>
      </c>
      <c r="H302" s="58">
        <f>H306+H309+H303</f>
        <v>0</v>
      </c>
      <c r="I302" s="58">
        <f t="shared" si="112"/>
        <v>10589609.26</v>
      </c>
      <c r="J302" s="58">
        <f>J306+J309+J303</f>
        <v>10641136.109999999</v>
      </c>
      <c r="K302" s="58">
        <f>K306+K309+K303</f>
        <v>0</v>
      </c>
      <c r="L302" s="58">
        <f t="shared" si="118"/>
        <v>10641136.109999999</v>
      </c>
      <c r="M302" s="58">
        <f>M306+M309+M303</f>
        <v>10717095.33</v>
      </c>
      <c r="N302" s="58">
        <f>N306+N309+N303</f>
        <v>0</v>
      </c>
      <c r="O302" s="58">
        <f t="shared" si="119"/>
        <v>10717095.33</v>
      </c>
    </row>
    <row r="303" spans="1:17" s="30" customFormat="1" ht="60">
      <c r="A303" s="109" t="s">
        <v>408</v>
      </c>
      <c r="B303" s="15">
        <v>800</v>
      </c>
      <c r="C303" s="15">
        <v>10</v>
      </c>
      <c r="D303" s="5" t="s">
        <v>14</v>
      </c>
      <c r="E303" s="5" t="s">
        <v>407</v>
      </c>
      <c r="F303" s="5"/>
      <c r="G303" s="58">
        <f>G304</f>
        <v>3176739.84</v>
      </c>
      <c r="H303" s="58">
        <f>H304</f>
        <v>0</v>
      </c>
      <c r="I303" s="58">
        <f t="shared" ref="I303:I305" si="122">G303+H303</f>
        <v>3176739.84</v>
      </c>
      <c r="J303" s="58">
        <f>J304</f>
        <v>3228266.69</v>
      </c>
      <c r="K303" s="58">
        <f>K304</f>
        <v>0</v>
      </c>
      <c r="L303" s="58">
        <f t="shared" ref="L303:L305" si="123">J303+K303</f>
        <v>3228266.69</v>
      </c>
      <c r="M303" s="58">
        <f>M304</f>
        <v>3304225.91</v>
      </c>
      <c r="N303" s="58">
        <f>N304</f>
        <v>0</v>
      </c>
      <c r="O303" s="58">
        <f t="shared" ref="O303:O305" si="124">M303+N303</f>
        <v>3304225.91</v>
      </c>
    </row>
    <row r="304" spans="1:17" s="33" customFormat="1" ht="24">
      <c r="A304" s="6" t="s">
        <v>100</v>
      </c>
      <c r="B304" s="15">
        <v>800</v>
      </c>
      <c r="C304" s="15">
        <v>10</v>
      </c>
      <c r="D304" s="5" t="s">
        <v>14</v>
      </c>
      <c r="E304" s="5" t="s">
        <v>407</v>
      </c>
      <c r="F304" s="5" t="s">
        <v>97</v>
      </c>
      <c r="G304" s="58">
        <f t="shared" ref="G304:N304" si="125">G305</f>
        <v>3176739.84</v>
      </c>
      <c r="H304" s="58">
        <f t="shared" si="125"/>
        <v>0</v>
      </c>
      <c r="I304" s="58">
        <f t="shared" si="122"/>
        <v>3176739.84</v>
      </c>
      <c r="J304" s="58">
        <f t="shared" si="125"/>
        <v>3228266.69</v>
      </c>
      <c r="K304" s="58">
        <f t="shared" si="125"/>
        <v>0</v>
      </c>
      <c r="L304" s="58">
        <f t="shared" si="123"/>
        <v>3228266.69</v>
      </c>
      <c r="M304" s="58">
        <f t="shared" si="125"/>
        <v>3304225.91</v>
      </c>
      <c r="N304" s="58">
        <f t="shared" si="125"/>
        <v>0</v>
      </c>
      <c r="O304" s="58">
        <f t="shared" si="124"/>
        <v>3304225.91</v>
      </c>
      <c r="P304" s="49"/>
      <c r="Q304" s="49"/>
    </row>
    <row r="305" spans="1:90" s="30" customFormat="1" ht="12">
      <c r="A305" s="6" t="s">
        <v>99</v>
      </c>
      <c r="B305" s="15">
        <v>800</v>
      </c>
      <c r="C305" s="15">
        <v>10</v>
      </c>
      <c r="D305" s="5" t="s">
        <v>14</v>
      </c>
      <c r="E305" s="5" t="s">
        <v>407</v>
      </c>
      <c r="F305" s="5" t="s">
        <v>98</v>
      </c>
      <c r="G305" s="58">
        <v>3176739.84</v>
      </c>
      <c r="H305" s="58"/>
      <c r="I305" s="58">
        <f t="shared" si="122"/>
        <v>3176739.84</v>
      </c>
      <c r="J305" s="58">
        <v>3228266.69</v>
      </c>
      <c r="K305" s="58"/>
      <c r="L305" s="58">
        <f t="shared" si="123"/>
        <v>3228266.69</v>
      </c>
      <c r="M305" s="58">
        <v>3304225.91</v>
      </c>
      <c r="N305" s="58"/>
      <c r="O305" s="58">
        <f t="shared" si="124"/>
        <v>3304225.91</v>
      </c>
    </row>
    <row r="306" spans="1:90" s="30" customFormat="1" ht="48">
      <c r="A306" s="109" t="s">
        <v>419</v>
      </c>
      <c r="B306" s="15">
        <v>800</v>
      </c>
      <c r="C306" s="15">
        <v>10</v>
      </c>
      <c r="D306" s="5" t="s">
        <v>14</v>
      </c>
      <c r="E306" s="5" t="s">
        <v>323</v>
      </c>
      <c r="F306" s="5"/>
      <c r="G306" s="58">
        <f>G307</f>
        <v>3788314.42</v>
      </c>
      <c r="H306" s="58">
        <f>H307</f>
        <v>0</v>
      </c>
      <c r="I306" s="58">
        <f t="shared" si="112"/>
        <v>3788314.42</v>
      </c>
      <c r="J306" s="58">
        <f>J307</f>
        <v>3788314.42</v>
      </c>
      <c r="K306" s="58">
        <f>K307</f>
        <v>0</v>
      </c>
      <c r="L306" s="58">
        <f t="shared" si="118"/>
        <v>3788314.42</v>
      </c>
      <c r="M306" s="58">
        <f>M307</f>
        <v>3788314.42</v>
      </c>
      <c r="N306" s="58">
        <f>N307</f>
        <v>0</v>
      </c>
      <c r="O306" s="58">
        <f t="shared" si="119"/>
        <v>3788314.42</v>
      </c>
    </row>
    <row r="307" spans="1:90" s="33" customFormat="1" ht="24">
      <c r="A307" s="6" t="s">
        <v>100</v>
      </c>
      <c r="B307" s="15">
        <v>800</v>
      </c>
      <c r="C307" s="15">
        <v>10</v>
      </c>
      <c r="D307" s="5" t="s">
        <v>14</v>
      </c>
      <c r="E307" s="5" t="s">
        <v>323</v>
      </c>
      <c r="F307" s="5" t="s">
        <v>97</v>
      </c>
      <c r="G307" s="58">
        <f t="shared" ref="G307:N307" si="126">G308</f>
        <v>3788314.42</v>
      </c>
      <c r="H307" s="58">
        <f t="shared" si="126"/>
        <v>0</v>
      </c>
      <c r="I307" s="58">
        <f t="shared" si="112"/>
        <v>3788314.42</v>
      </c>
      <c r="J307" s="58">
        <f t="shared" si="126"/>
        <v>3788314.42</v>
      </c>
      <c r="K307" s="58">
        <f t="shared" si="126"/>
        <v>0</v>
      </c>
      <c r="L307" s="58">
        <f t="shared" si="118"/>
        <v>3788314.42</v>
      </c>
      <c r="M307" s="58">
        <f t="shared" si="126"/>
        <v>3788314.42</v>
      </c>
      <c r="N307" s="58">
        <f t="shared" si="126"/>
        <v>0</v>
      </c>
      <c r="O307" s="58">
        <f t="shared" si="119"/>
        <v>3788314.42</v>
      </c>
      <c r="P307" s="49"/>
      <c r="Q307" s="49"/>
    </row>
    <row r="308" spans="1:90" s="30" customFormat="1" ht="12">
      <c r="A308" s="6" t="s">
        <v>99</v>
      </c>
      <c r="B308" s="15">
        <v>800</v>
      </c>
      <c r="C308" s="15">
        <v>10</v>
      </c>
      <c r="D308" s="5" t="s">
        <v>14</v>
      </c>
      <c r="E308" s="5" t="s">
        <v>323</v>
      </c>
      <c r="F308" s="5" t="s">
        <v>98</v>
      </c>
      <c r="G308" s="58">
        <v>3788314.42</v>
      </c>
      <c r="H308" s="58"/>
      <c r="I308" s="58">
        <f t="shared" si="112"/>
        <v>3788314.42</v>
      </c>
      <c r="J308" s="58">
        <v>3788314.42</v>
      </c>
      <c r="K308" s="58"/>
      <c r="L308" s="58">
        <f t="shared" si="118"/>
        <v>3788314.42</v>
      </c>
      <c r="M308" s="58">
        <v>3788314.42</v>
      </c>
      <c r="N308" s="58"/>
      <c r="O308" s="58">
        <f t="shared" si="119"/>
        <v>3788314.42</v>
      </c>
    </row>
    <row r="309" spans="1:90" s="30" customFormat="1" ht="60">
      <c r="A309" s="9" t="s">
        <v>420</v>
      </c>
      <c r="B309" s="5" t="s">
        <v>22</v>
      </c>
      <c r="C309" s="5" t="s">
        <v>13</v>
      </c>
      <c r="D309" s="5" t="s">
        <v>14</v>
      </c>
      <c r="E309" s="5" t="s">
        <v>400</v>
      </c>
      <c r="F309" s="5"/>
      <c r="G309" s="58">
        <f>G310</f>
        <v>3624555</v>
      </c>
      <c r="H309" s="58">
        <f>H310</f>
        <v>0</v>
      </c>
      <c r="I309" s="58">
        <f t="shared" si="112"/>
        <v>3624555</v>
      </c>
      <c r="J309" s="58">
        <f>J310</f>
        <v>3624555</v>
      </c>
      <c r="K309" s="58">
        <f>K310</f>
        <v>0</v>
      </c>
      <c r="L309" s="58">
        <f t="shared" si="118"/>
        <v>3624555</v>
      </c>
      <c r="M309" s="58">
        <f>M310</f>
        <v>3624555</v>
      </c>
      <c r="N309" s="58">
        <f>N310</f>
        <v>0</v>
      </c>
      <c r="O309" s="58">
        <f t="shared" si="119"/>
        <v>3624555</v>
      </c>
    </row>
    <row r="310" spans="1:90" s="30" customFormat="1" ht="12">
      <c r="A310" s="9" t="s">
        <v>67</v>
      </c>
      <c r="B310" s="5" t="s">
        <v>22</v>
      </c>
      <c r="C310" s="5" t="s">
        <v>13</v>
      </c>
      <c r="D310" s="5" t="s">
        <v>14</v>
      </c>
      <c r="E310" s="5" t="s">
        <v>400</v>
      </c>
      <c r="F310" s="5" t="s">
        <v>66</v>
      </c>
      <c r="G310" s="58">
        <f>G311</f>
        <v>3624555</v>
      </c>
      <c r="H310" s="58">
        <f>H311</f>
        <v>0</v>
      </c>
      <c r="I310" s="58">
        <f t="shared" si="112"/>
        <v>3624555</v>
      </c>
      <c r="J310" s="58">
        <f>J311</f>
        <v>3624555</v>
      </c>
      <c r="K310" s="58">
        <f>K311</f>
        <v>0</v>
      </c>
      <c r="L310" s="58">
        <f t="shared" si="118"/>
        <v>3624555</v>
      </c>
      <c r="M310" s="58">
        <f>M311</f>
        <v>3624555</v>
      </c>
      <c r="N310" s="58">
        <f>N311</f>
        <v>0</v>
      </c>
      <c r="O310" s="58">
        <f t="shared" si="119"/>
        <v>3624555</v>
      </c>
    </row>
    <row r="311" spans="1:90" s="30" customFormat="1" ht="12">
      <c r="A311" s="9" t="s">
        <v>71</v>
      </c>
      <c r="B311" s="5" t="s">
        <v>22</v>
      </c>
      <c r="C311" s="5" t="s">
        <v>13</v>
      </c>
      <c r="D311" s="5" t="s">
        <v>14</v>
      </c>
      <c r="E311" s="5" t="s">
        <v>400</v>
      </c>
      <c r="F311" s="5" t="s">
        <v>70</v>
      </c>
      <c r="G311" s="58">
        <v>3624555</v>
      </c>
      <c r="H311" s="58"/>
      <c r="I311" s="58">
        <f t="shared" si="112"/>
        <v>3624555</v>
      </c>
      <c r="J311" s="58">
        <v>3624555</v>
      </c>
      <c r="K311" s="58"/>
      <c r="L311" s="58">
        <f t="shared" si="118"/>
        <v>3624555</v>
      </c>
      <c r="M311" s="58">
        <v>3624555</v>
      </c>
      <c r="N311" s="58"/>
      <c r="O311" s="58">
        <f t="shared" si="119"/>
        <v>3624555</v>
      </c>
    </row>
    <row r="312" spans="1:90" s="30" customFormat="1" ht="12">
      <c r="A312" s="10" t="s">
        <v>155</v>
      </c>
      <c r="B312" s="2" t="s">
        <v>22</v>
      </c>
      <c r="C312" s="2" t="s">
        <v>13</v>
      </c>
      <c r="D312" s="2" t="s">
        <v>15</v>
      </c>
      <c r="E312" s="2"/>
      <c r="F312" s="2"/>
      <c r="G312" s="56">
        <f>G313+G317+G323</f>
        <v>3186879.87</v>
      </c>
      <c r="H312" s="56">
        <f>H313+H317+H323</f>
        <v>0</v>
      </c>
      <c r="I312" s="56">
        <f t="shared" si="112"/>
        <v>3186879.87</v>
      </c>
      <c r="J312" s="56">
        <f>J313+J317+J323</f>
        <v>3301755.06</v>
      </c>
      <c r="K312" s="56">
        <f>K313+K317+K323</f>
        <v>0</v>
      </c>
      <c r="L312" s="56">
        <f t="shared" si="118"/>
        <v>3301755.06</v>
      </c>
      <c r="M312" s="56">
        <f>M313+M317+M323</f>
        <v>3421236.64</v>
      </c>
      <c r="N312" s="56">
        <f>N313+N317+N323</f>
        <v>0</v>
      </c>
      <c r="O312" s="56">
        <f t="shared" si="119"/>
        <v>3421236.64</v>
      </c>
    </row>
    <row r="313" spans="1:90" s="30" customFormat="1" ht="0.75" hidden="1" customHeight="1">
      <c r="A313" s="6" t="s">
        <v>159</v>
      </c>
      <c r="B313" s="3" t="s">
        <v>22</v>
      </c>
      <c r="C313" s="3" t="s">
        <v>13</v>
      </c>
      <c r="D313" s="3" t="s">
        <v>15</v>
      </c>
      <c r="E313" s="3" t="s">
        <v>135</v>
      </c>
      <c r="F313" s="3"/>
      <c r="G313" s="57">
        <f t="shared" ref="G313:N315" si="127">G314</f>
        <v>0</v>
      </c>
      <c r="H313" s="57">
        <f t="shared" si="127"/>
        <v>0</v>
      </c>
      <c r="I313" s="56">
        <f t="shared" si="112"/>
        <v>0</v>
      </c>
      <c r="J313" s="57">
        <f t="shared" si="127"/>
        <v>0</v>
      </c>
      <c r="K313" s="57">
        <f t="shared" si="127"/>
        <v>0</v>
      </c>
      <c r="L313" s="56">
        <f t="shared" si="118"/>
        <v>0</v>
      </c>
      <c r="M313" s="57">
        <f t="shared" si="127"/>
        <v>0</v>
      </c>
      <c r="N313" s="57">
        <f t="shared" si="127"/>
        <v>0</v>
      </c>
      <c r="O313" s="56">
        <f t="shared" si="119"/>
        <v>0</v>
      </c>
    </row>
    <row r="314" spans="1:90" s="30" customFormat="1" ht="0.75" hidden="1" customHeight="1">
      <c r="A314" s="6" t="s">
        <v>86</v>
      </c>
      <c r="B314" s="5" t="s">
        <v>22</v>
      </c>
      <c r="C314" s="5" t="s">
        <v>13</v>
      </c>
      <c r="D314" s="5" t="s">
        <v>15</v>
      </c>
      <c r="E314" s="5" t="s">
        <v>136</v>
      </c>
      <c r="F314" s="5"/>
      <c r="G314" s="58">
        <f t="shared" si="127"/>
        <v>0</v>
      </c>
      <c r="H314" s="58">
        <f t="shared" si="127"/>
        <v>0</v>
      </c>
      <c r="I314" s="58">
        <f t="shared" si="112"/>
        <v>0</v>
      </c>
      <c r="J314" s="58">
        <f t="shared" si="127"/>
        <v>0</v>
      </c>
      <c r="K314" s="58">
        <f t="shared" si="127"/>
        <v>0</v>
      </c>
      <c r="L314" s="58">
        <f t="shared" si="118"/>
        <v>0</v>
      </c>
      <c r="M314" s="58">
        <f t="shared" si="127"/>
        <v>0</v>
      </c>
      <c r="N314" s="58">
        <f t="shared" si="127"/>
        <v>0</v>
      </c>
      <c r="O314" s="58">
        <f t="shared" si="119"/>
        <v>0</v>
      </c>
    </row>
    <row r="315" spans="1:90" s="30" customFormat="1" ht="0.75" hidden="1" customHeight="1">
      <c r="A315" s="9" t="s">
        <v>67</v>
      </c>
      <c r="B315" s="5" t="s">
        <v>22</v>
      </c>
      <c r="C315" s="5" t="s">
        <v>13</v>
      </c>
      <c r="D315" s="5" t="s">
        <v>15</v>
      </c>
      <c r="E315" s="5" t="s">
        <v>136</v>
      </c>
      <c r="F315" s="5" t="s">
        <v>66</v>
      </c>
      <c r="G315" s="58">
        <f t="shared" si="127"/>
        <v>0</v>
      </c>
      <c r="H315" s="58">
        <f t="shared" si="127"/>
        <v>0</v>
      </c>
      <c r="I315" s="58">
        <f t="shared" si="112"/>
        <v>0</v>
      </c>
      <c r="J315" s="58">
        <f t="shared" si="127"/>
        <v>0</v>
      </c>
      <c r="K315" s="58">
        <f t="shared" si="127"/>
        <v>0</v>
      </c>
      <c r="L315" s="58">
        <f t="shared" si="118"/>
        <v>0</v>
      </c>
      <c r="M315" s="58">
        <f t="shared" si="127"/>
        <v>0</v>
      </c>
      <c r="N315" s="58">
        <f t="shared" si="127"/>
        <v>0</v>
      </c>
      <c r="O315" s="58">
        <f t="shared" si="119"/>
        <v>0</v>
      </c>
    </row>
    <row r="316" spans="1:90" s="30" customFormat="1" ht="0.75" hidden="1" customHeight="1">
      <c r="A316" s="6" t="s">
        <v>175</v>
      </c>
      <c r="B316" s="5" t="s">
        <v>22</v>
      </c>
      <c r="C316" s="5" t="s">
        <v>13</v>
      </c>
      <c r="D316" s="5" t="s">
        <v>15</v>
      </c>
      <c r="E316" s="5" t="s">
        <v>136</v>
      </c>
      <c r="F316" s="5" t="s">
        <v>147</v>
      </c>
      <c r="G316" s="58"/>
      <c r="H316" s="58"/>
      <c r="I316" s="58">
        <f t="shared" si="112"/>
        <v>0</v>
      </c>
      <c r="J316" s="58"/>
      <c r="K316" s="58"/>
      <c r="L316" s="58">
        <f t="shared" si="118"/>
        <v>0</v>
      </c>
      <c r="M316" s="58"/>
      <c r="N316" s="58"/>
      <c r="O316" s="58">
        <f t="shared" si="119"/>
        <v>0</v>
      </c>
    </row>
    <row r="317" spans="1:90" s="30" customFormat="1" ht="12">
      <c r="A317" s="6" t="s">
        <v>76</v>
      </c>
      <c r="B317" s="15">
        <v>800</v>
      </c>
      <c r="C317" s="15">
        <v>10</v>
      </c>
      <c r="D317" s="5" t="s">
        <v>15</v>
      </c>
      <c r="E317" s="5" t="s">
        <v>112</v>
      </c>
      <c r="F317" s="5"/>
      <c r="G317" s="58">
        <f>G318</f>
        <v>3186879.87</v>
      </c>
      <c r="H317" s="58">
        <f>H318</f>
        <v>0</v>
      </c>
      <c r="I317" s="58">
        <f t="shared" si="112"/>
        <v>3186879.87</v>
      </c>
      <c r="J317" s="58">
        <f>J318</f>
        <v>3301755.06</v>
      </c>
      <c r="K317" s="58">
        <f>K318</f>
        <v>0</v>
      </c>
      <c r="L317" s="58">
        <f t="shared" si="118"/>
        <v>3301755.06</v>
      </c>
      <c r="M317" s="58">
        <f>M318</f>
        <v>3421236.64</v>
      </c>
      <c r="N317" s="58">
        <f>N318</f>
        <v>0</v>
      </c>
      <c r="O317" s="58">
        <f t="shared" si="119"/>
        <v>3421236.64</v>
      </c>
    </row>
    <row r="318" spans="1:90" s="30" customFormat="1" ht="24">
      <c r="A318" s="47" t="s">
        <v>402</v>
      </c>
      <c r="B318" s="5" t="s">
        <v>22</v>
      </c>
      <c r="C318" s="8" t="s">
        <v>13</v>
      </c>
      <c r="D318" s="8" t="s">
        <v>15</v>
      </c>
      <c r="E318" s="8" t="s">
        <v>401</v>
      </c>
      <c r="F318" s="8"/>
      <c r="G318" s="58">
        <f>G319+G321</f>
        <v>3186879.87</v>
      </c>
      <c r="H318" s="58">
        <f>H319+H321</f>
        <v>0</v>
      </c>
      <c r="I318" s="58">
        <f t="shared" si="112"/>
        <v>3186879.87</v>
      </c>
      <c r="J318" s="58">
        <f>J319+J321</f>
        <v>3301755.06</v>
      </c>
      <c r="K318" s="58">
        <f>K319+K321</f>
        <v>0</v>
      </c>
      <c r="L318" s="58">
        <f t="shared" si="118"/>
        <v>3301755.06</v>
      </c>
      <c r="M318" s="58">
        <f>M319+M321</f>
        <v>3421236.64</v>
      </c>
      <c r="N318" s="58">
        <f>N319+N321</f>
        <v>0</v>
      </c>
      <c r="O318" s="58">
        <f t="shared" si="119"/>
        <v>3421236.64</v>
      </c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  <c r="BH318" s="24"/>
      <c r="BI318" s="24"/>
      <c r="BJ318" s="24"/>
      <c r="BK318" s="24"/>
      <c r="BL318" s="24"/>
      <c r="BM318" s="24"/>
      <c r="BN318" s="24"/>
      <c r="BO318" s="24"/>
      <c r="BP318" s="24"/>
      <c r="BQ318" s="24"/>
      <c r="BR318" s="24"/>
      <c r="BS318" s="24"/>
      <c r="BT318" s="24"/>
      <c r="BU318" s="24"/>
      <c r="BV318" s="24"/>
      <c r="BW318" s="24"/>
      <c r="BX318" s="24"/>
      <c r="BY318" s="24"/>
      <c r="BZ318" s="24"/>
      <c r="CA318" s="24"/>
      <c r="CB318" s="24"/>
      <c r="CC318" s="24"/>
      <c r="CD318" s="24"/>
      <c r="CE318" s="24"/>
      <c r="CF318" s="24"/>
      <c r="CG318" s="24"/>
      <c r="CH318" s="24"/>
      <c r="CI318" s="24"/>
      <c r="CJ318" s="24"/>
      <c r="CK318" s="24"/>
      <c r="CL318" s="24"/>
    </row>
    <row r="319" spans="1:90" s="33" customFormat="1" ht="36">
      <c r="A319" s="6" t="s">
        <v>49</v>
      </c>
      <c r="B319" s="5" t="s">
        <v>22</v>
      </c>
      <c r="C319" s="8" t="s">
        <v>13</v>
      </c>
      <c r="D319" s="8" t="s">
        <v>15</v>
      </c>
      <c r="E319" s="8" t="s">
        <v>401</v>
      </c>
      <c r="F319" s="8" t="s">
        <v>48</v>
      </c>
      <c r="G319" s="58">
        <f>G320</f>
        <v>2941879.87</v>
      </c>
      <c r="H319" s="58">
        <f>H320</f>
        <v>0</v>
      </c>
      <c r="I319" s="58">
        <f t="shared" si="112"/>
        <v>2941879.87</v>
      </c>
      <c r="J319" s="58">
        <f t="shared" ref="J319:M319" si="128">J320</f>
        <v>3056755.06</v>
      </c>
      <c r="K319" s="58">
        <f>K320</f>
        <v>0</v>
      </c>
      <c r="L319" s="58">
        <f t="shared" si="118"/>
        <v>3056755.06</v>
      </c>
      <c r="M319" s="58">
        <f t="shared" si="128"/>
        <v>3176236.64</v>
      </c>
      <c r="N319" s="58">
        <f>N320</f>
        <v>0</v>
      </c>
      <c r="O319" s="58">
        <f t="shared" si="119"/>
        <v>3176236.64</v>
      </c>
      <c r="P319" s="23"/>
      <c r="Q319" s="23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  <c r="AH319" s="40"/>
      <c r="AI319" s="40"/>
      <c r="AJ319" s="40"/>
      <c r="AK319" s="40"/>
      <c r="AL319" s="40"/>
      <c r="AM319" s="40"/>
      <c r="AN319" s="40"/>
      <c r="AO319" s="40"/>
      <c r="AP319" s="40"/>
      <c r="AQ319" s="40"/>
      <c r="AR319" s="40"/>
      <c r="AS319" s="40"/>
      <c r="AT319" s="40"/>
      <c r="AU319" s="40"/>
      <c r="AV319" s="40"/>
      <c r="AW319" s="40"/>
      <c r="AX319" s="40"/>
      <c r="AY319" s="40"/>
      <c r="AZ319" s="40"/>
      <c r="BA319" s="40"/>
      <c r="BB319" s="40"/>
      <c r="BC319" s="40"/>
      <c r="BD319" s="40"/>
      <c r="BE319" s="40"/>
      <c r="BF319" s="40"/>
      <c r="BG319" s="40"/>
      <c r="BH319" s="40"/>
      <c r="BI319" s="40"/>
      <c r="BJ319" s="40"/>
      <c r="BK319" s="40"/>
      <c r="BL319" s="40"/>
      <c r="BM319" s="40"/>
      <c r="BN319" s="40"/>
      <c r="BO319" s="40"/>
      <c r="BP319" s="40"/>
      <c r="BQ319" s="40"/>
      <c r="BR319" s="40"/>
      <c r="BS319" s="40"/>
      <c r="BT319" s="40"/>
      <c r="BU319" s="40"/>
      <c r="BV319" s="40"/>
      <c r="BW319" s="40"/>
      <c r="BX319" s="40"/>
      <c r="BY319" s="40"/>
      <c r="BZ319" s="40"/>
      <c r="CA319" s="40"/>
      <c r="CB319" s="40"/>
      <c r="CC319" s="40"/>
      <c r="CD319" s="40"/>
      <c r="CE319" s="40"/>
      <c r="CF319" s="40"/>
      <c r="CG319" s="40"/>
      <c r="CH319" s="40"/>
      <c r="CI319" s="40"/>
      <c r="CJ319" s="40"/>
      <c r="CK319" s="40"/>
      <c r="CL319" s="40"/>
    </row>
    <row r="320" spans="1:90" s="30" customFormat="1" ht="12">
      <c r="A320" s="6" t="s">
        <v>51</v>
      </c>
      <c r="B320" s="5" t="s">
        <v>22</v>
      </c>
      <c r="C320" s="8" t="s">
        <v>13</v>
      </c>
      <c r="D320" s="8" t="s">
        <v>15</v>
      </c>
      <c r="E320" s="8" t="s">
        <v>401</v>
      </c>
      <c r="F320" s="8" t="s">
        <v>50</v>
      </c>
      <c r="G320" s="58">
        <v>2941879.87</v>
      </c>
      <c r="H320" s="58"/>
      <c r="I320" s="58">
        <f t="shared" si="112"/>
        <v>2941879.87</v>
      </c>
      <c r="J320" s="59">
        <v>3056755.06</v>
      </c>
      <c r="K320" s="58"/>
      <c r="L320" s="58">
        <f t="shared" si="118"/>
        <v>3056755.06</v>
      </c>
      <c r="M320" s="58">
        <v>3176236.64</v>
      </c>
      <c r="N320" s="58"/>
      <c r="O320" s="58">
        <f t="shared" si="119"/>
        <v>3176236.64</v>
      </c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  <c r="BH320" s="24"/>
      <c r="BI320" s="24"/>
      <c r="BJ320" s="24"/>
      <c r="BK320" s="24"/>
      <c r="BL320" s="24"/>
      <c r="BM320" s="24"/>
      <c r="BN320" s="24"/>
      <c r="BO320" s="24"/>
      <c r="BP320" s="24"/>
      <c r="BQ320" s="24"/>
      <c r="BR320" s="24"/>
      <c r="BS320" s="24"/>
      <c r="BT320" s="24"/>
      <c r="BU320" s="24"/>
      <c r="BV320" s="24"/>
      <c r="BW320" s="24"/>
      <c r="BX320" s="24"/>
      <c r="BY320" s="24"/>
      <c r="BZ320" s="24"/>
      <c r="CA320" s="24"/>
      <c r="CB320" s="24"/>
      <c r="CC320" s="24"/>
      <c r="CD320" s="24"/>
      <c r="CE320" s="24"/>
      <c r="CF320" s="24"/>
      <c r="CG320" s="24"/>
      <c r="CH320" s="24"/>
      <c r="CI320" s="24"/>
      <c r="CJ320" s="24"/>
      <c r="CK320" s="24"/>
      <c r="CL320" s="24"/>
    </row>
    <row r="321" spans="1:90" s="30" customFormat="1" ht="12">
      <c r="A321" s="6" t="s">
        <v>57</v>
      </c>
      <c r="B321" s="5" t="s">
        <v>22</v>
      </c>
      <c r="C321" s="8" t="s">
        <v>13</v>
      </c>
      <c r="D321" s="8" t="s">
        <v>15</v>
      </c>
      <c r="E321" s="8" t="s">
        <v>401</v>
      </c>
      <c r="F321" s="8" t="s">
        <v>55</v>
      </c>
      <c r="G321" s="58">
        <f>G322</f>
        <v>245000</v>
      </c>
      <c r="H321" s="58">
        <f>H322</f>
        <v>0</v>
      </c>
      <c r="I321" s="58">
        <f t="shared" si="112"/>
        <v>245000</v>
      </c>
      <c r="J321" s="58">
        <f t="shared" ref="J321:M321" si="129">J322</f>
        <v>245000</v>
      </c>
      <c r="K321" s="58">
        <f>K322</f>
        <v>0</v>
      </c>
      <c r="L321" s="58">
        <f t="shared" si="118"/>
        <v>245000</v>
      </c>
      <c r="M321" s="58">
        <f t="shared" si="129"/>
        <v>245000</v>
      </c>
      <c r="N321" s="58">
        <f>N322</f>
        <v>0</v>
      </c>
      <c r="O321" s="58">
        <f t="shared" si="119"/>
        <v>245000</v>
      </c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  <c r="BH321" s="24"/>
      <c r="BI321" s="24"/>
      <c r="BJ321" s="24"/>
      <c r="BK321" s="24"/>
      <c r="BL321" s="24"/>
      <c r="BM321" s="24"/>
      <c r="BN321" s="24"/>
      <c r="BO321" s="24"/>
      <c r="BP321" s="24"/>
      <c r="BQ321" s="24"/>
      <c r="BR321" s="24"/>
      <c r="BS321" s="24"/>
      <c r="BT321" s="24"/>
      <c r="BU321" s="24"/>
      <c r="BV321" s="24"/>
      <c r="BW321" s="24"/>
      <c r="BX321" s="24"/>
      <c r="BY321" s="24"/>
      <c r="BZ321" s="24"/>
      <c r="CA321" s="24"/>
      <c r="CB321" s="24"/>
      <c r="CC321" s="24"/>
      <c r="CD321" s="24"/>
      <c r="CE321" s="24"/>
      <c r="CF321" s="24"/>
      <c r="CG321" s="24"/>
      <c r="CH321" s="24"/>
      <c r="CI321" s="24"/>
      <c r="CJ321" s="24"/>
      <c r="CK321" s="24"/>
      <c r="CL321" s="24"/>
    </row>
    <row r="322" spans="1:90" s="30" customFormat="1" ht="11.25" customHeight="1">
      <c r="A322" s="6" t="s">
        <v>75</v>
      </c>
      <c r="B322" s="5" t="s">
        <v>22</v>
      </c>
      <c r="C322" s="8" t="s">
        <v>13</v>
      </c>
      <c r="D322" s="8" t="s">
        <v>15</v>
      </c>
      <c r="E322" s="8" t="s">
        <v>401</v>
      </c>
      <c r="F322" s="8" t="s">
        <v>56</v>
      </c>
      <c r="G322" s="58">
        <v>245000</v>
      </c>
      <c r="H322" s="58"/>
      <c r="I322" s="58">
        <f t="shared" si="112"/>
        <v>245000</v>
      </c>
      <c r="J322" s="59">
        <v>245000</v>
      </c>
      <c r="K322" s="58"/>
      <c r="L322" s="58">
        <f t="shared" si="118"/>
        <v>245000</v>
      </c>
      <c r="M322" s="58">
        <v>245000</v>
      </c>
      <c r="N322" s="58"/>
      <c r="O322" s="58">
        <f t="shared" si="119"/>
        <v>245000</v>
      </c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  <c r="BH322" s="24"/>
      <c r="BI322" s="24"/>
      <c r="BJ322" s="24"/>
      <c r="BK322" s="24"/>
      <c r="BL322" s="24"/>
      <c r="BM322" s="24"/>
      <c r="BN322" s="24"/>
      <c r="BO322" s="24"/>
      <c r="BP322" s="24"/>
      <c r="BQ322" s="24"/>
      <c r="BR322" s="24"/>
      <c r="BS322" s="24"/>
      <c r="BT322" s="24"/>
      <c r="BU322" s="24"/>
      <c r="BV322" s="24"/>
      <c r="BW322" s="24"/>
      <c r="BX322" s="24"/>
      <c r="BY322" s="24"/>
      <c r="BZ322" s="24"/>
      <c r="CA322" s="24"/>
      <c r="CB322" s="24"/>
      <c r="CC322" s="24"/>
      <c r="CD322" s="24"/>
      <c r="CE322" s="24"/>
      <c r="CF322" s="24"/>
      <c r="CG322" s="24"/>
      <c r="CH322" s="24"/>
      <c r="CI322" s="24"/>
      <c r="CJ322" s="24"/>
      <c r="CK322" s="24"/>
      <c r="CL322" s="24"/>
    </row>
    <row r="323" spans="1:90" s="30" customFormat="1" ht="12" hidden="1">
      <c r="A323" s="6" t="s">
        <v>159</v>
      </c>
      <c r="B323" s="5" t="s">
        <v>22</v>
      </c>
      <c r="C323" s="8" t="s">
        <v>13</v>
      </c>
      <c r="D323" s="8" t="s">
        <v>15</v>
      </c>
      <c r="E323" s="5" t="s">
        <v>135</v>
      </c>
      <c r="F323" s="5"/>
      <c r="G323" s="58">
        <f t="shared" ref="G323:H325" si="130">G324</f>
        <v>0</v>
      </c>
      <c r="H323" s="58">
        <f t="shared" si="130"/>
        <v>0</v>
      </c>
      <c r="I323" s="58">
        <f t="shared" si="112"/>
        <v>0</v>
      </c>
      <c r="J323" s="58">
        <f>J324</f>
        <v>0</v>
      </c>
      <c r="K323" s="58">
        <f>K324</f>
        <v>0</v>
      </c>
      <c r="L323" s="58">
        <f t="shared" si="118"/>
        <v>0</v>
      </c>
      <c r="M323" s="58">
        <f>M324</f>
        <v>0</v>
      </c>
      <c r="N323" s="58">
        <f>N324</f>
        <v>0</v>
      </c>
      <c r="O323" s="58">
        <f t="shared" si="119"/>
        <v>0</v>
      </c>
    </row>
    <row r="324" spans="1:90" s="30" customFormat="1" ht="12" hidden="1">
      <c r="A324" s="14" t="s">
        <v>86</v>
      </c>
      <c r="B324" s="5" t="s">
        <v>22</v>
      </c>
      <c r="C324" s="8" t="s">
        <v>13</v>
      </c>
      <c r="D324" s="8" t="s">
        <v>15</v>
      </c>
      <c r="E324" s="5" t="s">
        <v>136</v>
      </c>
      <c r="F324" s="5"/>
      <c r="G324" s="58">
        <f t="shared" si="130"/>
        <v>0</v>
      </c>
      <c r="H324" s="58">
        <f t="shared" si="130"/>
        <v>0</v>
      </c>
      <c r="I324" s="58">
        <f t="shared" si="112"/>
        <v>0</v>
      </c>
      <c r="J324" s="58">
        <f>J325</f>
        <v>0</v>
      </c>
      <c r="K324" s="58">
        <f>K325</f>
        <v>0</v>
      </c>
      <c r="L324" s="58">
        <f t="shared" si="118"/>
        <v>0</v>
      </c>
      <c r="M324" s="58">
        <f>M325</f>
        <v>0</v>
      </c>
      <c r="N324" s="58">
        <f>N325</f>
        <v>0</v>
      </c>
      <c r="O324" s="58">
        <f t="shared" si="119"/>
        <v>0</v>
      </c>
    </row>
    <row r="325" spans="1:90" s="30" customFormat="1" ht="12" hidden="1">
      <c r="A325" s="9" t="s">
        <v>67</v>
      </c>
      <c r="B325" s="5" t="s">
        <v>22</v>
      </c>
      <c r="C325" s="8" t="s">
        <v>13</v>
      </c>
      <c r="D325" s="8" t="s">
        <v>15</v>
      </c>
      <c r="E325" s="5" t="s">
        <v>136</v>
      </c>
      <c r="F325" s="5" t="s">
        <v>66</v>
      </c>
      <c r="G325" s="58">
        <f t="shared" si="130"/>
        <v>0</v>
      </c>
      <c r="H325" s="58">
        <f t="shared" si="130"/>
        <v>0</v>
      </c>
      <c r="I325" s="58">
        <f t="shared" si="112"/>
        <v>0</v>
      </c>
      <c r="J325" s="58">
        <f t="shared" ref="J325:M325" si="131">J326</f>
        <v>0</v>
      </c>
      <c r="K325" s="58">
        <f>K326</f>
        <v>0</v>
      </c>
      <c r="L325" s="58">
        <f t="shared" si="118"/>
        <v>0</v>
      </c>
      <c r="M325" s="58">
        <f t="shared" si="131"/>
        <v>0</v>
      </c>
      <c r="N325" s="58">
        <f>N326</f>
        <v>0</v>
      </c>
      <c r="O325" s="58">
        <f t="shared" si="119"/>
        <v>0</v>
      </c>
    </row>
    <row r="326" spans="1:90" s="30" customFormat="1" ht="12" hidden="1">
      <c r="A326" s="6" t="s">
        <v>175</v>
      </c>
      <c r="B326" s="5" t="s">
        <v>22</v>
      </c>
      <c r="C326" s="5" t="s">
        <v>5</v>
      </c>
      <c r="D326" s="5" t="s">
        <v>15</v>
      </c>
      <c r="E326" s="5" t="s">
        <v>136</v>
      </c>
      <c r="F326" s="5" t="s">
        <v>147</v>
      </c>
      <c r="G326" s="58"/>
      <c r="H326" s="58"/>
      <c r="I326" s="58">
        <f t="shared" si="112"/>
        <v>0</v>
      </c>
      <c r="J326" s="59"/>
      <c r="K326" s="58"/>
      <c r="L326" s="58">
        <f t="shared" si="118"/>
        <v>0</v>
      </c>
      <c r="M326" s="58"/>
      <c r="N326" s="58"/>
      <c r="O326" s="58">
        <f t="shared" si="119"/>
        <v>0</v>
      </c>
    </row>
    <row r="327" spans="1:90" s="30" customFormat="1" ht="12">
      <c r="A327" s="1" t="s">
        <v>28</v>
      </c>
      <c r="B327" s="2" t="s">
        <v>22</v>
      </c>
      <c r="C327" s="2" t="s">
        <v>37</v>
      </c>
      <c r="D327" s="2"/>
      <c r="E327" s="2"/>
      <c r="F327" s="2"/>
      <c r="G327" s="56">
        <f>G328+G335</f>
        <v>200000</v>
      </c>
      <c r="H327" s="56">
        <f>H328+H335</f>
        <v>0</v>
      </c>
      <c r="I327" s="56">
        <f t="shared" si="112"/>
        <v>200000</v>
      </c>
      <c r="J327" s="56">
        <f t="shared" ref="J327:M327" si="132">J328+J335</f>
        <v>200000</v>
      </c>
      <c r="K327" s="56">
        <f>K328+K335</f>
        <v>0</v>
      </c>
      <c r="L327" s="56">
        <f t="shared" si="118"/>
        <v>200000</v>
      </c>
      <c r="M327" s="56">
        <f t="shared" si="132"/>
        <v>200000</v>
      </c>
      <c r="N327" s="56">
        <f>N328+N335</f>
        <v>0</v>
      </c>
      <c r="O327" s="56">
        <f t="shared" si="119"/>
        <v>200000</v>
      </c>
    </row>
    <row r="328" spans="1:90" s="30" customFormat="1" ht="12">
      <c r="A328" s="18" t="s">
        <v>46</v>
      </c>
      <c r="B328" s="3" t="s">
        <v>22</v>
      </c>
      <c r="C328" s="3" t="s">
        <v>37</v>
      </c>
      <c r="D328" s="3" t="s">
        <v>5</v>
      </c>
      <c r="E328" s="3"/>
      <c r="F328" s="3"/>
      <c r="G328" s="57">
        <f t="shared" ref="G328:N329" si="133">G329</f>
        <v>150000</v>
      </c>
      <c r="H328" s="57">
        <f t="shared" si="133"/>
        <v>0</v>
      </c>
      <c r="I328" s="57">
        <f t="shared" si="112"/>
        <v>150000</v>
      </c>
      <c r="J328" s="57">
        <f t="shared" si="133"/>
        <v>150000</v>
      </c>
      <c r="K328" s="57">
        <f t="shared" si="133"/>
        <v>0</v>
      </c>
      <c r="L328" s="57">
        <f t="shared" si="118"/>
        <v>150000</v>
      </c>
      <c r="M328" s="57">
        <f t="shared" si="133"/>
        <v>150000</v>
      </c>
      <c r="N328" s="57">
        <f t="shared" si="133"/>
        <v>0</v>
      </c>
      <c r="O328" s="57">
        <f t="shared" si="119"/>
        <v>150000</v>
      </c>
    </row>
    <row r="329" spans="1:90" s="30" customFormat="1" ht="24">
      <c r="A329" s="46" t="s">
        <v>324</v>
      </c>
      <c r="B329" s="5" t="s">
        <v>22</v>
      </c>
      <c r="C329" s="5" t="s">
        <v>37</v>
      </c>
      <c r="D329" s="5" t="s">
        <v>5</v>
      </c>
      <c r="E329" s="5" t="s">
        <v>120</v>
      </c>
      <c r="F329" s="5"/>
      <c r="G329" s="58">
        <f>G330</f>
        <v>150000</v>
      </c>
      <c r="H329" s="58">
        <f>H330</f>
        <v>0</v>
      </c>
      <c r="I329" s="58">
        <f t="shared" si="112"/>
        <v>150000</v>
      </c>
      <c r="J329" s="58">
        <f t="shared" si="133"/>
        <v>150000</v>
      </c>
      <c r="K329" s="58">
        <f>K330</f>
        <v>0</v>
      </c>
      <c r="L329" s="58">
        <f t="shared" si="118"/>
        <v>150000</v>
      </c>
      <c r="M329" s="58">
        <f t="shared" si="133"/>
        <v>150000</v>
      </c>
      <c r="N329" s="58">
        <f>N330</f>
        <v>0</v>
      </c>
      <c r="O329" s="58">
        <f t="shared" si="119"/>
        <v>150000</v>
      </c>
    </row>
    <row r="330" spans="1:90" s="30" customFormat="1" ht="12">
      <c r="A330" s="9" t="s">
        <v>72</v>
      </c>
      <c r="B330" s="5" t="s">
        <v>22</v>
      </c>
      <c r="C330" s="5" t="s">
        <v>37</v>
      </c>
      <c r="D330" s="5" t="s">
        <v>5</v>
      </c>
      <c r="E330" s="5" t="s">
        <v>212</v>
      </c>
      <c r="F330" s="5"/>
      <c r="G330" s="58">
        <f>G333+G331</f>
        <v>150000</v>
      </c>
      <c r="H330" s="58">
        <f>H333+H331</f>
        <v>0</v>
      </c>
      <c r="I330" s="58">
        <f t="shared" si="112"/>
        <v>150000</v>
      </c>
      <c r="J330" s="58">
        <f t="shared" ref="J330:M330" si="134">J333+J331</f>
        <v>150000</v>
      </c>
      <c r="K330" s="58">
        <f>K333+K331</f>
        <v>0</v>
      </c>
      <c r="L330" s="58">
        <f t="shared" si="118"/>
        <v>150000</v>
      </c>
      <c r="M330" s="58">
        <f t="shared" si="134"/>
        <v>150000</v>
      </c>
      <c r="N330" s="58">
        <f>N333+N331</f>
        <v>0</v>
      </c>
      <c r="O330" s="58">
        <f t="shared" si="119"/>
        <v>150000</v>
      </c>
    </row>
    <row r="331" spans="1:90" s="30" customFormat="1" ht="36" hidden="1">
      <c r="A331" s="6" t="s">
        <v>228</v>
      </c>
      <c r="B331" s="5" t="s">
        <v>22</v>
      </c>
      <c r="C331" s="5" t="s">
        <v>37</v>
      </c>
      <c r="D331" s="5" t="s">
        <v>5</v>
      </c>
      <c r="E331" s="5" t="s">
        <v>212</v>
      </c>
      <c r="F331" s="5" t="s">
        <v>48</v>
      </c>
      <c r="G331" s="58">
        <f>G332</f>
        <v>0</v>
      </c>
      <c r="H331" s="58">
        <f>H332</f>
        <v>0</v>
      </c>
      <c r="I331" s="58">
        <f t="shared" ref="I331:I378" si="135">G331+H331</f>
        <v>0</v>
      </c>
      <c r="J331" s="58">
        <f t="shared" ref="J331:M331" si="136">J332</f>
        <v>0</v>
      </c>
      <c r="K331" s="58">
        <f>K332</f>
        <v>0</v>
      </c>
      <c r="L331" s="58">
        <f t="shared" si="118"/>
        <v>0</v>
      </c>
      <c r="M331" s="58">
        <f t="shared" si="136"/>
        <v>0</v>
      </c>
      <c r="N331" s="58">
        <f>N332</f>
        <v>0</v>
      </c>
      <c r="O331" s="58">
        <f t="shared" si="119"/>
        <v>0</v>
      </c>
    </row>
    <row r="332" spans="1:90" s="63" customFormat="1" ht="14.25" hidden="1">
      <c r="A332" s="6" t="s">
        <v>51</v>
      </c>
      <c r="B332" s="5" t="s">
        <v>22</v>
      </c>
      <c r="C332" s="5" t="s">
        <v>37</v>
      </c>
      <c r="D332" s="5" t="s">
        <v>5</v>
      </c>
      <c r="E332" s="5" t="s">
        <v>212</v>
      </c>
      <c r="F332" s="5" t="s">
        <v>50</v>
      </c>
      <c r="G332" s="58"/>
      <c r="H332" s="58"/>
      <c r="I332" s="58">
        <f t="shared" si="135"/>
        <v>0</v>
      </c>
      <c r="J332" s="59"/>
      <c r="K332" s="58"/>
      <c r="L332" s="58">
        <f t="shared" si="118"/>
        <v>0</v>
      </c>
      <c r="M332" s="58"/>
      <c r="N332" s="58"/>
      <c r="O332" s="58">
        <f t="shared" si="119"/>
        <v>0</v>
      </c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  <c r="BJ332" s="21"/>
      <c r="BK332" s="21"/>
      <c r="BL332" s="21"/>
      <c r="BM332" s="21"/>
      <c r="BN332" s="21"/>
      <c r="BO332" s="21"/>
      <c r="BP332" s="21"/>
      <c r="BQ332" s="21"/>
      <c r="BR332" s="21"/>
      <c r="BS332" s="21"/>
      <c r="BT332" s="21"/>
      <c r="BU332" s="21"/>
      <c r="BV332" s="21"/>
      <c r="BW332" s="21"/>
      <c r="BX332" s="21"/>
      <c r="BY332" s="21"/>
      <c r="BZ332" s="21"/>
      <c r="CA332" s="21"/>
      <c r="CB332" s="21"/>
      <c r="CC332" s="21"/>
      <c r="CD332" s="21"/>
      <c r="CE332" s="21"/>
      <c r="CF332" s="21"/>
      <c r="CG332" s="21"/>
      <c r="CH332" s="21"/>
      <c r="CI332" s="21"/>
      <c r="CJ332" s="21"/>
      <c r="CK332" s="21"/>
      <c r="CL332" s="21"/>
    </row>
    <row r="333" spans="1:90" s="63" customFormat="1" ht="14.25">
      <c r="A333" s="6" t="s">
        <v>230</v>
      </c>
      <c r="B333" s="5" t="s">
        <v>22</v>
      </c>
      <c r="C333" s="5" t="s">
        <v>37</v>
      </c>
      <c r="D333" s="5" t="s">
        <v>5</v>
      </c>
      <c r="E333" s="5" t="s">
        <v>212</v>
      </c>
      <c r="F333" s="5" t="s">
        <v>55</v>
      </c>
      <c r="G333" s="58">
        <f>G334</f>
        <v>150000</v>
      </c>
      <c r="H333" s="58">
        <f>H334</f>
        <v>0</v>
      </c>
      <c r="I333" s="58">
        <f t="shared" si="135"/>
        <v>150000</v>
      </c>
      <c r="J333" s="58">
        <f t="shared" ref="J333:M333" si="137">J334</f>
        <v>150000</v>
      </c>
      <c r="K333" s="58">
        <f>K334</f>
        <v>0</v>
      </c>
      <c r="L333" s="58">
        <f t="shared" si="118"/>
        <v>150000</v>
      </c>
      <c r="M333" s="58">
        <f t="shared" si="137"/>
        <v>150000</v>
      </c>
      <c r="N333" s="58">
        <f>N334</f>
        <v>0</v>
      </c>
      <c r="O333" s="58">
        <f t="shared" si="119"/>
        <v>150000</v>
      </c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  <c r="BJ333" s="21"/>
      <c r="BK333" s="21"/>
      <c r="BL333" s="21"/>
      <c r="BM333" s="21"/>
      <c r="BN333" s="21"/>
      <c r="BO333" s="21"/>
      <c r="BP333" s="21"/>
      <c r="BQ333" s="21"/>
      <c r="BR333" s="21"/>
      <c r="BS333" s="21"/>
      <c r="BT333" s="21"/>
      <c r="BU333" s="21"/>
      <c r="BV333" s="21"/>
      <c r="BW333" s="21"/>
      <c r="BX333" s="21"/>
      <c r="BY333" s="21"/>
      <c r="BZ333" s="21"/>
      <c r="CA333" s="21"/>
      <c r="CB333" s="21"/>
      <c r="CC333" s="21"/>
      <c r="CD333" s="21"/>
      <c r="CE333" s="21"/>
      <c r="CF333" s="21"/>
      <c r="CG333" s="21"/>
      <c r="CH333" s="21"/>
      <c r="CI333" s="21"/>
      <c r="CJ333" s="21"/>
      <c r="CK333" s="21"/>
      <c r="CL333" s="21"/>
    </row>
    <row r="334" spans="1:90" s="63" customFormat="1" ht="14.25">
      <c r="A334" s="6" t="s">
        <v>75</v>
      </c>
      <c r="B334" s="5" t="s">
        <v>22</v>
      </c>
      <c r="C334" s="5" t="s">
        <v>37</v>
      </c>
      <c r="D334" s="5" t="s">
        <v>5</v>
      </c>
      <c r="E334" s="5" t="s">
        <v>212</v>
      </c>
      <c r="F334" s="5" t="s">
        <v>56</v>
      </c>
      <c r="G334" s="58">
        <v>150000</v>
      </c>
      <c r="H334" s="58"/>
      <c r="I334" s="58">
        <f t="shared" si="135"/>
        <v>150000</v>
      </c>
      <c r="J334" s="59">
        <v>150000</v>
      </c>
      <c r="K334" s="58"/>
      <c r="L334" s="58">
        <f t="shared" si="118"/>
        <v>150000</v>
      </c>
      <c r="M334" s="58">
        <v>150000</v>
      </c>
      <c r="N334" s="58"/>
      <c r="O334" s="58">
        <f t="shared" si="119"/>
        <v>150000</v>
      </c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1"/>
      <c r="BP334" s="21"/>
      <c r="BQ334" s="21"/>
      <c r="BR334" s="21"/>
      <c r="BS334" s="21"/>
      <c r="BT334" s="21"/>
      <c r="BU334" s="21"/>
      <c r="BV334" s="21"/>
      <c r="BW334" s="21"/>
      <c r="BX334" s="21"/>
      <c r="BY334" s="21"/>
      <c r="BZ334" s="21"/>
      <c r="CA334" s="21"/>
      <c r="CB334" s="21"/>
      <c r="CC334" s="21"/>
      <c r="CD334" s="21"/>
      <c r="CE334" s="21"/>
      <c r="CF334" s="21"/>
      <c r="CG334" s="21"/>
      <c r="CH334" s="21"/>
      <c r="CI334" s="21"/>
      <c r="CJ334" s="21"/>
      <c r="CK334" s="21"/>
      <c r="CL334" s="21"/>
    </row>
    <row r="335" spans="1:90" s="63" customFormat="1" ht="14.25">
      <c r="A335" s="18" t="s">
        <v>39</v>
      </c>
      <c r="B335" s="3" t="s">
        <v>22</v>
      </c>
      <c r="C335" s="3" t="s">
        <v>37</v>
      </c>
      <c r="D335" s="3" t="s">
        <v>6</v>
      </c>
      <c r="E335" s="3"/>
      <c r="F335" s="3"/>
      <c r="G335" s="57">
        <f>G336</f>
        <v>50000</v>
      </c>
      <c r="H335" s="57">
        <f>H336</f>
        <v>0</v>
      </c>
      <c r="I335" s="56">
        <f t="shared" si="135"/>
        <v>50000</v>
      </c>
      <c r="J335" s="57">
        <f>J336</f>
        <v>50000</v>
      </c>
      <c r="K335" s="57">
        <f>K336</f>
        <v>0</v>
      </c>
      <c r="L335" s="56">
        <f t="shared" si="118"/>
        <v>50000</v>
      </c>
      <c r="M335" s="57">
        <f>M336</f>
        <v>50000</v>
      </c>
      <c r="N335" s="57">
        <f>N336</f>
        <v>0</v>
      </c>
      <c r="O335" s="56">
        <f t="shared" si="119"/>
        <v>50000</v>
      </c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  <c r="BJ335" s="21"/>
      <c r="BK335" s="21"/>
      <c r="BL335" s="21"/>
      <c r="BM335" s="21"/>
      <c r="BN335" s="21"/>
      <c r="BO335" s="21"/>
      <c r="BP335" s="21"/>
      <c r="BQ335" s="21"/>
      <c r="BR335" s="21"/>
      <c r="BS335" s="21"/>
      <c r="BT335" s="21"/>
      <c r="BU335" s="21"/>
      <c r="BV335" s="21"/>
      <c r="BW335" s="21"/>
      <c r="BX335" s="21"/>
      <c r="BY335" s="21"/>
      <c r="BZ335" s="21"/>
      <c r="CA335" s="21"/>
      <c r="CB335" s="21"/>
      <c r="CC335" s="21"/>
      <c r="CD335" s="21"/>
      <c r="CE335" s="21"/>
      <c r="CF335" s="21"/>
      <c r="CG335" s="21"/>
      <c r="CH335" s="21"/>
      <c r="CI335" s="21"/>
      <c r="CJ335" s="21"/>
      <c r="CK335" s="21"/>
      <c r="CL335" s="21"/>
    </row>
    <row r="336" spans="1:90" s="63" customFormat="1" ht="24">
      <c r="A336" s="46" t="s">
        <v>324</v>
      </c>
      <c r="B336" s="5" t="s">
        <v>22</v>
      </c>
      <c r="C336" s="5" t="s">
        <v>37</v>
      </c>
      <c r="D336" s="5" t="s">
        <v>6</v>
      </c>
      <c r="E336" s="5" t="s">
        <v>120</v>
      </c>
      <c r="F336" s="5"/>
      <c r="G336" s="58">
        <f>G337</f>
        <v>50000</v>
      </c>
      <c r="H336" s="58">
        <f>H337</f>
        <v>0</v>
      </c>
      <c r="I336" s="58">
        <f t="shared" si="135"/>
        <v>50000</v>
      </c>
      <c r="J336" s="58">
        <f t="shared" ref="J336:M336" si="138">J337</f>
        <v>50000</v>
      </c>
      <c r="K336" s="58">
        <f>K337</f>
        <v>0</v>
      </c>
      <c r="L336" s="58">
        <f t="shared" si="118"/>
        <v>50000</v>
      </c>
      <c r="M336" s="58">
        <f t="shared" si="138"/>
        <v>50000</v>
      </c>
      <c r="N336" s="58">
        <f>N337</f>
        <v>0</v>
      </c>
      <c r="O336" s="58">
        <f t="shared" si="119"/>
        <v>50000</v>
      </c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1"/>
      <c r="BP336" s="21"/>
      <c r="BQ336" s="21"/>
      <c r="BR336" s="21"/>
      <c r="BS336" s="21"/>
      <c r="BT336" s="21"/>
      <c r="BU336" s="21"/>
      <c r="BV336" s="21"/>
      <c r="BW336" s="21"/>
      <c r="BX336" s="21"/>
      <c r="BY336" s="21"/>
      <c r="BZ336" s="21"/>
      <c r="CA336" s="21"/>
      <c r="CB336" s="21"/>
      <c r="CC336" s="21"/>
      <c r="CD336" s="21"/>
      <c r="CE336" s="21"/>
      <c r="CF336" s="21"/>
      <c r="CG336" s="21"/>
      <c r="CH336" s="21"/>
      <c r="CI336" s="21"/>
      <c r="CJ336" s="21"/>
      <c r="CK336" s="21"/>
      <c r="CL336" s="21"/>
    </row>
    <row r="337" spans="1:90" s="63" customFormat="1" ht="14.25">
      <c r="A337" s="9" t="s">
        <v>72</v>
      </c>
      <c r="B337" s="5" t="s">
        <v>22</v>
      </c>
      <c r="C337" s="5" t="s">
        <v>37</v>
      </c>
      <c r="D337" s="5" t="s">
        <v>6</v>
      </c>
      <c r="E337" s="5" t="s">
        <v>212</v>
      </c>
      <c r="F337" s="5"/>
      <c r="G337" s="58">
        <f>G340+G338</f>
        <v>50000</v>
      </c>
      <c r="H337" s="58">
        <f>H340+H338</f>
        <v>0</v>
      </c>
      <c r="I337" s="58">
        <f t="shared" si="135"/>
        <v>50000</v>
      </c>
      <c r="J337" s="58">
        <f t="shared" ref="J337:M337" si="139">J340+J338</f>
        <v>50000</v>
      </c>
      <c r="K337" s="58">
        <f>K340+K338</f>
        <v>0</v>
      </c>
      <c r="L337" s="58">
        <f t="shared" si="118"/>
        <v>50000</v>
      </c>
      <c r="M337" s="58">
        <f t="shared" si="139"/>
        <v>50000</v>
      </c>
      <c r="N337" s="58">
        <f>N340+N338</f>
        <v>0</v>
      </c>
      <c r="O337" s="58">
        <f t="shared" si="119"/>
        <v>50000</v>
      </c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1"/>
      <c r="BP337" s="21"/>
      <c r="BQ337" s="21"/>
      <c r="BR337" s="21"/>
      <c r="BS337" s="21"/>
      <c r="BT337" s="21"/>
      <c r="BU337" s="21"/>
      <c r="BV337" s="21"/>
      <c r="BW337" s="21"/>
      <c r="BX337" s="21"/>
      <c r="BY337" s="21"/>
      <c r="BZ337" s="21"/>
      <c r="CA337" s="21"/>
      <c r="CB337" s="21"/>
      <c r="CC337" s="21"/>
      <c r="CD337" s="21"/>
      <c r="CE337" s="21"/>
      <c r="CF337" s="21"/>
      <c r="CG337" s="21"/>
      <c r="CH337" s="21"/>
      <c r="CI337" s="21"/>
      <c r="CJ337" s="21"/>
      <c r="CK337" s="21"/>
      <c r="CL337" s="21"/>
    </row>
    <row r="338" spans="1:90" s="63" customFormat="1" ht="36" hidden="1">
      <c r="A338" s="6" t="s">
        <v>228</v>
      </c>
      <c r="B338" s="5" t="s">
        <v>22</v>
      </c>
      <c r="C338" s="5" t="s">
        <v>37</v>
      </c>
      <c r="D338" s="5" t="s">
        <v>6</v>
      </c>
      <c r="E338" s="5" t="s">
        <v>212</v>
      </c>
      <c r="F338" s="5" t="s">
        <v>48</v>
      </c>
      <c r="G338" s="58">
        <f>G339</f>
        <v>0</v>
      </c>
      <c r="H338" s="58">
        <f>H339</f>
        <v>0</v>
      </c>
      <c r="I338" s="58">
        <f t="shared" si="135"/>
        <v>0</v>
      </c>
      <c r="J338" s="58">
        <f t="shared" ref="J338:M338" si="140">J339</f>
        <v>0</v>
      </c>
      <c r="K338" s="58">
        <f>K339</f>
        <v>0</v>
      </c>
      <c r="L338" s="58">
        <f t="shared" si="118"/>
        <v>0</v>
      </c>
      <c r="M338" s="58">
        <f t="shared" si="140"/>
        <v>0</v>
      </c>
      <c r="N338" s="58">
        <f>N339</f>
        <v>0</v>
      </c>
      <c r="O338" s="58">
        <f t="shared" si="119"/>
        <v>0</v>
      </c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  <c r="BJ338" s="21"/>
      <c r="BK338" s="21"/>
      <c r="BL338" s="21"/>
      <c r="BM338" s="21"/>
      <c r="BN338" s="21"/>
      <c r="BO338" s="21"/>
      <c r="BP338" s="21"/>
      <c r="BQ338" s="21"/>
      <c r="BR338" s="21"/>
      <c r="BS338" s="21"/>
      <c r="BT338" s="21"/>
      <c r="BU338" s="21"/>
      <c r="BV338" s="21"/>
      <c r="BW338" s="21"/>
      <c r="BX338" s="21"/>
      <c r="BY338" s="21"/>
      <c r="BZ338" s="21"/>
      <c r="CA338" s="21"/>
      <c r="CB338" s="21"/>
      <c r="CC338" s="21"/>
      <c r="CD338" s="21"/>
      <c r="CE338" s="21"/>
      <c r="CF338" s="21"/>
      <c r="CG338" s="21"/>
      <c r="CH338" s="21"/>
      <c r="CI338" s="21"/>
      <c r="CJ338" s="21"/>
      <c r="CK338" s="21"/>
      <c r="CL338" s="21"/>
    </row>
    <row r="339" spans="1:90" s="63" customFormat="1" ht="14.25" hidden="1">
      <c r="A339" s="6" t="s">
        <v>51</v>
      </c>
      <c r="B339" s="5" t="s">
        <v>22</v>
      </c>
      <c r="C339" s="5" t="s">
        <v>37</v>
      </c>
      <c r="D339" s="5" t="s">
        <v>6</v>
      </c>
      <c r="E339" s="5" t="s">
        <v>212</v>
      </c>
      <c r="F339" s="5" t="s">
        <v>50</v>
      </c>
      <c r="G339" s="58"/>
      <c r="H339" s="58"/>
      <c r="I339" s="58">
        <f t="shared" si="135"/>
        <v>0</v>
      </c>
      <c r="J339" s="59"/>
      <c r="K339" s="58"/>
      <c r="L339" s="58">
        <f t="shared" si="118"/>
        <v>0</v>
      </c>
      <c r="M339" s="58"/>
      <c r="N339" s="58"/>
      <c r="O339" s="58">
        <f t="shared" si="119"/>
        <v>0</v>
      </c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1"/>
      <c r="BP339" s="21"/>
      <c r="BQ339" s="21"/>
      <c r="BR339" s="21"/>
      <c r="BS339" s="21"/>
      <c r="BT339" s="21"/>
      <c r="BU339" s="21"/>
      <c r="BV339" s="21"/>
      <c r="BW339" s="21"/>
      <c r="BX339" s="21"/>
      <c r="BY339" s="21"/>
      <c r="BZ339" s="21"/>
      <c r="CA339" s="21"/>
      <c r="CB339" s="21"/>
      <c r="CC339" s="21"/>
      <c r="CD339" s="21"/>
      <c r="CE339" s="21"/>
      <c r="CF339" s="21"/>
      <c r="CG339" s="21"/>
      <c r="CH339" s="21"/>
      <c r="CI339" s="21"/>
      <c r="CJ339" s="21"/>
      <c r="CK339" s="21"/>
      <c r="CL339" s="21"/>
    </row>
    <row r="340" spans="1:90" s="63" customFormat="1" ht="14.25">
      <c r="A340" s="6" t="s">
        <v>230</v>
      </c>
      <c r="B340" s="5" t="s">
        <v>22</v>
      </c>
      <c r="C340" s="5" t="s">
        <v>37</v>
      </c>
      <c r="D340" s="5" t="s">
        <v>6</v>
      </c>
      <c r="E340" s="5" t="s">
        <v>212</v>
      </c>
      <c r="F340" s="5" t="s">
        <v>55</v>
      </c>
      <c r="G340" s="58">
        <f>G341</f>
        <v>50000</v>
      </c>
      <c r="H340" s="58">
        <f>H341</f>
        <v>0</v>
      </c>
      <c r="I340" s="58">
        <f t="shared" si="135"/>
        <v>50000</v>
      </c>
      <c r="J340" s="58">
        <f t="shared" ref="J340:M340" si="141">J341</f>
        <v>50000</v>
      </c>
      <c r="K340" s="58">
        <f>K341</f>
        <v>0</v>
      </c>
      <c r="L340" s="58">
        <f t="shared" si="118"/>
        <v>50000</v>
      </c>
      <c r="M340" s="58">
        <f t="shared" si="141"/>
        <v>50000</v>
      </c>
      <c r="N340" s="58">
        <f>N341</f>
        <v>0</v>
      </c>
      <c r="O340" s="58">
        <f t="shared" si="119"/>
        <v>50000</v>
      </c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1"/>
      <c r="BP340" s="21"/>
      <c r="BQ340" s="21"/>
      <c r="BR340" s="21"/>
      <c r="BS340" s="21"/>
      <c r="BT340" s="21"/>
      <c r="BU340" s="21"/>
      <c r="BV340" s="21"/>
      <c r="BW340" s="21"/>
      <c r="BX340" s="21"/>
      <c r="BY340" s="21"/>
      <c r="BZ340" s="21"/>
      <c r="CA340" s="21"/>
      <c r="CB340" s="21"/>
      <c r="CC340" s="21"/>
      <c r="CD340" s="21"/>
      <c r="CE340" s="21"/>
      <c r="CF340" s="21"/>
      <c r="CG340" s="21"/>
      <c r="CH340" s="21"/>
      <c r="CI340" s="21"/>
      <c r="CJ340" s="21"/>
      <c r="CK340" s="21"/>
      <c r="CL340" s="21"/>
    </row>
    <row r="341" spans="1:90" s="63" customFormat="1" ht="14.25">
      <c r="A341" s="6" t="s">
        <v>75</v>
      </c>
      <c r="B341" s="5" t="s">
        <v>22</v>
      </c>
      <c r="C341" s="5" t="s">
        <v>37</v>
      </c>
      <c r="D341" s="5" t="s">
        <v>6</v>
      </c>
      <c r="E341" s="5" t="s">
        <v>212</v>
      </c>
      <c r="F341" s="5" t="s">
        <v>56</v>
      </c>
      <c r="G341" s="58">
        <v>50000</v>
      </c>
      <c r="H341" s="58"/>
      <c r="I341" s="58">
        <f t="shared" si="135"/>
        <v>50000</v>
      </c>
      <c r="J341" s="59">
        <v>50000</v>
      </c>
      <c r="K341" s="58"/>
      <c r="L341" s="58">
        <f t="shared" si="118"/>
        <v>50000</v>
      </c>
      <c r="M341" s="58">
        <v>50000</v>
      </c>
      <c r="N341" s="58"/>
      <c r="O341" s="58">
        <f t="shared" si="119"/>
        <v>50000</v>
      </c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1"/>
      <c r="BP341" s="21"/>
      <c r="BQ341" s="21"/>
      <c r="BR341" s="21"/>
      <c r="BS341" s="21"/>
      <c r="BT341" s="21"/>
      <c r="BU341" s="21"/>
      <c r="BV341" s="21"/>
      <c r="BW341" s="21"/>
      <c r="BX341" s="21"/>
      <c r="BY341" s="21"/>
      <c r="BZ341" s="21"/>
      <c r="CA341" s="21"/>
      <c r="CB341" s="21"/>
      <c r="CC341" s="21"/>
      <c r="CD341" s="21"/>
      <c r="CE341" s="21"/>
      <c r="CF341" s="21"/>
      <c r="CG341" s="21"/>
      <c r="CH341" s="21"/>
      <c r="CI341" s="21"/>
      <c r="CJ341" s="21"/>
      <c r="CK341" s="21"/>
      <c r="CL341" s="21"/>
    </row>
    <row r="342" spans="1:90" s="63" customFormat="1" ht="7.5" customHeight="1">
      <c r="A342" s="9"/>
      <c r="B342" s="5"/>
      <c r="C342" s="5"/>
      <c r="D342" s="5"/>
      <c r="E342" s="5"/>
      <c r="F342" s="5"/>
      <c r="G342" s="58"/>
      <c r="H342" s="58"/>
      <c r="I342" s="56"/>
      <c r="J342" s="59"/>
      <c r="K342" s="59"/>
      <c r="L342" s="59"/>
      <c r="M342" s="58"/>
      <c r="N342" s="21"/>
      <c r="O342" s="107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  <c r="BK342" s="21"/>
      <c r="BL342" s="21"/>
      <c r="BM342" s="21"/>
      <c r="BN342" s="21"/>
      <c r="BO342" s="21"/>
      <c r="BP342" s="21"/>
      <c r="BQ342" s="21"/>
      <c r="BR342" s="21"/>
      <c r="BS342" s="21"/>
      <c r="BT342" s="21"/>
      <c r="BU342" s="21"/>
      <c r="BV342" s="21"/>
      <c r="BW342" s="21"/>
      <c r="BX342" s="21"/>
      <c r="BY342" s="21"/>
      <c r="BZ342" s="21"/>
      <c r="CA342" s="21"/>
      <c r="CB342" s="21"/>
      <c r="CC342" s="21"/>
      <c r="CD342" s="21"/>
      <c r="CE342" s="21"/>
      <c r="CF342" s="21"/>
      <c r="CG342" s="21"/>
      <c r="CH342" s="21"/>
      <c r="CI342" s="21"/>
      <c r="CJ342" s="21"/>
      <c r="CK342" s="21"/>
      <c r="CL342" s="21"/>
    </row>
    <row r="343" spans="1:90" s="63" customFormat="1" ht="24">
      <c r="A343" s="1" t="s">
        <v>354</v>
      </c>
      <c r="B343" s="2" t="s">
        <v>32</v>
      </c>
      <c r="C343" s="2"/>
      <c r="D343" s="2"/>
      <c r="E343" s="2"/>
      <c r="F343" s="2"/>
      <c r="G343" s="56">
        <f>G344+G357+G363</f>
        <v>15293289.799999999</v>
      </c>
      <c r="H343" s="56">
        <f>H344+H357+H363</f>
        <v>0</v>
      </c>
      <c r="I343" s="56">
        <f t="shared" si="135"/>
        <v>15293289.799999999</v>
      </c>
      <c r="J343" s="56">
        <f>J344+J357+J363</f>
        <v>15293289.799999999</v>
      </c>
      <c r="K343" s="56">
        <f>K344+K357+K363</f>
        <v>0</v>
      </c>
      <c r="L343" s="56">
        <f t="shared" ref="L343:L377" si="142">J343+K343</f>
        <v>15293289.799999999</v>
      </c>
      <c r="M343" s="56">
        <f>M344+M357+M363</f>
        <v>15293289.799999999</v>
      </c>
      <c r="N343" s="56">
        <f>N344+N357+N363</f>
        <v>0</v>
      </c>
      <c r="O343" s="56">
        <f t="shared" ref="O343:O377" si="143">M343+N343</f>
        <v>15293289.799999999</v>
      </c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1"/>
      <c r="BP343" s="21"/>
      <c r="BQ343" s="21"/>
      <c r="BR343" s="21"/>
      <c r="BS343" s="21"/>
      <c r="BT343" s="21"/>
      <c r="BU343" s="21"/>
      <c r="BV343" s="21"/>
      <c r="BW343" s="21"/>
      <c r="BX343" s="21"/>
      <c r="BY343" s="21"/>
      <c r="BZ343" s="21"/>
      <c r="CA343" s="21"/>
      <c r="CB343" s="21"/>
      <c r="CC343" s="21"/>
      <c r="CD343" s="21"/>
      <c r="CE343" s="21"/>
      <c r="CF343" s="21"/>
      <c r="CG343" s="21"/>
      <c r="CH343" s="21"/>
      <c r="CI343" s="21"/>
      <c r="CJ343" s="21"/>
      <c r="CK343" s="21"/>
      <c r="CL343" s="21"/>
    </row>
    <row r="344" spans="1:90" s="63" customFormat="1" ht="14.25">
      <c r="A344" s="13" t="s">
        <v>1</v>
      </c>
      <c r="B344" s="2" t="s">
        <v>32</v>
      </c>
      <c r="C344" s="2" t="s">
        <v>5</v>
      </c>
      <c r="D344" s="2"/>
      <c r="E344" s="2"/>
      <c r="F344" s="2"/>
      <c r="G344" s="56">
        <f>G345</f>
        <v>9480912.1999999993</v>
      </c>
      <c r="H344" s="56">
        <f>H345</f>
        <v>0</v>
      </c>
      <c r="I344" s="56">
        <f t="shared" si="135"/>
        <v>9480912.1999999993</v>
      </c>
      <c r="J344" s="56">
        <f>J345</f>
        <v>9480912.1999999993</v>
      </c>
      <c r="K344" s="56">
        <f>K345</f>
        <v>0</v>
      </c>
      <c r="L344" s="56">
        <f t="shared" si="142"/>
        <v>9480912.1999999993</v>
      </c>
      <c r="M344" s="56">
        <f>M345</f>
        <v>9480912.1999999993</v>
      </c>
      <c r="N344" s="56">
        <f>N345</f>
        <v>0</v>
      </c>
      <c r="O344" s="56">
        <f t="shared" si="143"/>
        <v>9480912.1999999993</v>
      </c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1"/>
      <c r="BP344" s="21"/>
      <c r="BQ344" s="21"/>
      <c r="BR344" s="21"/>
      <c r="BS344" s="21"/>
      <c r="BT344" s="21"/>
      <c r="BU344" s="21"/>
      <c r="BV344" s="21"/>
      <c r="BW344" s="21"/>
      <c r="BX344" s="21"/>
      <c r="BY344" s="21"/>
      <c r="BZ344" s="21"/>
      <c r="CA344" s="21"/>
      <c r="CB344" s="21"/>
      <c r="CC344" s="21"/>
      <c r="CD344" s="21"/>
      <c r="CE344" s="21"/>
      <c r="CF344" s="21"/>
      <c r="CG344" s="21"/>
      <c r="CH344" s="21"/>
      <c r="CI344" s="21"/>
      <c r="CJ344" s="21"/>
      <c r="CK344" s="21"/>
      <c r="CL344" s="21"/>
    </row>
    <row r="345" spans="1:90" s="50" customFormat="1" ht="12">
      <c r="A345" s="16" t="s">
        <v>24</v>
      </c>
      <c r="B345" s="3" t="s">
        <v>32</v>
      </c>
      <c r="C345" s="3" t="s">
        <v>5</v>
      </c>
      <c r="D345" s="3" t="s">
        <v>40</v>
      </c>
      <c r="E345" s="2"/>
      <c r="F345" s="2"/>
      <c r="G345" s="57">
        <f>G346</f>
        <v>9480912.1999999993</v>
      </c>
      <c r="H345" s="57">
        <f>H346</f>
        <v>0</v>
      </c>
      <c r="I345" s="57">
        <f t="shared" si="135"/>
        <v>9480912.1999999993</v>
      </c>
      <c r="J345" s="57">
        <f>J346</f>
        <v>9480912.1999999993</v>
      </c>
      <c r="K345" s="57">
        <f>K346</f>
        <v>0</v>
      </c>
      <c r="L345" s="57">
        <f t="shared" si="142"/>
        <v>9480912.1999999993</v>
      </c>
      <c r="M345" s="57">
        <f>M346</f>
        <v>9480912.1999999993</v>
      </c>
      <c r="N345" s="57">
        <f>N346</f>
        <v>0</v>
      </c>
      <c r="O345" s="57">
        <f t="shared" si="143"/>
        <v>9480912.1999999993</v>
      </c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2"/>
      <c r="AR345" s="22"/>
      <c r="AS345" s="22"/>
      <c r="AT345" s="22"/>
      <c r="AU345" s="22"/>
      <c r="AV345" s="22"/>
      <c r="AW345" s="22"/>
      <c r="AX345" s="22"/>
      <c r="AY345" s="22"/>
      <c r="AZ345" s="22"/>
      <c r="BA345" s="22"/>
      <c r="BB345" s="22"/>
      <c r="BC345" s="22"/>
      <c r="BD345" s="22"/>
      <c r="BE345" s="22"/>
      <c r="BF345" s="22"/>
      <c r="BG345" s="22"/>
      <c r="BH345" s="22"/>
      <c r="BI345" s="22"/>
      <c r="BJ345" s="22"/>
      <c r="BK345" s="22"/>
      <c r="BL345" s="22"/>
      <c r="BM345" s="22"/>
      <c r="BN345" s="22"/>
      <c r="BO345" s="22"/>
      <c r="BP345" s="22"/>
      <c r="BQ345" s="22"/>
      <c r="BR345" s="22"/>
      <c r="BS345" s="22"/>
      <c r="BT345" s="22"/>
      <c r="BU345" s="22"/>
      <c r="BV345" s="22"/>
      <c r="BW345" s="22"/>
      <c r="BX345" s="22"/>
      <c r="BY345" s="22"/>
      <c r="BZ345" s="22"/>
      <c r="CA345" s="22"/>
      <c r="CB345" s="22"/>
      <c r="CC345" s="22"/>
      <c r="CD345" s="22"/>
      <c r="CE345" s="22"/>
      <c r="CF345" s="22"/>
      <c r="CG345" s="22"/>
      <c r="CH345" s="22"/>
      <c r="CI345" s="22"/>
      <c r="CJ345" s="22"/>
      <c r="CK345" s="22"/>
      <c r="CL345" s="22"/>
    </row>
    <row r="346" spans="1:90" s="49" customFormat="1" ht="24">
      <c r="A346" s="6" t="s">
        <v>290</v>
      </c>
      <c r="B346" s="5" t="s">
        <v>32</v>
      </c>
      <c r="C346" s="5" t="s">
        <v>5</v>
      </c>
      <c r="D346" s="5" t="s">
        <v>40</v>
      </c>
      <c r="E346" s="5" t="s">
        <v>288</v>
      </c>
      <c r="F346" s="5"/>
      <c r="G346" s="58">
        <f>G347+G354</f>
        <v>9480912.1999999993</v>
      </c>
      <c r="H346" s="58">
        <f>H347+H354</f>
        <v>0</v>
      </c>
      <c r="I346" s="58">
        <f t="shared" si="135"/>
        <v>9480912.1999999993</v>
      </c>
      <c r="J346" s="58">
        <f>J347+J354</f>
        <v>9480912.1999999993</v>
      </c>
      <c r="K346" s="58">
        <f>K347+K354</f>
        <v>0</v>
      </c>
      <c r="L346" s="58">
        <f t="shared" si="142"/>
        <v>9480912.1999999993</v>
      </c>
      <c r="M346" s="58">
        <f>M347+M354</f>
        <v>9480912.1999999993</v>
      </c>
      <c r="N346" s="58">
        <f>N347+N354</f>
        <v>0</v>
      </c>
      <c r="O346" s="58">
        <f t="shared" si="143"/>
        <v>9480912.1999999993</v>
      </c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  <c r="BP346" s="23"/>
      <c r="BQ346" s="23"/>
      <c r="BR346" s="23"/>
      <c r="BS346" s="23"/>
      <c r="BT346" s="23"/>
      <c r="BU346" s="23"/>
      <c r="BV346" s="23"/>
      <c r="BW346" s="23"/>
      <c r="BX346" s="23"/>
      <c r="BY346" s="23"/>
      <c r="BZ346" s="23"/>
      <c r="CA346" s="23"/>
      <c r="CB346" s="23"/>
      <c r="CC346" s="23"/>
      <c r="CD346" s="23"/>
      <c r="CE346" s="23"/>
      <c r="CF346" s="23"/>
      <c r="CG346" s="23"/>
      <c r="CH346" s="23"/>
      <c r="CI346" s="23"/>
      <c r="CJ346" s="23"/>
      <c r="CK346" s="23"/>
      <c r="CL346" s="23"/>
    </row>
    <row r="347" spans="1:90" s="30" customFormat="1" ht="12">
      <c r="A347" s="32" t="s">
        <v>47</v>
      </c>
      <c r="B347" s="5" t="s">
        <v>32</v>
      </c>
      <c r="C347" s="5" t="s">
        <v>5</v>
      </c>
      <c r="D347" s="5" t="s">
        <v>40</v>
      </c>
      <c r="E347" s="5" t="s">
        <v>325</v>
      </c>
      <c r="F347" s="5"/>
      <c r="G347" s="58">
        <f>G348+G350+G352</f>
        <v>9260912.1999999993</v>
      </c>
      <c r="H347" s="58">
        <f>H348+H350+H352</f>
        <v>0</v>
      </c>
      <c r="I347" s="58">
        <f t="shared" si="135"/>
        <v>9260912.1999999993</v>
      </c>
      <c r="J347" s="58">
        <f t="shared" ref="J347" si="144">J348+J350+J352</f>
        <v>9260912.1999999993</v>
      </c>
      <c r="K347" s="58">
        <f>K348+K350+K352</f>
        <v>0</v>
      </c>
      <c r="L347" s="58">
        <f t="shared" si="142"/>
        <v>9260912.1999999993</v>
      </c>
      <c r="M347" s="58">
        <f>M348+M350+M352</f>
        <v>9260912.1999999993</v>
      </c>
      <c r="N347" s="58">
        <f>N348+N350+N352</f>
        <v>0</v>
      </c>
      <c r="O347" s="58">
        <f t="shared" si="143"/>
        <v>9260912.1999999993</v>
      </c>
      <c r="P347" s="85"/>
      <c r="Q347" s="85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  <c r="BB347" s="24"/>
      <c r="BC347" s="24"/>
      <c r="BD347" s="24"/>
      <c r="BE347" s="24"/>
      <c r="BF347" s="24"/>
      <c r="BG347" s="24"/>
      <c r="BH347" s="24"/>
      <c r="BI347" s="24"/>
      <c r="BJ347" s="24"/>
      <c r="BK347" s="24"/>
      <c r="BL347" s="24"/>
      <c r="BM347" s="24"/>
      <c r="BN347" s="24"/>
      <c r="BO347" s="24"/>
      <c r="BP347" s="24"/>
      <c r="BQ347" s="24"/>
      <c r="BR347" s="24"/>
      <c r="BS347" s="24"/>
      <c r="BT347" s="24"/>
      <c r="BU347" s="24"/>
      <c r="BV347" s="24"/>
      <c r="BW347" s="24"/>
      <c r="BX347" s="24"/>
      <c r="BY347" s="24"/>
      <c r="BZ347" s="24"/>
      <c r="CA347" s="24"/>
      <c r="CB347" s="24"/>
      <c r="CC347" s="24"/>
      <c r="CD347" s="24"/>
      <c r="CE347" s="24"/>
      <c r="CF347" s="24"/>
      <c r="CG347" s="24"/>
      <c r="CH347" s="24"/>
      <c r="CI347" s="24"/>
      <c r="CJ347" s="24"/>
      <c r="CK347" s="24"/>
      <c r="CL347" s="24"/>
    </row>
    <row r="348" spans="1:90" s="30" customFormat="1" ht="36">
      <c r="A348" s="6" t="s">
        <v>228</v>
      </c>
      <c r="B348" s="5" t="s">
        <v>32</v>
      </c>
      <c r="C348" s="5" t="s">
        <v>5</v>
      </c>
      <c r="D348" s="5" t="s">
        <v>40</v>
      </c>
      <c r="E348" s="5" t="s">
        <v>325</v>
      </c>
      <c r="F348" s="5" t="s">
        <v>48</v>
      </c>
      <c r="G348" s="58">
        <f>G349</f>
        <v>9088752.1999999993</v>
      </c>
      <c r="H348" s="58">
        <f>H349</f>
        <v>0</v>
      </c>
      <c r="I348" s="58">
        <f t="shared" si="135"/>
        <v>9088752.1999999993</v>
      </c>
      <c r="J348" s="58">
        <f>J349</f>
        <v>9088752.1999999993</v>
      </c>
      <c r="K348" s="58">
        <f>K349</f>
        <v>0</v>
      </c>
      <c r="L348" s="58">
        <f t="shared" si="142"/>
        <v>9088752.1999999993</v>
      </c>
      <c r="M348" s="58">
        <f>M349</f>
        <v>9088752.1999999993</v>
      </c>
      <c r="N348" s="58">
        <f>N349</f>
        <v>0</v>
      </c>
      <c r="O348" s="58">
        <f t="shared" si="143"/>
        <v>9088752.1999999993</v>
      </c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  <c r="BH348" s="24"/>
      <c r="BI348" s="24"/>
      <c r="BJ348" s="24"/>
      <c r="BK348" s="24"/>
      <c r="BL348" s="24"/>
      <c r="BM348" s="24"/>
      <c r="BN348" s="24"/>
      <c r="BO348" s="24"/>
      <c r="BP348" s="24"/>
      <c r="BQ348" s="24"/>
      <c r="BR348" s="24"/>
      <c r="BS348" s="24"/>
      <c r="BT348" s="24"/>
      <c r="BU348" s="24"/>
      <c r="BV348" s="24"/>
      <c r="BW348" s="24"/>
      <c r="BX348" s="24"/>
      <c r="BY348" s="24"/>
      <c r="BZ348" s="24"/>
      <c r="CA348" s="24"/>
      <c r="CB348" s="24"/>
      <c r="CC348" s="24"/>
      <c r="CD348" s="24"/>
      <c r="CE348" s="24"/>
      <c r="CF348" s="24"/>
      <c r="CG348" s="24"/>
      <c r="CH348" s="24"/>
      <c r="CI348" s="24"/>
      <c r="CJ348" s="24"/>
      <c r="CK348" s="24"/>
      <c r="CL348" s="24"/>
    </row>
    <row r="349" spans="1:90" s="30" customFormat="1" ht="12">
      <c r="A349" s="6" t="s">
        <v>51</v>
      </c>
      <c r="B349" s="5" t="s">
        <v>32</v>
      </c>
      <c r="C349" s="5" t="s">
        <v>5</v>
      </c>
      <c r="D349" s="5" t="s">
        <v>40</v>
      </c>
      <c r="E349" s="5" t="s">
        <v>325</v>
      </c>
      <c r="F349" s="5" t="s">
        <v>50</v>
      </c>
      <c r="G349" s="58">
        <v>9088752.1999999993</v>
      </c>
      <c r="H349" s="58"/>
      <c r="I349" s="58">
        <f t="shared" si="135"/>
        <v>9088752.1999999993</v>
      </c>
      <c r="J349" s="58">
        <v>9088752.1999999993</v>
      </c>
      <c r="K349" s="58"/>
      <c r="L349" s="58">
        <f t="shared" si="142"/>
        <v>9088752.1999999993</v>
      </c>
      <c r="M349" s="58">
        <v>9088752.1999999993</v>
      </c>
      <c r="N349" s="58"/>
      <c r="O349" s="58">
        <f t="shared" si="143"/>
        <v>9088752.1999999993</v>
      </c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  <c r="BB349" s="24"/>
      <c r="BC349" s="24"/>
      <c r="BD349" s="24"/>
      <c r="BE349" s="24"/>
      <c r="BF349" s="24"/>
      <c r="BG349" s="24"/>
      <c r="BH349" s="24"/>
      <c r="BI349" s="24"/>
      <c r="BJ349" s="24"/>
      <c r="BK349" s="24"/>
      <c r="BL349" s="24"/>
      <c r="BM349" s="24"/>
      <c r="BN349" s="24"/>
      <c r="BO349" s="24"/>
      <c r="BP349" s="24"/>
      <c r="BQ349" s="24"/>
      <c r="BR349" s="24"/>
      <c r="BS349" s="24"/>
      <c r="BT349" s="24"/>
      <c r="BU349" s="24"/>
      <c r="BV349" s="24"/>
      <c r="BW349" s="24"/>
      <c r="BX349" s="24"/>
      <c r="BY349" s="24"/>
      <c r="BZ349" s="24"/>
      <c r="CA349" s="24"/>
      <c r="CB349" s="24"/>
      <c r="CC349" s="24"/>
      <c r="CD349" s="24"/>
      <c r="CE349" s="24"/>
      <c r="CF349" s="24"/>
      <c r="CG349" s="24"/>
      <c r="CH349" s="24"/>
      <c r="CI349" s="24"/>
      <c r="CJ349" s="24"/>
      <c r="CK349" s="24"/>
      <c r="CL349" s="24"/>
    </row>
    <row r="350" spans="1:90" s="30" customFormat="1" ht="12">
      <c r="A350" s="6" t="s">
        <v>230</v>
      </c>
      <c r="B350" s="5" t="s">
        <v>32</v>
      </c>
      <c r="C350" s="5" t="s">
        <v>5</v>
      </c>
      <c r="D350" s="5" t="s">
        <v>40</v>
      </c>
      <c r="E350" s="5" t="s">
        <v>325</v>
      </c>
      <c r="F350" s="5" t="s">
        <v>55</v>
      </c>
      <c r="G350" s="58">
        <f>G351</f>
        <v>172060</v>
      </c>
      <c r="H350" s="58">
        <f>H351</f>
        <v>0</v>
      </c>
      <c r="I350" s="58">
        <f t="shared" si="135"/>
        <v>172060</v>
      </c>
      <c r="J350" s="58">
        <f>J351</f>
        <v>172060</v>
      </c>
      <c r="K350" s="58">
        <f>K351</f>
        <v>0</v>
      </c>
      <c r="L350" s="58">
        <f t="shared" si="142"/>
        <v>172060</v>
      </c>
      <c r="M350" s="58">
        <f>M351</f>
        <v>172060</v>
      </c>
      <c r="N350" s="58">
        <f>N351</f>
        <v>0</v>
      </c>
      <c r="O350" s="58">
        <f t="shared" si="143"/>
        <v>172060</v>
      </c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  <c r="BL350" s="24"/>
      <c r="BM350" s="24"/>
      <c r="BN350" s="24"/>
      <c r="BO350" s="24"/>
      <c r="BP350" s="24"/>
      <c r="BQ350" s="24"/>
      <c r="BR350" s="24"/>
      <c r="BS350" s="24"/>
      <c r="BT350" s="24"/>
      <c r="BU350" s="24"/>
      <c r="BV350" s="24"/>
      <c r="BW350" s="24"/>
      <c r="BX350" s="24"/>
      <c r="BY350" s="24"/>
      <c r="BZ350" s="24"/>
      <c r="CA350" s="24"/>
      <c r="CB350" s="24"/>
      <c r="CC350" s="24"/>
      <c r="CD350" s="24"/>
      <c r="CE350" s="24"/>
      <c r="CF350" s="24"/>
      <c r="CG350" s="24"/>
      <c r="CH350" s="24"/>
      <c r="CI350" s="24"/>
      <c r="CJ350" s="24"/>
      <c r="CK350" s="24"/>
      <c r="CL350" s="24"/>
    </row>
    <row r="351" spans="1:90" s="30" customFormat="1" ht="12">
      <c r="A351" s="6" t="s">
        <v>75</v>
      </c>
      <c r="B351" s="5" t="s">
        <v>32</v>
      </c>
      <c r="C351" s="5" t="s">
        <v>5</v>
      </c>
      <c r="D351" s="5" t="s">
        <v>40</v>
      </c>
      <c r="E351" s="5" t="s">
        <v>325</v>
      </c>
      <c r="F351" s="5" t="s">
        <v>56</v>
      </c>
      <c r="G351" s="58">
        <v>172060</v>
      </c>
      <c r="H351" s="58"/>
      <c r="I351" s="58">
        <f t="shared" si="135"/>
        <v>172060</v>
      </c>
      <c r="J351" s="58">
        <v>172060</v>
      </c>
      <c r="K351" s="58"/>
      <c r="L351" s="58">
        <f t="shared" si="142"/>
        <v>172060</v>
      </c>
      <c r="M351" s="58">
        <v>172060</v>
      </c>
      <c r="N351" s="58"/>
      <c r="O351" s="58">
        <f t="shared" si="143"/>
        <v>172060</v>
      </c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  <c r="BL351" s="24"/>
      <c r="BM351" s="24"/>
      <c r="BN351" s="24"/>
      <c r="BO351" s="24"/>
      <c r="BP351" s="24"/>
      <c r="BQ351" s="24"/>
      <c r="BR351" s="24"/>
      <c r="BS351" s="24"/>
      <c r="BT351" s="24"/>
      <c r="BU351" s="24"/>
      <c r="BV351" s="24"/>
      <c r="BW351" s="24"/>
      <c r="BX351" s="24"/>
      <c r="BY351" s="24"/>
      <c r="BZ351" s="24"/>
      <c r="CA351" s="24"/>
      <c r="CB351" s="24"/>
      <c r="CC351" s="24"/>
      <c r="CD351" s="24"/>
      <c r="CE351" s="24"/>
      <c r="CF351" s="24"/>
      <c r="CG351" s="24"/>
      <c r="CH351" s="24"/>
      <c r="CI351" s="24"/>
      <c r="CJ351" s="24"/>
      <c r="CK351" s="24"/>
      <c r="CL351" s="24"/>
    </row>
    <row r="352" spans="1:90" s="30" customFormat="1" ht="12">
      <c r="A352" s="6" t="s">
        <v>59</v>
      </c>
      <c r="B352" s="5" t="s">
        <v>32</v>
      </c>
      <c r="C352" s="5" t="s">
        <v>5</v>
      </c>
      <c r="D352" s="5" t="s">
        <v>40</v>
      </c>
      <c r="E352" s="5" t="s">
        <v>325</v>
      </c>
      <c r="F352" s="5" t="s">
        <v>22</v>
      </c>
      <c r="G352" s="58">
        <f>G353</f>
        <v>100</v>
      </c>
      <c r="H352" s="58">
        <f>H353</f>
        <v>0</v>
      </c>
      <c r="I352" s="58">
        <f t="shared" si="135"/>
        <v>100</v>
      </c>
      <c r="J352" s="58">
        <f>J353</f>
        <v>100</v>
      </c>
      <c r="K352" s="58">
        <f>K353</f>
        <v>0</v>
      </c>
      <c r="L352" s="58">
        <f t="shared" si="142"/>
        <v>100</v>
      </c>
      <c r="M352" s="58">
        <f>M353</f>
        <v>100</v>
      </c>
      <c r="N352" s="58">
        <f>N353</f>
        <v>0</v>
      </c>
      <c r="O352" s="58">
        <f t="shared" si="143"/>
        <v>100</v>
      </c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  <c r="BL352" s="24"/>
      <c r="BM352" s="24"/>
      <c r="BN352" s="24"/>
      <c r="BO352" s="24"/>
      <c r="BP352" s="24"/>
      <c r="BQ352" s="24"/>
      <c r="BR352" s="24"/>
      <c r="BS352" s="24"/>
      <c r="BT352" s="24"/>
      <c r="BU352" s="24"/>
      <c r="BV352" s="24"/>
      <c r="BW352" s="24"/>
      <c r="BX352" s="24"/>
      <c r="BY352" s="24"/>
      <c r="BZ352" s="24"/>
      <c r="CA352" s="24"/>
      <c r="CB352" s="24"/>
      <c r="CC352" s="24"/>
      <c r="CD352" s="24"/>
      <c r="CE352" s="24"/>
      <c r="CF352" s="24"/>
      <c r="CG352" s="24"/>
      <c r="CH352" s="24"/>
      <c r="CI352" s="24"/>
      <c r="CJ352" s="24"/>
      <c r="CK352" s="24"/>
      <c r="CL352" s="24"/>
    </row>
    <row r="353" spans="1:90" s="30" customFormat="1" ht="12">
      <c r="A353" s="6" t="s">
        <v>60</v>
      </c>
      <c r="B353" s="5" t="s">
        <v>32</v>
      </c>
      <c r="C353" s="5" t="s">
        <v>5</v>
      </c>
      <c r="D353" s="5" t="s">
        <v>40</v>
      </c>
      <c r="E353" s="5" t="s">
        <v>325</v>
      </c>
      <c r="F353" s="5" t="s">
        <v>58</v>
      </c>
      <c r="G353" s="58">
        <v>100</v>
      </c>
      <c r="H353" s="58"/>
      <c r="I353" s="58">
        <f t="shared" si="135"/>
        <v>100</v>
      </c>
      <c r="J353" s="58">
        <v>100</v>
      </c>
      <c r="K353" s="58"/>
      <c r="L353" s="58">
        <f t="shared" si="142"/>
        <v>100</v>
      </c>
      <c r="M353" s="58">
        <v>100</v>
      </c>
      <c r="N353" s="58"/>
      <c r="O353" s="58">
        <f t="shared" si="143"/>
        <v>100</v>
      </c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  <c r="BL353" s="24"/>
      <c r="BM353" s="24"/>
      <c r="BN353" s="24"/>
      <c r="BO353" s="24"/>
      <c r="BP353" s="24"/>
      <c r="BQ353" s="24"/>
      <c r="BR353" s="24"/>
      <c r="BS353" s="24"/>
      <c r="BT353" s="24"/>
      <c r="BU353" s="24"/>
      <c r="BV353" s="24"/>
      <c r="BW353" s="24"/>
      <c r="BX353" s="24"/>
      <c r="BY353" s="24"/>
      <c r="BZ353" s="24"/>
      <c r="CA353" s="24"/>
      <c r="CB353" s="24"/>
      <c r="CC353" s="24"/>
      <c r="CD353" s="24"/>
      <c r="CE353" s="24"/>
      <c r="CF353" s="24"/>
      <c r="CG353" s="24"/>
      <c r="CH353" s="24"/>
      <c r="CI353" s="24"/>
      <c r="CJ353" s="24"/>
      <c r="CK353" s="24"/>
      <c r="CL353" s="24"/>
    </row>
    <row r="354" spans="1:90" s="30" customFormat="1" ht="24">
      <c r="A354" s="6" t="s">
        <v>85</v>
      </c>
      <c r="B354" s="5" t="s">
        <v>32</v>
      </c>
      <c r="C354" s="5" t="s">
        <v>5</v>
      </c>
      <c r="D354" s="5" t="s">
        <v>40</v>
      </c>
      <c r="E354" s="5" t="s">
        <v>289</v>
      </c>
      <c r="F354" s="5"/>
      <c r="G354" s="58">
        <f>G355</f>
        <v>220000</v>
      </c>
      <c r="H354" s="58">
        <f>H355</f>
        <v>0</v>
      </c>
      <c r="I354" s="58">
        <f t="shared" si="135"/>
        <v>220000</v>
      </c>
      <c r="J354" s="58">
        <f t="shared" ref="J354:M355" si="145">J355</f>
        <v>220000</v>
      </c>
      <c r="K354" s="58">
        <f>K355</f>
        <v>0</v>
      </c>
      <c r="L354" s="58">
        <f t="shared" si="142"/>
        <v>220000</v>
      </c>
      <c r="M354" s="58">
        <f t="shared" si="145"/>
        <v>220000</v>
      </c>
      <c r="N354" s="58">
        <f>N355</f>
        <v>0</v>
      </c>
      <c r="O354" s="58">
        <f t="shared" si="143"/>
        <v>220000</v>
      </c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  <c r="BH354" s="24"/>
      <c r="BI354" s="24"/>
      <c r="BJ354" s="24"/>
      <c r="BK354" s="24"/>
      <c r="BL354" s="24"/>
      <c r="BM354" s="24"/>
      <c r="BN354" s="24"/>
      <c r="BO354" s="24"/>
      <c r="BP354" s="24"/>
      <c r="BQ354" s="24"/>
      <c r="BR354" s="24"/>
      <c r="BS354" s="24"/>
      <c r="BT354" s="24"/>
      <c r="BU354" s="24"/>
      <c r="BV354" s="24"/>
      <c r="BW354" s="24"/>
      <c r="BX354" s="24"/>
      <c r="BY354" s="24"/>
      <c r="BZ354" s="24"/>
      <c r="CA354" s="24"/>
      <c r="CB354" s="24"/>
      <c r="CC354" s="24"/>
      <c r="CD354" s="24"/>
      <c r="CE354" s="24"/>
      <c r="CF354" s="24"/>
      <c r="CG354" s="24"/>
      <c r="CH354" s="24"/>
      <c r="CI354" s="24"/>
      <c r="CJ354" s="24"/>
      <c r="CK354" s="24"/>
      <c r="CL354" s="24"/>
    </row>
    <row r="355" spans="1:90" s="30" customFormat="1" ht="12">
      <c r="A355" s="6" t="s">
        <v>230</v>
      </c>
      <c r="B355" s="5" t="s">
        <v>32</v>
      </c>
      <c r="C355" s="5" t="s">
        <v>5</v>
      </c>
      <c r="D355" s="5" t="s">
        <v>40</v>
      </c>
      <c r="E355" s="5" t="s">
        <v>289</v>
      </c>
      <c r="F355" s="5" t="s">
        <v>55</v>
      </c>
      <c r="G355" s="58">
        <f>G356</f>
        <v>220000</v>
      </c>
      <c r="H355" s="58">
        <f>H356</f>
        <v>0</v>
      </c>
      <c r="I355" s="58">
        <f t="shared" si="135"/>
        <v>220000</v>
      </c>
      <c r="J355" s="58">
        <f t="shared" si="145"/>
        <v>220000</v>
      </c>
      <c r="K355" s="58">
        <f>K356</f>
        <v>0</v>
      </c>
      <c r="L355" s="58">
        <f t="shared" si="142"/>
        <v>220000</v>
      </c>
      <c r="M355" s="58">
        <f t="shared" si="145"/>
        <v>220000</v>
      </c>
      <c r="N355" s="58">
        <f>N356</f>
        <v>0</v>
      </c>
      <c r="O355" s="58">
        <f t="shared" si="143"/>
        <v>220000</v>
      </c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  <c r="BH355" s="24"/>
      <c r="BI355" s="24"/>
      <c r="BJ355" s="24"/>
      <c r="BK355" s="24"/>
      <c r="BL355" s="24"/>
      <c r="BM355" s="24"/>
      <c r="BN355" s="24"/>
      <c r="BO355" s="24"/>
      <c r="BP355" s="24"/>
      <c r="BQ355" s="24"/>
      <c r="BR355" s="24"/>
      <c r="BS355" s="24"/>
      <c r="BT355" s="24"/>
      <c r="BU355" s="24"/>
      <c r="BV355" s="24"/>
      <c r="BW355" s="24"/>
      <c r="BX355" s="24"/>
      <c r="BY355" s="24"/>
      <c r="BZ355" s="24"/>
      <c r="CA355" s="24"/>
      <c r="CB355" s="24"/>
      <c r="CC355" s="24"/>
      <c r="CD355" s="24"/>
      <c r="CE355" s="24"/>
      <c r="CF355" s="24"/>
      <c r="CG355" s="24"/>
      <c r="CH355" s="24"/>
      <c r="CI355" s="24"/>
      <c r="CJ355" s="24"/>
      <c r="CK355" s="24"/>
      <c r="CL355" s="24"/>
    </row>
    <row r="356" spans="1:90" s="30" customFormat="1" ht="12">
      <c r="A356" s="6" t="s">
        <v>75</v>
      </c>
      <c r="B356" s="5" t="s">
        <v>32</v>
      </c>
      <c r="C356" s="5" t="s">
        <v>5</v>
      </c>
      <c r="D356" s="5" t="s">
        <v>40</v>
      </c>
      <c r="E356" s="5" t="s">
        <v>289</v>
      </c>
      <c r="F356" s="5" t="s">
        <v>56</v>
      </c>
      <c r="G356" s="58">
        <v>220000</v>
      </c>
      <c r="H356" s="58"/>
      <c r="I356" s="58">
        <f t="shared" si="135"/>
        <v>220000</v>
      </c>
      <c r="J356" s="59">
        <v>220000</v>
      </c>
      <c r="K356" s="58"/>
      <c r="L356" s="58">
        <f t="shared" si="142"/>
        <v>220000</v>
      </c>
      <c r="M356" s="58">
        <v>220000</v>
      </c>
      <c r="N356" s="58"/>
      <c r="O356" s="58">
        <f t="shared" si="143"/>
        <v>220000</v>
      </c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  <c r="BB356" s="24"/>
      <c r="BC356" s="24"/>
      <c r="BD356" s="24"/>
      <c r="BE356" s="24"/>
      <c r="BF356" s="24"/>
      <c r="BG356" s="24"/>
      <c r="BH356" s="24"/>
      <c r="BI356" s="24"/>
      <c r="BJ356" s="24"/>
      <c r="BK356" s="24"/>
      <c r="BL356" s="24"/>
      <c r="BM356" s="24"/>
      <c r="BN356" s="24"/>
      <c r="BO356" s="24"/>
      <c r="BP356" s="24"/>
      <c r="BQ356" s="24"/>
      <c r="BR356" s="24"/>
      <c r="BS356" s="24"/>
      <c r="BT356" s="24"/>
      <c r="BU356" s="24"/>
      <c r="BV356" s="24"/>
      <c r="BW356" s="24"/>
      <c r="BX356" s="24"/>
      <c r="BY356" s="24"/>
      <c r="BZ356" s="24"/>
      <c r="CA356" s="24"/>
      <c r="CB356" s="24"/>
      <c r="CC356" s="24"/>
      <c r="CD356" s="24"/>
      <c r="CE356" s="24"/>
      <c r="CF356" s="24"/>
      <c r="CG356" s="24"/>
      <c r="CH356" s="24"/>
      <c r="CI356" s="24"/>
      <c r="CJ356" s="24"/>
      <c r="CK356" s="24"/>
      <c r="CL356" s="24"/>
    </row>
    <row r="357" spans="1:90" s="30" customFormat="1" ht="12">
      <c r="A357" s="1" t="s">
        <v>2</v>
      </c>
      <c r="B357" s="2" t="s">
        <v>32</v>
      </c>
      <c r="C357" s="2" t="s">
        <v>14</v>
      </c>
      <c r="D357" s="2"/>
      <c r="E357" s="2"/>
      <c r="F357" s="2"/>
      <c r="G357" s="56">
        <f t="shared" ref="G357:N361" si="146">G358</f>
        <v>700000</v>
      </c>
      <c r="H357" s="56">
        <f t="shared" si="146"/>
        <v>0</v>
      </c>
      <c r="I357" s="56">
        <f t="shared" si="135"/>
        <v>700000</v>
      </c>
      <c r="J357" s="56">
        <f t="shared" si="146"/>
        <v>700000</v>
      </c>
      <c r="K357" s="56">
        <f t="shared" si="146"/>
        <v>0</v>
      </c>
      <c r="L357" s="56">
        <f t="shared" si="142"/>
        <v>700000</v>
      </c>
      <c r="M357" s="56">
        <f t="shared" si="146"/>
        <v>700000</v>
      </c>
      <c r="N357" s="56">
        <f t="shared" si="146"/>
        <v>0</v>
      </c>
      <c r="O357" s="56">
        <f t="shared" si="143"/>
        <v>700000</v>
      </c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  <c r="BB357" s="24"/>
      <c r="BC357" s="24"/>
      <c r="BD357" s="24"/>
      <c r="BE357" s="24"/>
      <c r="BF357" s="24"/>
      <c r="BG357" s="24"/>
      <c r="BH357" s="24"/>
      <c r="BI357" s="24"/>
      <c r="BJ357" s="24"/>
      <c r="BK357" s="24"/>
      <c r="BL357" s="24"/>
      <c r="BM357" s="24"/>
      <c r="BN357" s="24"/>
      <c r="BO357" s="24"/>
      <c r="BP357" s="24"/>
      <c r="BQ357" s="24"/>
      <c r="BR357" s="24"/>
      <c r="BS357" s="24"/>
      <c r="BT357" s="24"/>
      <c r="BU357" s="24"/>
      <c r="BV357" s="24"/>
      <c r="BW357" s="24"/>
      <c r="BX357" s="24"/>
      <c r="BY357" s="24"/>
      <c r="BZ357" s="24"/>
      <c r="CA357" s="24"/>
      <c r="CB357" s="24"/>
      <c r="CC357" s="24"/>
      <c r="CD357" s="24"/>
      <c r="CE357" s="24"/>
      <c r="CF357" s="24"/>
      <c r="CG357" s="24"/>
      <c r="CH357" s="24"/>
      <c r="CI357" s="24"/>
      <c r="CJ357" s="24"/>
      <c r="CK357" s="24"/>
      <c r="CL357" s="24"/>
    </row>
    <row r="358" spans="1:90" s="30" customFormat="1" ht="12">
      <c r="A358" s="18" t="s">
        <v>33</v>
      </c>
      <c r="B358" s="3" t="s">
        <v>32</v>
      </c>
      <c r="C358" s="3" t="s">
        <v>14</v>
      </c>
      <c r="D358" s="3" t="s">
        <v>10</v>
      </c>
      <c r="E358" s="2"/>
      <c r="F358" s="2"/>
      <c r="G358" s="57">
        <f t="shared" si="146"/>
        <v>700000</v>
      </c>
      <c r="H358" s="57">
        <f t="shared" si="146"/>
        <v>0</v>
      </c>
      <c r="I358" s="57">
        <f t="shared" si="135"/>
        <v>700000</v>
      </c>
      <c r="J358" s="57">
        <f t="shared" si="146"/>
        <v>700000</v>
      </c>
      <c r="K358" s="57">
        <f t="shared" si="146"/>
        <v>0</v>
      </c>
      <c r="L358" s="57">
        <f t="shared" si="142"/>
        <v>700000</v>
      </c>
      <c r="M358" s="57">
        <f t="shared" si="146"/>
        <v>700000</v>
      </c>
      <c r="N358" s="57">
        <f t="shared" si="146"/>
        <v>0</v>
      </c>
      <c r="O358" s="57">
        <f t="shared" si="143"/>
        <v>700000</v>
      </c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  <c r="BB358" s="24"/>
      <c r="BC358" s="24"/>
      <c r="BD358" s="24"/>
      <c r="BE358" s="24"/>
      <c r="BF358" s="24"/>
      <c r="BG358" s="24"/>
      <c r="BH358" s="24"/>
      <c r="BI358" s="24"/>
      <c r="BJ358" s="24"/>
      <c r="BK358" s="24"/>
      <c r="BL358" s="24"/>
      <c r="BM358" s="24"/>
      <c r="BN358" s="24"/>
      <c r="BO358" s="24"/>
      <c r="BP358" s="24"/>
      <c r="BQ358" s="24"/>
      <c r="BR358" s="24"/>
      <c r="BS358" s="24"/>
      <c r="BT358" s="24"/>
      <c r="BU358" s="24"/>
      <c r="BV358" s="24"/>
      <c r="BW358" s="24"/>
      <c r="BX358" s="24"/>
      <c r="BY358" s="24"/>
      <c r="BZ358" s="24"/>
      <c r="CA358" s="24"/>
      <c r="CB358" s="24"/>
      <c r="CC358" s="24"/>
      <c r="CD358" s="24"/>
      <c r="CE358" s="24"/>
      <c r="CF358" s="24"/>
      <c r="CG358" s="24"/>
      <c r="CH358" s="24"/>
      <c r="CI358" s="24"/>
      <c r="CJ358" s="24"/>
      <c r="CK358" s="24"/>
      <c r="CL358" s="24"/>
    </row>
    <row r="359" spans="1:90" s="30" customFormat="1" ht="24">
      <c r="A359" s="6" t="s">
        <v>290</v>
      </c>
      <c r="B359" s="5" t="s">
        <v>32</v>
      </c>
      <c r="C359" s="5" t="s">
        <v>14</v>
      </c>
      <c r="D359" s="5" t="s">
        <v>10</v>
      </c>
      <c r="E359" s="5" t="s">
        <v>288</v>
      </c>
      <c r="F359" s="5"/>
      <c r="G359" s="58">
        <f>G360</f>
        <v>700000</v>
      </c>
      <c r="H359" s="58">
        <f>H360</f>
        <v>0</v>
      </c>
      <c r="I359" s="58">
        <f t="shared" si="135"/>
        <v>700000</v>
      </c>
      <c r="J359" s="58">
        <f>J360</f>
        <v>700000</v>
      </c>
      <c r="K359" s="58">
        <f>K360</f>
        <v>0</v>
      </c>
      <c r="L359" s="58">
        <f t="shared" si="142"/>
        <v>700000</v>
      </c>
      <c r="M359" s="58">
        <f>M360</f>
        <v>700000</v>
      </c>
      <c r="N359" s="58">
        <f>N360</f>
        <v>0</v>
      </c>
      <c r="O359" s="58">
        <f t="shared" si="143"/>
        <v>700000</v>
      </c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  <c r="BB359" s="24"/>
      <c r="BC359" s="24"/>
      <c r="BD359" s="24"/>
      <c r="BE359" s="24"/>
      <c r="BF359" s="24"/>
      <c r="BG359" s="24"/>
      <c r="BH359" s="24"/>
      <c r="BI359" s="24"/>
      <c r="BJ359" s="24"/>
      <c r="BK359" s="24"/>
      <c r="BL359" s="24"/>
      <c r="BM359" s="24"/>
      <c r="BN359" s="24"/>
      <c r="BO359" s="24"/>
      <c r="BP359" s="24"/>
      <c r="BQ359" s="24"/>
      <c r="BR359" s="24"/>
      <c r="BS359" s="24"/>
      <c r="BT359" s="24"/>
      <c r="BU359" s="24"/>
      <c r="BV359" s="24"/>
      <c r="BW359" s="24"/>
      <c r="BX359" s="24"/>
      <c r="BY359" s="24"/>
      <c r="BZ359" s="24"/>
      <c r="CA359" s="24"/>
      <c r="CB359" s="24"/>
      <c r="CC359" s="24"/>
      <c r="CD359" s="24"/>
      <c r="CE359" s="24"/>
      <c r="CF359" s="24"/>
      <c r="CG359" s="24"/>
      <c r="CH359" s="24"/>
      <c r="CI359" s="24"/>
      <c r="CJ359" s="24"/>
      <c r="CK359" s="24"/>
      <c r="CL359" s="24"/>
    </row>
    <row r="360" spans="1:90" s="30" customFormat="1" ht="12">
      <c r="A360" s="32" t="s">
        <v>148</v>
      </c>
      <c r="B360" s="5" t="s">
        <v>32</v>
      </c>
      <c r="C360" s="5" t="s">
        <v>14</v>
      </c>
      <c r="D360" s="5" t="s">
        <v>10</v>
      </c>
      <c r="E360" s="5" t="s">
        <v>326</v>
      </c>
      <c r="F360" s="5"/>
      <c r="G360" s="58">
        <f t="shared" si="146"/>
        <v>700000</v>
      </c>
      <c r="H360" s="58">
        <f t="shared" si="146"/>
        <v>0</v>
      </c>
      <c r="I360" s="58">
        <f t="shared" si="135"/>
        <v>700000</v>
      </c>
      <c r="J360" s="58">
        <f t="shared" si="146"/>
        <v>700000</v>
      </c>
      <c r="K360" s="58">
        <f t="shared" si="146"/>
        <v>0</v>
      </c>
      <c r="L360" s="58">
        <f t="shared" si="142"/>
        <v>700000</v>
      </c>
      <c r="M360" s="58">
        <f t="shared" si="146"/>
        <v>700000</v>
      </c>
      <c r="N360" s="58">
        <f t="shared" si="146"/>
        <v>0</v>
      </c>
      <c r="O360" s="58">
        <f t="shared" si="143"/>
        <v>700000</v>
      </c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  <c r="BB360" s="24"/>
      <c r="BC360" s="24"/>
      <c r="BD360" s="24"/>
      <c r="BE360" s="24"/>
      <c r="BF360" s="24"/>
      <c r="BG360" s="24"/>
      <c r="BH360" s="24"/>
      <c r="BI360" s="24"/>
      <c r="BJ360" s="24"/>
      <c r="BK360" s="24"/>
      <c r="BL360" s="24"/>
      <c r="BM360" s="24"/>
      <c r="BN360" s="24"/>
      <c r="BO360" s="24"/>
      <c r="BP360" s="24"/>
      <c r="BQ360" s="24"/>
      <c r="BR360" s="24"/>
      <c r="BS360" s="24"/>
      <c r="BT360" s="24"/>
      <c r="BU360" s="24"/>
      <c r="BV360" s="24"/>
      <c r="BW360" s="24"/>
      <c r="BX360" s="24"/>
      <c r="BY360" s="24"/>
      <c r="BZ360" s="24"/>
      <c r="CA360" s="24"/>
      <c r="CB360" s="24"/>
      <c r="CC360" s="24"/>
      <c r="CD360" s="24"/>
      <c r="CE360" s="24"/>
      <c r="CF360" s="24"/>
      <c r="CG360" s="24"/>
      <c r="CH360" s="24"/>
      <c r="CI360" s="24"/>
      <c r="CJ360" s="24"/>
      <c r="CK360" s="24"/>
      <c r="CL360" s="24"/>
    </row>
    <row r="361" spans="1:90" s="30" customFormat="1" ht="12">
      <c r="A361" s="6" t="s">
        <v>230</v>
      </c>
      <c r="B361" s="5" t="s">
        <v>32</v>
      </c>
      <c r="C361" s="5" t="s">
        <v>14</v>
      </c>
      <c r="D361" s="5" t="s">
        <v>10</v>
      </c>
      <c r="E361" s="5" t="s">
        <v>326</v>
      </c>
      <c r="F361" s="5" t="s">
        <v>55</v>
      </c>
      <c r="G361" s="58">
        <f t="shared" si="146"/>
        <v>700000</v>
      </c>
      <c r="H361" s="58">
        <f t="shared" si="146"/>
        <v>0</v>
      </c>
      <c r="I361" s="58">
        <f t="shared" si="135"/>
        <v>700000</v>
      </c>
      <c r="J361" s="58">
        <f t="shared" si="146"/>
        <v>700000</v>
      </c>
      <c r="K361" s="58">
        <f t="shared" si="146"/>
        <v>0</v>
      </c>
      <c r="L361" s="58">
        <f t="shared" si="142"/>
        <v>700000</v>
      </c>
      <c r="M361" s="58">
        <f t="shared" si="146"/>
        <v>700000</v>
      </c>
      <c r="N361" s="58">
        <f t="shared" si="146"/>
        <v>0</v>
      </c>
      <c r="O361" s="58">
        <f t="shared" si="143"/>
        <v>700000</v>
      </c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  <c r="BB361" s="24"/>
      <c r="BC361" s="24"/>
      <c r="BD361" s="24"/>
      <c r="BE361" s="24"/>
      <c r="BF361" s="24"/>
      <c r="BG361" s="24"/>
      <c r="BH361" s="24"/>
      <c r="BI361" s="24"/>
      <c r="BJ361" s="24"/>
      <c r="BK361" s="24"/>
      <c r="BL361" s="24"/>
      <c r="BM361" s="24"/>
      <c r="BN361" s="24"/>
      <c r="BO361" s="24"/>
      <c r="BP361" s="24"/>
      <c r="BQ361" s="24"/>
      <c r="BR361" s="24"/>
      <c r="BS361" s="24"/>
      <c r="BT361" s="24"/>
      <c r="BU361" s="24"/>
      <c r="BV361" s="24"/>
      <c r="BW361" s="24"/>
      <c r="BX361" s="24"/>
      <c r="BY361" s="24"/>
      <c r="BZ361" s="24"/>
      <c r="CA361" s="24"/>
      <c r="CB361" s="24"/>
      <c r="CC361" s="24"/>
      <c r="CD361" s="24"/>
      <c r="CE361" s="24"/>
      <c r="CF361" s="24"/>
      <c r="CG361" s="24"/>
      <c r="CH361" s="24"/>
      <c r="CI361" s="24"/>
      <c r="CJ361" s="24"/>
      <c r="CK361" s="24"/>
      <c r="CL361" s="24"/>
    </row>
    <row r="362" spans="1:90" s="30" customFormat="1" ht="12">
      <c r="A362" s="6" t="s">
        <v>75</v>
      </c>
      <c r="B362" s="5" t="s">
        <v>32</v>
      </c>
      <c r="C362" s="5" t="s">
        <v>14</v>
      </c>
      <c r="D362" s="5" t="s">
        <v>10</v>
      </c>
      <c r="E362" s="5" t="s">
        <v>326</v>
      </c>
      <c r="F362" s="5" t="s">
        <v>56</v>
      </c>
      <c r="G362" s="58">
        <v>700000</v>
      </c>
      <c r="H362" s="58"/>
      <c r="I362" s="58">
        <f t="shared" si="135"/>
        <v>700000</v>
      </c>
      <c r="J362" s="59">
        <v>700000</v>
      </c>
      <c r="K362" s="58"/>
      <c r="L362" s="58">
        <f t="shared" si="142"/>
        <v>700000</v>
      </c>
      <c r="M362" s="58">
        <v>700000</v>
      </c>
      <c r="N362" s="58"/>
      <c r="O362" s="58">
        <f t="shared" si="143"/>
        <v>700000</v>
      </c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  <c r="BB362" s="24"/>
      <c r="BC362" s="24"/>
      <c r="BD362" s="24"/>
      <c r="BE362" s="24"/>
      <c r="BF362" s="24"/>
      <c r="BG362" s="24"/>
      <c r="BH362" s="24"/>
      <c r="BI362" s="24"/>
      <c r="BJ362" s="24"/>
      <c r="BK362" s="24"/>
      <c r="BL362" s="24"/>
      <c r="BM362" s="24"/>
      <c r="BN362" s="24"/>
      <c r="BO362" s="24"/>
      <c r="BP362" s="24"/>
      <c r="BQ362" s="24"/>
      <c r="BR362" s="24"/>
      <c r="BS362" s="24"/>
      <c r="BT362" s="24"/>
      <c r="BU362" s="24"/>
      <c r="BV362" s="24"/>
      <c r="BW362" s="24"/>
      <c r="BX362" s="24"/>
      <c r="BY362" s="24"/>
      <c r="BZ362" s="24"/>
      <c r="CA362" s="24"/>
      <c r="CB362" s="24"/>
      <c r="CC362" s="24"/>
      <c r="CD362" s="24"/>
      <c r="CE362" s="24"/>
      <c r="CF362" s="24"/>
      <c r="CG362" s="24"/>
      <c r="CH362" s="24"/>
      <c r="CI362" s="24"/>
      <c r="CJ362" s="24"/>
      <c r="CK362" s="24"/>
      <c r="CL362" s="24"/>
    </row>
    <row r="363" spans="1:90" s="30" customFormat="1" ht="12">
      <c r="A363" s="10" t="s">
        <v>38</v>
      </c>
      <c r="B363" s="2" t="s">
        <v>32</v>
      </c>
      <c r="C363" s="2" t="s">
        <v>8</v>
      </c>
      <c r="D363" s="2"/>
      <c r="E363" s="2"/>
      <c r="F363" s="11"/>
      <c r="G363" s="56">
        <f>G364+G369</f>
        <v>5112377.5999999996</v>
      </c>
      <c r="H363" s="56">
        <f>H364+H369</f>
        <v>0</v>
      </c>
      <c r="I363" s="56">
        <f t="shared" si="135"/>
        <v>5112377.5999999996</v>
      </c>
      <c r="J363" s="56">
        <f>J364+J369</f>
        <v>5112377.5999999996</v>
      </c>
      <c r="K363" s="56">
        <f>K364+K369</f>
        <v>0</v>
      </c>
      <c r="L363" s="56">
        <f t="shared" si="142"/>
        <v>5112377.5999999996</v>
      </c>
      <c r="M363" s="56">
        <f>M364+M369</f>
        <v>5112377.5999999996</v>
      </c>
      <c r="N363" s="56">
        <f>N364+N369</f>
        <v>0</v>
      </c>
      <c r="O363" s="56">
        <f t="shared" si="143"/>
        <v>5112377.5999999996</v>
      </c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  <c r="BB363" s="24"/>
      <c r="BC363" s="24"/>
      <c r="BD363" s="24"/>
      <c r="BE363" s="24"/>
      <c r="BF363" s="24"/>
      <c r="BG363" s="24"/>
      <c r="BH363" s="24"/>
      <c r="BI363" s="24"/>
      <c r="BJ363" s="24"/>
      <c r="BK363" s="24"/>
      <c r="BL363" s="24"/>
      <c r="BM363" s="24"/>
      <c r="BN363" s="24"/>
      <c r="BO363" s="24"/>
      <c r="BP363" s="24"/>
      <c r="BQ363" s="24"/>
      <c r="BR363" s="24"/>
      <c r="BS363" s="24"/>
      <c r="BT363" s="24"/>
      <c r="BU363" s="24"/>
      <c r="BV363" s="24"/>
      <c r="BW363" s="24"/>
      <c r="BX363" s="24"/>
      <c r="BY363" s="24"/>
      <c r="BZ363" s="24"/>
      <c r="CA363" s="24"/>
      <c r="CB363" s="24"/>
      <c r="CC363" s="24"/>
      <c r="CD363" s="24"/>
      <c r="CE363" s="24"/>
      <c r="CF363" s="24"/>
      <c r="CG363" s="24"/>
      <c r="CH363" s="24"/>
      <c r="CI363" s="24"/>
      <c r="CJ363" s="24"/>
      <c r="CK363" s="24"/>
      <c r="CL363" s="24"/>
    </row>
    <row r="364" spans="1:90" s="30" customFormat="1" ht="12">
      <c r="A364" s="7" t="s">
        <v>102</v>
      </c>
      <c r="B364" s="3" t="s">
        <v>32</v>
      </c>
      <c r="C364" s="3" t="s">
        <v>8</v>
      </c>
      <c r="D364" s="3" t="s">
        <v>5</v>
      </c>
      <c r="E364" s="3"/>
      <c r="F364" s="20"/>
      <c r="G364" s="57">
        <f t="shared" ref="G364:N367" si="147">G365</f>
        <v>4362377.5999999996</v>
      </c>
      <c r="H364" s="57">
        <f t="shared" si="147"/>
        <v>0</v>
      </c>
      <c r="I364" s="57">
        <f t="shared" si="135"/>
        <v>4362377.5999999996</v>
      </c>
      <c r="J364" s="57">
        <f t="shared" si="147"/>
        <v>4362377.5999999996</v>
      </c>
      <c r="K364" s="57">
        <f t="shared" si="147"/>
        <v>0</v>
      </c>
      <c r="L364" s="57">
        <f t="shared" si="142"/>
        <v>4362377.5999999996</v>
      </c>
      <c r="M364" s="57">
        <f t="shared" si="147"/>
        <v>4362377.5999999996</v>
      </c>
      <c r="N364" s="57">
        <f t="shared" si="147"/>
        <v>0</v>
      </c>
      <c r="O364" s="57">
        <f t="shared" si="143"/>
        <v>4362377.5999999996</v>
      </c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  <c r="BH364" s="24"/>
      <c r="BI364" s="24"/>
      <c r="BJ364" s="24"/>
      <c r="BK364" s="24"/>
      <c r="BL364" s="24"/>
      <c r="BM364" s="24"/>
      <c r="BN364" s="24"/>
      <c r="BO364" s="24"/>
      <c r="BP364" s="24"/>
      <c r="BQ364" s="24"/>
      <c r="BR364" s="24"/>
      <c r="BS364" s="24"/>
      <c r="BT364" s="24"/>
      <c r="BU364" s="24"/>
      <c r="BV364" s="24"/>
      <c r="BW364" s="24"/>
      <c r="BX364" s="24"/>
      <c r="BY364" s="24"/>
      <c r="BZ364" s="24"/>
      <c r="CA364" s="24"/>
      <c r="CB364" s="24"/>
      <c r="CC364" s="24"/>
      <c r="CD364" s="24"/>
      <c r="CE364" s="24"/>
      <c r="CF364" s="24"/>
      <c r="CG364" s="24"/>
      <c r="CH364" s="24"/>
      <c r="CI364" s="24"/>
      <c r="CJ364" s="24"/>
      <c r="CK364" s="24"/>
      <c r="CL364" s="24"/>
    </row>
    <row r="365" spans="1:90" s="30" customFormat="1" ht="24">
      <c r="A365" s="6" t="s">
        <v>290</v>
      </c>
      <c r="B365" s="5" t="s">
        <v>32</v>
      </c>
      <c r="C365" s="5" t="s">
        <v>8</v>
      </c>
      <c r="D365" s="5" t="s">
        <v>5</v>
      </c>
      <c r="E365" s="5" t="s">
        <v>288</v>
      </c>
      <c r="F365" s="8"/>
      <c r="G365" s="58">
        <f>G366</f>
        <v>4362377.5999999996</v>
      </c>
      <c r="H365" s="58">
        <f>H366</f>
        <v>0</v>
      </c>
      <c r="I365" s="58">
        <f t="shared" si="135"/>
        <v>4362377.5999999996</v>
      </c>
      <c r="J365" s="58">
        <f>J366</f>
        <v>4362377.5999999996</v>
      </c>
      <c r="K365" s="58">
        <f>K366</f>
        <v>0</v>
      </c>
      <c r="L365" s="58">
        <f t="shared" si="142"/>
        <v>4362377.5999999996</v>
      </c>
      <c r="M365" s="58">
        <f>M366</f>
        <v>4362377.5999999996</v>
      </c>
      <c r="N365" s="58">
        <f>N366</f>
        <v>0</v>
      </c>
      <c r="O365" s="58">
        <f t="shared" si="143"/>
        <v>4362377.5999999996</v>
      </c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  <c r="BH365" s="24"/>
      <c r="BI365" s="24"/>
      <c r="BJ365" s="24"/>
      <c r="BK365" s="24"/>
      <c r="BL365" s="24"/>
      <c r="BM365" s="24"/>
      <c r="BN365" s="24"/>
      <c r="BO365" s="24"/>
      <c r="BP365" s="24"/>
      <c r="BQ365" s="24"/>
      <c r="BR365" s="24"/>
      <c r="BS365" s="24"/>
      <c r="BT365" s="24"/>
      <c r="BU365" s="24"/>
      <c r="BV365" s="24"/>
      <c r="BW365" s="24"/>
      <c r="BX365" s="24"/>
      <c r="BY365" s="24"/>
      <c r="BZ365" s="24"/>
      <c r="CA365" s="24"/>
      <c r="CB365" s="24"/>
      <c r="CC365" s="24"/>
      <c r="CD365" s="24"/>
      <c r="CE365" s="24"/>
      <c r="CF365" s="24"/>
      <c r="CG365" s="24"/>
      <c r="CH365" s="24"/>
      <c r="CI365" s="24"/>
      <c r="CJ365" s="24"/>
      <c r="CK365" s="24"/>
      <c r="CL365" s="24"/>
    </row>
    <row r="366" spans="1:90" s="30" customFormat="1" ht="12">
      <c r="A366" s="6" t="s">
        <v>139</v>
      </c>
      <c r="B366" s="5" t="s">
        <v>32</v>
      </c>
      <c r="C366" s="5" t="s">
        <v>8</v>
      </c>
      <c r="D366" s="5" t="s">
        <v>5</v>
      </c>
      <c r="E366" s="5" t="s">
        <v>327</v>
      </c>
      <c r="F366" s="8"/>
      <c r="G366" s="58">
        <f t="shared" si="147"/>
        <v>4362377.5999999996</v>
      </c>
      <c r="H366" s="58">
        <f t="shared" si="147"/>
        <v>0</v>
      </c>
      <c r="I366" s="58">
        <f t="shared" si="135"/>
        <v>4362377.5999999996</v>
      </c>
      <c r="J366" s="58">
        <f t="shared" si="147"/>
        <v>4362377.5999999996</v>
      </c>
      <c r="K366" s="58">
        <f t="shared" si="147"/>
        <v>0</v>
      </c>
      <c r="L366" s="58">
        <f t="shared" si="142"/>
        <v>4362377.5999999996</v>
      </c>
      <c r="M366" s="58">
        <f t="shared" si="147"/>
        <v>4362377.5999999996</v>
      </c>
      <c r="N366" s="58">
        <f t="shared" si="147"/>
        <v>0</v>
      </c>
      <c r="O366" s="58">
        <f t="shared" si="143"/>
        <v>4362377.5999999996</v>
      </c>
      <c r="P366" s="85"/>
      <c r="Q366" s="85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  <c r="BH366" s="24"/>
      <c r="BI366" s="24"/>
      <c r="BJ366" s="24"/>
      <c r="BK366" s="24"/>
      <c r="BL366" s="24"/>
      <c r="BM366" s="24"/>
      <c r="BN366" s="24"/>
      <c r="BO366" s="24"/>
      <c r="BP366" s="24"/>
      <c r="BQ366" s="24"/>
      <c r="BR366" s="24"/>
      <c r="BS366" s="24"/>
      <c r="BT366" s="24"/>
      <c r="BU366" s="24"/>
      <c r="BV366" s="24"/>
      <c r="BW366" s="24"/>
      <c r="BX366" s="24"/>
      <c r="BY366" s="24"/>
      <c r="BZ366" s="24"/>
      <c r="CA366" s="24"/>
      <c r="CB366" s="24"/>
      <c r="CC366" s="24"/>
      <c r="CD366" s="24"/>
      <c r="CE366" s="24"/>
      <c r="CF366" s="24"/>
      <c r="CG366" s="24"/>
      <c r="CH366" s="24"/>
      <c r="CI366" s="24"/>
      <c r="CJ366" s="24"/>
      <c r="CK366" s="24"/>
      <c r="CL366" s="24"/>
    </row>
    <row r="367" spans="1:90" s="30" customFormat="1" ht="12">
      <c r="A367" s="6" t="s">
        <v>230</v>
      </c>
      <c r="B367" s="5" t="s">
        <v>32</v>
      </c>
      <c r="C367" s="5" t="s">
        <v>8</v>
      </c>
      <c r="D367" s="5" t="s">
        <v>5</v>
      </c>
      <c r="E367" s="5" t="s">
        <v>327</v>
      </c>
      <c r="F367" s="8" t="s">
        <v>55</v>
      </c>
      <c r="G367" s="58">
        <f t="shared" si="147"/>
        <v>4362377.5999999996</v>
      </c>
      <c r="H367" s="58">
        <f t="shared" si="147"/>
        <v>0</v>
      </c>
      <c r="I367" s="58">
        <f t="shared" si="135"/>
        <v>4362377.5999999996</v>
      </c>
      <c r="J367" s="58">
        <f t="shared" si="147"/>
        <v>4362377.5999999996</v>
      </c>
      <c r="K367" s="58">
        <f t="shared" si="147"/>
        <v>0</v>
      </c>
      <c r="L367" s="58">
        <f t="shared" si="142"/>
        <v>4362377.5999999996</v>
      </c>
      <c r="M367" s="58">
        <f t="shared" si="147"/>
        <v>4362377.5999999996</v>
      </c>
      <c r="N367" s="58">
        <f t="shared" si="147"/>
        <v>0</v>
      </c>
      <c r="O367" s="58">
        <f t="shared" si="143"/>
        <v>4362377.5999999996</v>
      </c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  <c r="BB367" s="24"/>
      <c r="BC367" s="24"/>
      <c r="BD367" s="24"/>
      <c r="BE367" s="24"/>
      <c r="BF367" s="24"/>
      <c r="BG367" s="24"/>
      <c r="BH367" s="24"/>
      <c r="BI367" s="24"/>
      <c r="BJ367" s="24"/>
      <c r="BK367" s="24"/>
      <c r="BL367" s="24"/>
      <c r="BM367" s="24"/>
      <c r="BN367" s="24"/>
      <c r="BO367" s="24"/>
      <c r="BP367" s="24"/>
      <c r="BQ367" s="24"/>
      <c r="BR367" s="24"/>
      <c r="BS367" s="24"/>
      <c r="BT367" s="24"/>
      <c r="BU367" s="24"/>
      <c r="BV367" s="24"/>
      <c r="BW367" s="24"/>
      <c r="BX367" s="24"/>
      <c r="BY367" s="24"/>
      <c r="BZ367" s="24"/>
      <c r="CA367" s="24"/>
      <c r="CB367" s="24"/>
      <c r="CC367" s="24"/>
      <c r="CD367" s="24"/>
      <c r="CE367" s="24"/>
      <c r="CF367" s="24"/>
      <c r="CG367" s="24"/>
      <c r="CH367" s="24"/>
      <c r="CI367" s="24"/>
      <c r="CJ367" s="24"/>
      <c r="CK367" s="24"/>
      <c r="CL367" s="24"/>
    </row>
    <row r="368" spans="1:90" s="30" customFormat="1" ht="12">
      <c r="A368" s="6" t="s">
        <v>75</v>
      </c>
      <c r="B368" s="5" t="s">
        <v>32</v>
      </c>
      <c r="C368" s="5" t="s">
        <v>8</v>
      </c>
      <c r="D368" s="5" t="s">
        <v>5</v>
      </c>
      <c r="E368" s="5" t="s">
        <v>327</v>
      </c>
      <c r="F368" s="8" t="s">
        <v>56</v>
      </c>
      <c r="G368" s="58">
        <v>4362377.5999999996</v>
      </c>
      <c r="H368" s="58"/>
      <c r="I368" s="58">
        <f t="shared" si="135"/>
        <v>4362377.5999999996</v>
      </c>
      <c r="J368" s="58">
        <v>4362377.5999999996</v>
      </c>
      <c r="K368" s="58"/>
      <c r="L368" s="58">
        <f t="shared" si="142"/>
        <v>4362377.5999999996</v>
      </c>
      <c r="M368" s="58">
        <v>4362377.5999999996</v>
      </c>
      <c r="N368" s="58"/>
      <c r="O368" s="58">
        <f t="shared" si="143"/>
        <v>4362377.5999999996</v>
      </c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  <c r="BB368" s="24"/>
      <c r="BC368" s="24"/>
      <c r="BD368" s="24"/>
      <c r="BE368" s="24"/>
      <c r="BF368" s="24"/>
      <c r="BG368" s="24"/>
      <c r="BH368" s="24"/>
      <c r="BI368" s="24"/>
      <c r="BJ368" s="24"/>
      <c r="BK368" s="24"/>
      <c r="BL368" s="24"/>
      <c r="BM368" s="24"/>
      <c r="BN368" s="24"/>
      <c r="BO368" s="24"/>
      <c r="BP368" s="24"/>
      <c r="BQ368" s="24"/>
      <c r="BR368" s="24"/>
      <c r="BS368" s="24"/>
      <c r="BT368" s="24"/>
      <c r="BU368" s="24"/>
      <c r="BV368" s="24"/>
      <c r="BW368" s="24"/>
      <c r="BX368" s="24"/>
      <c r="BY368" s="24"/>
      <c r="BZ368" s="24"/>
      <c r="CA368" s="24"/>
      <c r="CB368" s="24"/>
      <c r="CC368" s="24"/>
      <c r="CD368" s="24"/>
      <c r="CE368" s="24"/>
      <c r="CF368" s="24"/>
      <c r="CG368" s="24"/>
      <c r="CH368" s="24"/>
      <c r="CI368" s="24"/>
      <c r="CJ368" s="24"/>
      <c r="CK368" s="24"/>
      <c r="CL368" s="24"/>
    </row>
    <row r="369" spans="1:90" s="33" customFormat="1" ht="12">
      <c r="A369" s="7" t="s">
        <v>101</v>
      </c>
      <c r="B369" s="3" t="s">
        <v>32</v>
      </c>
      <c r="C369" s="3" t="s">
        <v>8</v>
      </c>
      <c r="D369" s="3" t="s">
        <v>6</v>
      </c>
      <c r="E369" s="3"/>
      <c r="F369" s="20"/>
      <c r="G369" s="57">
        <f t="shared" ref="G369:N375" si="148">G370</f>
        <v>750000</v>
      </c>
      <c r="H369" s="57">
        <f t="shared" si="148"/>
        <v>0</v>
      </c>
      <c r="I369" s="57">
        <f t="shared" si="135"/>
        <v>750000</v>
      </c>
      <c r="J369" s="57">
        <f t="shared" si="148"/>
        <v>750000</v>
      </c>
      <c r="K369" s="57">
        <f t="shared" si="148"/>
        <v>0</v>
      </c>
      <c r="L369" s="57">
        <f t="shared" si="142"/>
        <v>750000</v>
      </c>
      <c r="M369" s="57">
        <f t="shared" si="148"/>
        <v>750000</v>
      </c>
      <c r="N369" s="57">
        <f t="shared" si="148"/>
        <v>0</v>
      </c>
      <c r="O369" s="57">
        <f t="shared" si="143"/>
        <v>750000</v>
      </c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  <c r="AH369" s="40"/>
      <c r="AI369" s="40"/>
      <c r="AJ369" s="40"/>
      <c r="AK369" s="40"/>
      <c r="AL369" s="40"/>
      <c r="AM369" s="40"/>
      <c r="AN369" s="40"/>
      <c r="AO369" s="40"/>
      <c r="AP369" s="40"/>
      <c r="AQ369" s="40"/>
      <c r="AR369" s="40"/>
      <c r="AS369" s="40"/>
      <c r="AT369" s="40"/>
      <c r="AU369" s="40"/>
      <c r="AV369" s="40"/>
      <c r="AW369" s="40"/>
      <c r="AX369" s="40"/>
      <c r="AY369" s="40"/>
      <c r="AZ369" s="40"/>
      <c r="BA369" s="40"/>
      <c r="BB369" s="40"/>
      <c r="BC369" s="40"/>
      <c r="BD369" s="40"/>
      <c r="BE369" s="40"/>
      <c r="BF369" s="40"/>
      <c r="BG369" s="40"/>
      <c r="BH369" s="40"/>
      <c r="BI369" s="40"/>
      <c r="BJ369" s="40"/>
      <c r="BK369" s="40"/>
      <c r="BL369" s="40"/>
      <c r="BM369" s="40"/>
      <c r="BN369" s="40"/>
      <c r="BO369" s="40"/>
      <c r="BP369" s="40"/>
      <c r="BQ369" s="40"/>
      <c r="BR369" s="40"/>
      <c r="BS369" s="40"/>
      <c r="BT369" s="40"/>
      <c r="BU369" s="40"/>
      <c r="BV369" s="40"/>
      <c r="BW369" s="40"/>
      <c r="BX369" s="40"/>
      <c r="BY369" s="40"/>
      <c r="BZ369" s="40"/>
      <c r="CA369" s="40"/>
      <c r="CB369" s="40"/>
      <c r="CC369" s="40"/>
      <c r="CD369" s="40"/>
      <c r="CE369" s="40"/>
      <c r="CF369" s="40"/>
      <c r="CG369" s="40"/>
      <c r="CH369" s="40"/>
      <c r="CI369" s="40"/>
      <c r="CJ369" s="40"/>
      <c r="CK369" s="40"/>
      <c r="CL369" s="40"/>
    </row>
    <row r="370" spans="1:90" s="30" customFormat="1" ht="24">
      <c r="A370" s="6" t="s">
        <v>290</v>
      </c>
      <c r="B370" s="5" t="s">
        <v>32</v>
      </c>
      <c r="C370" s="5" t="s">
        <v>8</v>
      </c>
      <c r="D370" s="5" t="s">
        <v>6</v>
      </c>
      <c r="E370" s="5" t="s">
        <v>288</v>
      </c>
      <c r="F370" s="8"/>
      <c r="G370" s="58">
        <f>G374+G371</f>
        <v>750000</v>
      </c>
      <c r="H370" s="58">
        <f>H374+H371</f>
        <v>0</v>
      </c>
      <c r="I370" s="58">
        <f t="shared" si="135"/>
        <v>750000</v>
      </c>
      <c r="J370" s="58">
        <f>J374+J371</f>
        <v>750000</v>
      </c>
      <c r="K370" s="58">
        <f>K374+K371</f>
        <v>0</v>
      </c>
      <c r="L370" s="58">
        <f t="shared" si="142"/>
        <v>750000</v>
      </c>
      <c r="M370" s="58">
        <f>M374+M371</f>
        <v>750000</v>
      </c>
      <c r="N370" s="58">
        <f>N374+N371</f>
        <v>0</v>
      </c>
      <c r="O370" s="58">
        <f t="shared" si="143"/>
        <v>750000</v>
      </c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  <c r="BB370" s="24"/>
      <c r="BC370" s="24"/>
      <c r="BD370" s="24"/>
      <c r="BE370" s="24"/>
      <c r="BF370" s="24"/>
      <c r="BG370" s="24"/>
      <c r="BH370" s="24"/>
      <c r="BI370" s="24"/>
      <c r="BJ370" s="24"/>
      <c r="BK370" s="24"/>
      <c r="BL370" s="24"/>
      <c r="BM370" s="24"/>
      <c r="BN370" s="24"/>
      <c r="BO370" s="24"/>
      <c r="BP370" s="24"/>
      <c r="BQ370" s="24"/>
      <c r="BR370" s="24"/>
      <c r="BS370" s="24"/>
      <c r="BT370" s="24"/>
      <c r="BU370" s="24"/>
      <c r="BV370" s="24"/>
      <c r="BW370" s="24"/>
      <c r="BX370" s="24"/>
      <c r="BY370" s="24"/>
      <c r="BZ370" s="24"/>
      <c r="CA370" s="24"/>
      <c r="CB370" s="24"/>
      <c r="CC370" s="24"/>
      <c r="CD370" s="24"/>
      <c r="CE370" s="24"/>
      <c r="CF370" s="24"/>
      <c r="CG370" s="24"/>
      <c r="CH370" s="24"/>
      <c r="CI370" s="24"/>
      <c r="CJ370" s="24"/>
      <c r="CK370" s="24"/>
      <c r="CL370" s="24"/>
    </row>
    <row r="371" spans="1:90" s="30" customFormat="1" ht="24">
      <c r="A371" s="6" t="s">
        <v>423</v>
      </c>
      <c r="B371" s="5" t="s">
        <v>32</v>
      </c>
      <c r="C371" s="5" t="s">
        <v>8</v>
      </c>
      <c r="D371" s="5" t="s">
        <v>6</v>
      </c>
      <c r="E371" s="5" t="s">
        <v>421</v>
      </c>
      <c r="F371" s="8"/>
      <c r="G371" s="58">
        <f t="shared" si="148"/>
        <v>400000</v>
      </c>
      <c r="H371" s="58">
        <f t="shared" si="148"/>
        <v>0</v>
      </c>
      <c r="I371" s="58">
        <f t="shared" ref="I371:I373" si="149">G371+H371</f>
        <v>400000</v>
      </c>
      <c r="J371" s="58">
        <f t="shared" si="148"/>
        <v>400000</v>
      </c>
      <c r="K371" s="58">
        <f t="shared" si="148"/>
        <v>0</v>
      </c>
      <c r="L371" s="58">
        <f t="shared" ref="L371:L373" si="150">J371+K371</f>
        <v>400000</v>
      </c>
      <c r="M371" s="58">
        <f t="shared" si="148"/>
        <v>400000</v>
      </c>
      <c r="N371" s="58">
        <f t="shared" si="148"/>
        <v>0</v>
      </c>
      <c r="O371" s="58">
        <f t="shared" ref="O371:O373" si="151">M371+N371</f>
        <v>400000</v>
      </c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  <c r="BB371" s="24"/>
      <c r="BC371" s="24"/>
      <c r="BD371" s="24"/>
      <c r="BE371" s="24"/>
      <c r="BF371" s="24"/>
      <c r="BG371" s="24"/>
      <c r="BH371" s="24"/>
      <c r="BI371" s="24"/>
      <c r="BJ371" s="24"/>
      <c r="BK371" s="24"/>
      <c r="BL371" s="24"/>
      <c r="BM371" s="24"/>
      <c r="BN371" s="24"/>
      <c r="BO371" s="24"/>
      <c r="BP371" s="24"/>
      <c r="BQ371" s="24"/>
      <c r="BR371" s="24"/>
      <c r="BS371" s="24"/>
      <c r="BT371" s="24"/>
      <c r="BU371" s="24"/>
      <c r="BV371" s="24"/>
      <c r="BW371" s="24"/>
      <c r="BX371" s="24"/>
      <c r="BY371" s="24"/>
      <c r="BZ371" s="24"/>
      <c r="CA371" s="24"/>
      <c r="CB371" s="24"/>
      <c r="CC371" s="24"/>
      <c r="CD371" s="24"/>
      <c r="CE371" s="24"/>
      <c r="CF371" s="24"/>
      <c r="CG371" s="24"/>
      <c r="CH371" s="24"/>
      <c r="CI371" s="24"/>
      <c r="CJ371" s="24"/>
      <c r="CK371" s="24"/>
      <c r="CL371" s="24"/>
    </row>
    <row r="372" spans="1:90" s="30" customFormat="1" ht="12">
      <c r="A372" s="6" t="s">
        <v>230</v>
      </c>
      <c r="B372" s="5" t="s">
        <v>32</v>
      </c>
      <c r="C372" s="5" t="s">
        <v>8</v>
      </c>
      <c r="D372" s="5" t="s">
        <v>6</v>
      </c>
      <c r="E372" s="5" t="s">
        <v>421</v>
      </c>
      <c r="F372" s="8" t="s">
        <v>55</v>
      </c>
      <c r="G372" s="58">
        <f t="shared" si="148"/>
        <v>400000</v>
      </c>
      <c r="H372" s="58">
        <f t="shared" si="148"/>
        <v>0</v>
      </c>
      <c r="I372" s="58">
        <f t="shared" si="149"/>
        <v>400000</v>
      </c>
      <c r="J372" s="58">
        <f t="shared" si="148"/>
        <v>400000</v>
      </c>
      <c r="K372" s="58">
        <f t="shared" si="148"/>
        <v>0</v>
      </c>
      <c r="L372" s="58">
        <f t="shared" si="150"/>
        <v>400000</v>
      </c>
      <c r="M372" s="58">
        <f t="shared" si="148"/>
        <v>400000</v>
      </c>
      <c r="N372" s="77">
        <f t="shared" si="148"/>
        <v>0</v>
      </c>
      <c r="O372" s="58">
        <f t="shared" si="151"/>
        <v>400000</v>
      </c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  <c r="BB372" s="24"/>
      <c r="BC372" s="24"/>
      <c r="BD372" s="24"/>
      <c r="BE372" s="24"/>
      <c r="BF372" s="24"/>
      <c r="BG372" s="24"/>
      <c r="BH372" s="24"/>
      <c r="BI372" s="24"/>
      <c r="BJ372" s="24"/>
      <c r="BK372" s="24"/>
      <c r="BL372" s="24"/>
      <c r="BM372" s="24"/>
      <c r="BN372" s="24"/>
      <c r="BO372" s="24"/>
      <c r="BP372" s="24"/>
      <c r="BQ372" s="24"/>
      <c r="BR372" s="24"/>
      <c r="BS372" s="24"/>
      <c r="BT372" s="24"/>
      <c r="BU372" s="24"/>
      <c r="BV372" s="24"/>
      <c r="BW372" s="24"/>
      <c r="BX372" s="24"/>
      <c r="BY372" s="24"/>
      <c r="BZ372" s="24"/>
      <c r="CA372" s="24"/>
      <c r="CB372" s="24"/>
      <c r="CC372" s="24"/>
      <c r="CD372" s="24"/>
      <c r="CE372" s="24"/>
      <c r="CF372" s="24"/>
      <c r="CG372" s="24"/>
      <c r="CH372" s="24"/>
      <c r="CI372" s="24"/>
      <c r="CJ372" s="24"/>
      <c r="CK372" s="24"/>
      <c r="CL372" s="24"/>
    </row>
    <row r="373" spans="1:90" s="30" customFormat="1" ht="12">
      <c r="A373" s="6" t="s">
        <v>75</v>
      </c>
      <c r="B373" s="5" t="s">
        <v>32</v>
      </c>
      <c r="C373" s="5" t="s">
        <v>8</v>
      </c>
      <c r="D373" s="5" t="s">
        <v>6</v>
      </c>
      <c r="E373" s="5" t="s">
        <v>421</v>
      </c>
      <c r="F373" s="8" t="s">
        <v>56</v>
      </c>
      <c r="G373" s="58">
        <v>400000</v>
      </c>
      <c r="H373" s="58"/>
      <c r="I373" s="58">
        <f t="shared" si="149"/>
        <v>400000</v>
      </c>
      <c r="J373" s="59">
        <v>400000</v>
      </c>
      <c r="K373" s="58"/>
      <c r="L373" s="58">
        <f t="shared" si="150"/>
        <v>400000</v>
      </c>
      <c r="M373" s="58">
        <v>400000</v>
      </c>
      <c r="N373" s="77"/>
      <c r="O373" s="58">
        <f t="shared" si="151"/>
        <v>400000</v>
      </c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  <c r="BB373" s="24"/>
      <c r="BC373" s="24"/>
      <c r="BD373" s="24"/>
      <c r="BE373" s="24"/>
      <c r="BF373" s="24"/>
      <c r="BG373" s="24"/>
      <c r="BH373" s="24"/>
      <c r="BI373" s="24"/>
      <c r="BJ373" s="24"/>
      <c r="BK373" s="24"/>
      <c r="BL373" s="24"/>
      <c r="BM373" s="24"/>
      <c r="BN373" s="24"/>
      <c r="BO373" s="24"/>
      <c r="BP373" s="24"/>
      <c r="BQ373" s="24"/>
      <c r="BR373" s="24"/>
      <c r="BS373" s="24"/>
      <c r="BT373" s="24"/>
      <c r="BU373" s="24"/>
      <c r="BV373" s="24"/>
      <c r="BW373" s="24"/>
      <c r="BX373" s="24"/>
      <c r="BY373" s="24"/>
      <c r="BZ373" s="24"/>
      <c r="CA373" s="24"/>
      <c r="CB373" s="24"/>
      <c r="CC373" s="24"/>
      <c r="CD373" s="24"/>
      <c r="CE373" s="24"/>
      <c r="CF373" s="24"/>
      <c r="CG373" s="24"/>
      <c r="CH373" s="24"/>
      <c r="CI373" s="24"/>
      <c r="CJ373" s="24"/>
      <c r="CK373" s="24"/>
      <c r="CL373" s="24"/>
    </row>
    <row r="374" spans="1:90" s="30" customFormat="1" ht="24">
      <c r="A374" s="6" t="s">
        <v>424</v>
      </c>
      <c r="B374" s="5" t="s">
        <v>32</v>
      </c>
      <c r="C374" s="5" t="s">
        <v>8</v>
      </c>
      <c r="D374" s="5" t="s">
        <v>6</v>
      </c>
      <c r="E374" s="5" t="s">
        <v>422</v>
      </c>
      <c r="F374" s="8"/>
      <c r="G374" s="58">
        <f t="shared" si="148"/>
        <v>350000</v>
      </c>
      <c r="H374" s="58">
        <f t="shared" si="148"/>
        <v>0</v>
      </c>
      <c r="I374" s="58">
        <f t="shared" si="135"/>
        <v>350000</v>
      </c>
      <c r="J374" s="58">
        <f t="shared" si="148"/>
        <v>350000</v>
      </c>
      <c r="K374" s="58">
        <f t="shared" si="148"/>
        <v>0</v>
      </c>
      <c r="L374" s="58">
        <f t="shared" si="142"/>
        <v>350000</v>
      </c>
      <c r="M374" s="58">
        <f t="shared" si="148"/>
        <v>350000</v>
      </c>
      <c r="N374" s="58">
        <f t="shared" si="148"/>
        <v>0</v>
      </c>
      <c r="O374" s="58">
        <f t="shared" si="143"/>
        <v>350000</v>
      </c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  <c r="BB374" s="24"/>
      <c r="BC374" s="24"/>
      <c r="BD374" s="24"/>
      <c r="BE374" s="24"/>
      <c r="BF374" s="24"/>
      <c r="BG374" s="24"/>
      <c r="BH374" s="24"/>
      <c r="BI374" s="24"/>
      <c r="BJ374" s="24"/>
      <c r="BK374" s="24"/>
      <c r="BL374" s="24"/>
      <c r="BM374" s="24"/>
      <c r="BN374" s="24"/>
      <c r="BO374" s="24"/>
      <c r="BP374" s="24"/>
      <c r="BQ374" s="24"/>
      <c r="BR374" s="24"/>
      <c r="BS374" s="24"/>
      <c r="BT374" s="24"/>
      <c r="BU374" s="24"/>
      <c r="BV374" s="24"/>
      <c r="BW374" s="24"/>
      <c r="BX374" s="24"/>
      <c r="BY374" s="24"/>
      <c r="BZ374" s="24"/>
      <c r="CA374" s="24"/>
      <c r="CB374" s="24"/>
      <c r="CC374" s="24"/>
      <c r="CD374" s="24"/>
      <c r="CE374" s="24"/>
      <c r="CF374" s="24"/>
      <c r="CG374" s="24"/>
      <c r="CH374" s="24"/>
      <c r="CI374" s="24"/>
      <c r="CJ374" s="24"/>
      <c r="CK374" s="24"/>
      <c r="CL374" s="24"/>
    </row>
    <row r="375" spans="1:90" s="30" customFormat="1" ht="12">
      <c r="A375" s="6" t="s">
        <v>230</v>
      </c>
      <c r="B375" s="5" t="s">
        <v>32</v>
      </c>
      <c r="C375" s="5" t="s">
        <v>8</v>
      </c>
      <c r="D375" s="5" t="s">
        <v>6</v>
      </c>
      <c r="E375" s="5" t="s">
        <v>422</v>
      </c>
      <c r="F375" s="8" t="s">
        <v>55</v>
      </c>
      <c r="G375" s="58">
        <f t="shared" si="148"/>
        <v>350000</v>
      </c>
      <c r="H375" s="58">
        <f t="shared" si="148"/>
        <v>0</v>
      </c>
      <c r="I375" s="58">
        <f t="shared" si="135"/>
        <v>350000</v>
      </c>
      <c r="J375" s="58">
        <f t="shared" si="148"/>
        <v>350000</v>
      </c>
      <c r="K375" s="58">
        <f t="shared" si="148"/>
        <v>0</v>
      </c>
      <c r="L375" s="58">
        <f t="shared" si="142"/>
        <v>350000</v>
      </c>
      <c r="M375" s="58">
        <f t="shared" si="148"/>
        <v>350000</v>
      </c>
      <c r="N375" s="77">
        <f t="shared" si="148"/>
        <v>0</v>
      </c>
      <c r="O375" s="58">
        <f t="shared" si="143"/>
        <v>350000</v>
      </c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  <c r="BB375" s="24"/>
      <c r="BC375" s="24"/>
      <c r="BD375" s="24"/>
      <c r="BE375" s="24"/>
      <c r="BF375" s="24"/>
      <c r="BG375" s="24"/>
      <c r="BH375" s="24"/>
      <c r="BI375" s="24"/>
      <c r="BJ375" s="24"/>
      <c r="BK375" s="24"/>
      <c r="BL375" s="24"/>
      <c r="BM375" s="24"/>
      <c r="BN375" s="24"/>
      <c r="BO375" s="24"/>
      <c r="BP375" s="24"/>
      <c r="BQ375" s="24"/>
      <c r="BR375" s="24"/>
      <c r="BS375" s="24"/>
      <c r="BT375" s="24"/>
      <c r="BU375" s="24"/>
      <c r="BV375" s="24"/>
      <c r="BW375" s="24"/>
      <c r="BX375" s="24"/>
      <c r="BY375" s="24"/>
      <c r="BZ375" s="24"/>
      <c r="CA375" s="24"/>
      <c r="CB375" s="24"/>
      <c r="CC375" s="24"/>
      <c r="CD375" s="24"/>
      <c r="CE375" s="24"/>
      <c r="CF375" s="24"/>
      <c r="CG375" s="24"/>
      <c r="CH375" s="24"/>
      <c r="CI375" s="24"/>
      <c r="CJ375" s="24"/>
      <c r="CK375" s="24"/>
      <c r="CL375" s="24"/>
    </row>
    <row r="376" spans="1:90" s="30" customFormat="1" ht="12">
      <c r="A376" s="6" t="s">
        <v>75</v>
      </c>
      <c r="B376" s="5" t="s">
        <v>32</v>
      </c>
      <c r="C376" s="5" t="s">
        <v>8</v>
      </c>
      <c r="D376" s="5" t="s">
        <v>6</v>
      </c>
      <c r="E376" s="5" t="s">
        <v>422</v>
      </c>
      <c r="F376" s="8" t="s">
        <v>56</v>
      </c>
      <c r="G376" s="58">
        <v>350000</v>
      </c>
      <c r="H376" s="58"/>
      <c r="I376" s="58">
        <f t="shared" si="135"/>
        <v>350000</v>
      </c>
      <c r="J376" s="59">
        <v>350000</v>
      </c>
      <c r="K376" s="58"/>
      <c r="L376" s="58">
        <f t="shared" si="142"/>
        <v>350000</v>
      </c>
      <c r="M376" s="58">
        <v>350000</v>
      </c>
      <c r="N376" s="77"/>
      <c r="O376" s="58">
        <f t="shared" si="143"/>
        <v>350000</v>
      </c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  <c r="BB376" s="24"/>
      <c r="BC376" s="24"/>
      <c r="BD376" s="24"/>
      <c r="BE376" s="24"/>
      <c r="BF376" s="24"/>
      <c r="BG376" s="24"/>
      <c r="BH376" s="24"/>
      <c r="BI376" s="24"/>
      <c r="BJ376" s="24"/>
      <c r="BK376" s="24"/>
      <c r="BL376" s="24"/>
      <c r="BM376" s="24"/>
      <c r="BN376" s="24"/>
      <c r="BO376" s="24"/>
      <c r="BP376" s="24"/>
      <c r="BQ376" s="24"/>
      <c r="BR376" s="24"/>
      <c r="BS376" s="24"/>
      <c r="BT376" s="24"/>
      <c r="BU376" s="24"/>
      <c r="BV376" s="24"/>
      <c r="BW376" s="24"/>
      <c r="BX376" s="24"/>
      <c r="BY376" s="24"/>
      <c r="BZ376" s="24"/>
      <c r="CA376" s="24"/>
      <c r="CB376" s="24"/>
      <c r="CC376" s="24"/>
      <c r="CD376" s="24"/>
      <c r="CE376" s="24"/>
      <c r="CF376" s="24"/>
      <c r="CG376" s="24"/>
      <c r="CH376" s="24"/>
      <c r="CI376" s="24"/>
      <c r="CJ376" s="24"/>
      <c r="CK376" s="24"/>
      <c r="CL376" s="24"/>
    </row>
    <row r="377" spans="1:90" s="30" customFormat="1" ht="12">
      <c r="A377" s="6"/>
      <c r="B377" s="5"/>
      <c r="C377" s="5"/>
      <c r="D377" s="5"/>
      <c r="E377" s="5"/>
      <c r="F377" s="5"/>
      <c r="G377" s="58"/>
      <c r="H377" s="58"/>
      <c r="I377" s="56"/>
      <c r="J377" s="59"/>
      <c r="K377" s="59"/>
      <c r="L377" s="58">
        <f t="shared" si="142"/>
        <v>0</v>
      </c>
      <c r="M377" s="56"/>
      <c r="N377" s="80"/>
      <c r="O377" s="58">
        <f t="shared" si="143"/>
        <v>0</v>
      </c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  <c r="BB377" s="24"/>
      <c r="BC377" s="24"/>
      <c r="BD377" s="24"/>
      <c r="BE377" s="24"/>
      <c r="BF377" s="24"/>
      <c r="BG377" s="24"/>
      <c r="BH377" s="24"/>
      <c r="BI377" s="24"/>
      <c r="BJ377" s="24"/>
      <c r="BK377" s="24"/>
      <c r="BL377" s="24"/>
      <c r="BM377" s="24"/>
      <c r="BN377" s="24"/>
      <c r="BO377" s="24"/>
      <c r="BP377" s="24"/>
      <c r="BQ377" s="24"/>
      <c r="BR377" s="24"/>
      <c r="BS377" s="24"/>
      <c r="BT377" s="24"/>
      <c r="BU377" s="24"/>
      <c r="BV377" s="24"/>
      <c r="BW377" s="24"/>
      <c r="BX377" s="24"/>
      <c r="BY377" s="24"/>
      <c r="BZ377" s="24"/>
      <c r="CA377" s="24"/>
      <c r="CB377" s="24"/>
      <c r="CC377" s="24"/>
      <c r="CD377" s="24"/>
      <c r="CE377" s="24"/>
      <c r="CF377" s="24"/>
      <c r="CG377" s="24"/>
      <c r="CH377" s="24"/>
      <c r="CI377" s="24"/>
      <c r="CJ377" s="24"/>
      <c r="CK377" s="24"/>
      <c r="CL377" s="24"/>
    </row>
    <row r="378" spans="1:90" s="30" customFormat="1" ht="12">
      <c r="A378" s="10" t="s">
        <v>348</v>
      </c>
      <c r="B378" s="2" t="s">
        <v>244</v>
      </c>
      <c r="C378" s="2"/>
      <c r="D378" s="2"/>
      <c r="E378" s="2"/>
      <c r="F378" s="2"/>
      <c r="G378" s="56">
        <f>G379</f>
        <v>2114031</v>
      </c>
      <c r="H378" s="56">
        <f>H379</f>
        <v>0</v>
      </c>
      <c r="I378" s="56">
        <f t="shared" si="135"/>
        <v>2114031</v>
      </c>
      <c r="J378" s="60">
        <f>J379</f>
        <v>2114031</v>
      </c>
      <c r="K378" s="56">
        <f>K379</f>
        <v>0</v>
      </c>
      <c r="L378" s="56">
        <f t="shared" ref="L378:L392" si="152">J378+K378</f>
        <v>2114031</v>
      </c>
      <c r="M378" s="56">
        <f>M379</f>
        <v>2114031</v>
      </c>
      <c r="N378" s="78">
        <f>N379</f>
        <v>0</v>
      </c>
      <c r="O378" s="56">
        <f t="shared" ref="O378:O392" si="153">M378+N378</f>
        <v>2114031</v>
      </c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  <c r="BB378" s="24"/>
      <c r="BC378" s="24"/>
      <c r="BD378" s="24"/>
      <c r="BE378" s="24"/>
      <c r="BF378" s="24"/>
      <c r="BG378" s="24"/>
      <c r="BH378" s="24"/>
      <c r="BI378" s="24"/>
      <c r="BJ378" s="24"/>
      <c r="BK378" s="24"/>
      <c r="BL378" s="24"/>
      <c r="BM378" s="24"/>
      <c r="BN378" s="24"/>
      <c r="BO378" s="24"/>
      <c r="BP378" s="24"/>
      <c r="BQ378" s="24"/>
      <c r="BR378" s="24"/>
      <c r="BS378" s="24"/>
      <c r="BT378" s="24"/>
      <c r="BU378" s="24"/>
      <c r="BV378" s="24"/>
      <c r="BW378" s="24"/>
      <c r="BX378" s="24"/>
      <c r="BY378" s="24"/>
      <c r="BZ378" s="24"/>
      <c r="CA378" s="24"/>
      <c r="CB378" s="24"/>
      <c r="CC378" s="24"/>
      <c r="CD378" s="24"/>
      <c r="CE378" s="24"/>
      <c r="CF378" s="24"/>
      <c r="CG378" s="24"/>
      <c r="CH378" s="24"/>
      <c r="CI378" s="24"/>
      <c r="CJ378" s="24"/>
      <c r="CK378" s="24"/>
      <c r="CL378" s="24"/>
    </row>
    <row r="379" spans="1:90" s="30" customFormat="1" ht="24">
      <c r="A379" s="7" t="s">
        <v>351</v>
      </c>
      <c r="B379" s="3" t="s">
        <v>245</v>
      </c>
      <c r="C379" s="3" t="s">
        <v>5</v>
      </c>
      <c r="D379" s="3" t="s">
        <v>7</v>
      </c>
      <c r="E379" s="3"/>
      <c r="F379" s="3"/>
      <c r="G379" s="57">
        <f>G380</f>
        <v>2114031</v>
      </c>
      <c r="H379" s="57">
        <f>H380</f>
        <v>0</v>
      </c>
      <c r="I379" s="57">
        <f t="shared" ref="I379:I428" si="154">G379+H379</f>
        <v>2114031</v>
      </c>
      <c r="J379" s="57">
        <f t="shared" ref="J379:M379" si="155">J380</f>
        <v>2114031</v>
      </c>
      <c r="K379" s="57">
        <f>K380</f>
        <v>0</v>
      </c>
      <c r="L379" s="57">
        <f t="shared" si="152"/>
        <v>2114031</v>
      </c>
      <c r="M379" s="57">
        <f t="shared" si="155"/>
        <v>2114031</v>
      </c>
      <c r="N379" s="79">
        <f>N380</f>
        <v>0</v>
      </c>
      <c r="O379" s="57">
        <f t="shared" si="153"/>
        <v>2114031</v>
      </c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  <c r="BB379" s="24"/>
      <c r="BC379" s="24"/>
      <c r="BD379" s="24"/>
      <c r="BE379" s="24"/>
      <c r="BF379" s="24"/>
      <c r="BG379" s="24"/>
      <c r="BH379" s="24"/>
      <c r="BI379" s="24"/>
      <c r="BJ379" s="24"/>
      <c r="BK379" s="24"/>
      <c r="BL379" s="24"/>
      <c r="BM379" s="24"/>
      <c r="BN379" s="24"/>
      <c r="BO379" s="24"/>
      <c r="BP379" s="24"/>
      <c r="BQ379" s="24"/>
      <c r="BR379" s="24"/>
      <c r="BS379" s="24"/>
      <c r="BT379" s="24"/>
      <c r="BU379" s="24"/>
      <c r="BV379" s="24"/>
      <c r="BW379" s="24"/>
      <c r="BX379" s="24"/>
      <c r="BY379" s="24"/>
      <c r="BZ379" s="24"/>
      <c r="CA379" s="24"/>
      <c r="CB379" s="24"/>
      <c r="CC379" s="24"/>
      <c r="CD379" s="24"/>
      <c r="CE379" s="24"/>
      <c r="CF379" s="24"/>
      <c r="CG379" s="24"/>
      <c r="CH379" s="24"/>
      <c r="CI379" s="24"/>
      <c r="CJ379" s="24"/>
      <c r="CK379" s="24"/>
      <c r="CL379" s="24"/>
    </row>
    <row r="380" spans="1:90" s="30" customFormat="1" ht="12">
      <c r="A380" s="6" t="s">
        <v>52</v>
      </c>
      <c r="B380" s="5" t="s">
        <v>245</v>
      </c>
      <c r="C380" s="5" t="s">
        <v>5</v>
      </c>
      <c r="D380" s="5" t="s">
        <v>7</v>
      </c>
      <c r="E380" s="5" t="s">
        <v>106</v>
      </c>
      <c r="F380" s="5"/>
      <c r="G380" s="58">
        <f>G381+G385</f>
        <v>2114031</v>
      </c>
      <c r="H380" s="58">
        <f>H381+H385</f>
        <v>0</v>
      </c>
      <c r="I380" s="58">
        <f t="shared" si="154"/>
        <v>2114031</v>
      </c>
      <c r="J380" s="58">
        <f>J381+J385</f>
        <v>2114031</v>
      </c>
      <c r="K380" s="58">
        <f>K381+K385</f>
        <v>0</v>
      </c>
      <c r="L380" s="58">
        <f t="shared" si="152"/>
        <v>2114031</v>
      </c>
      <c r="M380" s="58">
        <f>M381+M385</f>
        <v>2114031</v>
      </c>
      <c r="N380" s="58">
        <f>N381+N385</f>
        <v>0</v>
      </c>
      <c r="O380" s="58">
        <f t="shared" si="153"/>
        <v>2114031</v>
      </c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  <c r="BB380" s="24"/>
      <c r="BC380" s="24"/>
      <c r="BD380" s="24"/>
      <c r="BE380" s="24"/>
      <c r="BF380" s="24"/>
      <c r="BG380" s="24"/>
      <c r="BH380" s="24"/>
      <c r="BI380" s="24"/>
      <c r="BJ380" s="24"/>
      <c r="BK380" s="24"/>
      <c r="BL380" s="24"/>
      <c r="BM380" s="24"/>
      <c r="BN380" s="24"/>
      <c r="BO380" s="24"/>
      <c r="BP380" s="24"/>
      <c r="BQ380" s="24"/>
      <c r="BR380" s="24"/>
      <c r="BS380" s="24"/>
      <c r="BT380" s="24"/>
      <c r="BU380" s="24"/>
      <c r="BV380" s="24"/>
      <c r="BW380" s="24"/>
      <c r="BX380" s="24"/>
      <c r="BY380" s="24"/>
      <c r="BZ380" s="24"/>
      <c r="CA380" s="24"/>
      <c r="CB380" s="24"/>
      <c r="CC380" s="24"/>
      <c r="CD380" s="24"/>
      <c r="CE380" s="24"/>
      <c r="CF380" s="24"/>
      <c r="CG380" s="24"/>
      <c r="CH380" s="24"/>
      <c r="CI380" s="24"/>
      <c r="CJ380" s="24"/>
      <c r="CK380" s="24"/>
      <c r="CL380" s="24"/>
    </row>
    <row r="381" spans="1:90" s="30" customFormat="1" ht="12">
      <c r="A381" s="6" t="s">
        <v>53</v>
      </c>
      <c r="B381" s="5" t="s">
        <v>245</v>
      </c>
      <c r="C381" s="5" t="s">
        <v>5</v>
      </c>
      <c r="D381" s="5" t="s">
        <v>7</v>
      </c>
      <c r="E381" s="5" t="s">
        <v>107</v>
      </c>
      <c r="F381" s="5"/>
      <c r="G381" s="58">
        <f t="shared" ref="G381:N383" si="156">G382</f>
        <v>1834731</v>
      </c>
      <c r="H381" s="58">
        <f t="shared" si="156"/>
        <v>0</v>
      </c>
      <c r="I381" s="58">
        <f t="shared" si="154"/>
        <v>1834731</v>
      </c>
      <c r="J381" s="58">
        <f t="shared" si="156"/>
        <v>1834731</v>
      </c>
      <c r="K381" s="58">
        <f t="shared" si="156"/>
        <v>0</v>
      </c>
      <c r="L381" s="58">
        <f t="shared" si="152"/>
        <v>1834731</v>
      </c>
      <c r="M381" s="58">
        <f t="shared" si="156"/>
        <v>1834731</v>
      </c>
      <c r="N381" s="77">
        <f t="shared" si="156"/>
        <v>0</v>
      </c>
      <c r="O381" s="58">
        <f t="shared" si="153"/>
        <v>1834731</v>
      </c>
      <c r="P381" s="85"/>
      <c r="Q381" s="85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  <c r="BG381" s="24"/>
      <c r="BH381" s="24"/>
      <c r="BI381" s="24"/>
      <c r="BJ381" s="24"/>
      <c r="BK381" s="24"/>
      <c r="BL381" s="24"/>
      <c r="BM381" s="24"/>
      <c r="BN381" s="24"/>
      <c r="BO381" s="24"/>
      <c r="BP381" s="24"/>
      <c r="BQ381" s="24"/>
      <c r="BR381" s="24"/>
      <c r="BS381" s="24"/>
      <c r="BT381" s="24"/>
      <c r="BU381" s="24"/>
      <c r="BV381" s="24"/>
      <c r="BW381" s="24"/>
      <c r="BX381" s="24"/>
      <c r="BY381" s="24"/>
      <c r="BZ381" s="24"/>
      <c r="CA381" s="24"/>
      <c r="CB381" s="24"/>
      <c r="CC381" s="24"/>
      <c r="CD381" s="24"/>
      <c r="CE381" s="24"/>
      <c r="CF381" s="24"/>
      <c r="CG381" s="24"/>
      <c r="CH381" s="24"/>
      <c r="CI381" s="24"/>
      <c r="CJ381" s="24"/>
      <c r="CK381" s="24"/>
      <c r="CL381" s="24"/>
    </row>
    <row r="382" spans="1:90" s="30" customFormat="1" ht="12">
      <c r="A382" s="32" t="s">
        <v>47</v>
      </c>
      <c r="B382" s="5" t="s">
        <v>245</v>
      </c>
      <c r="C382" s="5" t="s">
        <v>5</v>
      </c>
      <c r="D382" s="5" t="s">
        <v>7</v>
      </c>
      <c r="E382" s="5" t="s">
        <v>108</v>
      </c>
      <c r="F382" s="5"/>
      <c r="G382" s="58">
        <f t="shared" si="156"/>
        <v>1834731</v>
      </c>
      <c r="H382" s="58">
        <f t="shared" si="156"/>
        <v>0</v>
      </c>
      <c r="I382" s="58">
        <f t="shared" si="154"/>
        <v>1834731</v>
      </c>
      <c r="J382" s="58">
        <f t="shared" si="156"/>
        <v>1834731</v>
      </c>
      <c r="K382" s="58">
        <f t="shared" si="156"/>
        <v>0</v>
      </c>
      <c r="L382" s="58">
        <f t="shared" si="152"/>
        <v>1834731</v>
      </c>
      <c r="M382" s="58">
        <f t="shared" si="156"/>
        <v>1834731</v>
      </c>
      <c r="N382" s="77">
        <f t="shared" si="156"/>
        <v>0</v>
      </c>
      <c r="O382" s="58">
        <f t="shared" si="153"/>
        <v>1834731</v>
      </c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  <c r="BB382" s="24"/>
      <c r="BC382" s="24"/>
      <c r="BD382" s="24"/>
      <c r="BE382" s="24"/>
      <c r="BF382" s="24"/>
      <c r="BG382" s="24"/>
      <c r="BH382" s="24"/>
      <c r="BI382" s="24"/>
      <c r="BJ382" s="24"/>
      <c r="BK382" s="24"/>
      <c r="BL382" s="24"/>
      <c r="BM382" s="24"/>
      <c r="BN382" s="24"/>
      <c r="BO382" s="24"/>
      <c r="BP382" s="24"/>
      <c r="BQ382" s="24"/>
      <c r="BR382" s="24"/>
      <c r="BS382" s="24"/>
      <c r="BT382" s="24"/>
      <c r="BU382" s="24"/>
      <c r="BV382" s="24"/>
      <c r="BW382" s="24"/>
      <c r="BX382" s="24"/>
      <c r="BY382" s="24"/>
      <c r="BZ382" s="24"/>
      <c r="CA382" s="24"/>
      <c r="CB382" s="24"/>
      <c r="CC382" s="24"/>
      <c r="CD382" s="24"/>
      <c r="CE382" s="24"/>
      <c r="CF382" s="24"/>
      <c r="CG382" s="24"/>
      <c r="CH382" s="24"/>
      <c r="CI382" s="24"/>
      <c r="CJ382" s="24"/>
      <c r="CK382" s="24"/>
      <c r="CL382" s="24"/>
    </row>
    <row r="383" spans="1:90" s="30" customFormat="1" ht="36">
      <c r="A383" s="6" t="s">
        <v>228</v>
      </c>
      <c r="B383" s="5" t="s">
        <v>245</v>
      </c>
      <c r="C383" s="5" t="s">
        <v>5</v>
      </c>
      <c r="D383" s="5" t="s">
        <v>7</v>
      </c>
      <c r="E383" s="5" t="s">
        <v>108</v>
      </c>
      <c r="F383" s="5" t="s">
        <v>48</v>
      </c>
      <c r="G383" s="58">
        <f t="shared" si="156"/>
        <v>1834731</v>
      </c>
      <c r="H383" s="58">
        <f t="shared" si="156"/>
        <v>0</v>
      </c>
      <c r="I383" s="58">
        <f t="shared" si="154"/>
        <v>1834731</v>
      </c>
      <c r="J383" s="58">
        <f t="shared" si="156"/>
        <v>1834731</v>
      </c>
      <c r="K383" s="58">
        <f t="shared" si="156"/>
        <v>0</v>
      </c>
      <c r="L383" s="58">
        <f t="shared" si="152"/>
        <v>1834731</v>
      </c>
      <c r="M383" s="58">
        <f t="shared" si="156"/>
        <v>1834731</v>
      </c>
      <c r="N383" s="77">
        <f t="shared" si="156"/>
        <v>0</v>
      </c>
      <c r="O383" s="58">
        <f t="shared" si="153"/>
        <v>1834731</v>
      </c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  <c r="BB383" s="24"/>
      <c r="BC383" s="24"/>
      <c r="BD383" s="24"/>
      <c r="BE383" s="24"/>
      <c r="BF383" s="24"/>
      <c r="BG383" s="24"/>
      <c r="BH383" s="24"/>
      <c r="BI383" s="24"/>
      <c r="BJ383" s="24"/>
      <c r="BK383" s="24"/>
      <c r="BL383" s="24"/>
      <c r="BM383" s="24"/>
      <c r="BN383" s="24"/>
      <c r="BO383" s="24"/>
      <c r="BP383" s="24"/>
      <c r="BQ383" s="24"/>
      <c r="BR383" s="24"/>
      <c r="BS383" s="24"/>
      <c r="BT383" s="24"/>
      <c r="BU383" s="24"/>
      <c r="BV383" s="24"/>
      <c r="BW383" s="24"/>
      <c r="BX383" s="24"/>
      <c r="BY383" s="24"/>
      <c r="BZ383" s="24"/>
      <c r="CA383" s="24"/>
      <c r="CB383" s="24"/>
      <c r="CC383" s="24"/>
      <c r="CD383" s="24"/>
      <c r="CE383" s="24"/>
      <c r="CF383" s="24"/>
      <c r="CG383" s="24"/>
      <c r="CH383" s="24"/>
      <c r="CI383" s="24"/>
      <c r="CJ383" s="24"/>
      <c r="CK383" s="24"/>
      <c r="CL383" s="24"/>
    </row>
    <row r="384" spans="1:90" s="30" customFormat="1" ht="12">
      <c r="A384" s="6" t="s">
        <v>51</v>
      </c>
      <c r="B384" s="5" t="s">
        <v>245</v>
      </c>
      <c r="C384" s="5" t="s">
        <v>5</v>
      </c>
      <c r="D384" s="5" t="s">
        <v>7</v>
      </c>
      <c r="E384" s="5" t="s">
        <v>108</v>
      </c>
      <c r="F384" s="5" t="s">
        <v>50</v>
      </c>
      <c r="G384" s="58">
        <v>1834731</v>
      </c>
      <c r="H384" s="58"/>
      <c r="I384" s="58">
        <f t="shared" si="154"/>
        <v>1834731</v>
      </c>
      <c r="J384" s="58">
        <v>1834731</v>
      </c>
      <c r="K384" s="58"/>
      <c r="L384" s="58">
        <f t="shared" si="152"/>
        <v>1834731</v>
      </c>
      <c r="M384" s="58">
        <v>1834731</v>
      </c>
      <c r="N384" s="77"/>
      <c r="O384" s="58">
        <f t="shared" si="153"/>
        <v>1834731</v>
      </c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  <c r="BB384" s="24"/>
      <c r="BC384" s="24"/>
      <c r="BD384" s="24"/>
      <c r="BE384" s="24"/>
      <c r="BF384" s="24"/>
      <c r="BG384" s="24"/>
      <c r="BH384" s="24"/>
      <c r="BI384" s="24"/>
      <c r="BJ384" s="24"/>
      <c r="BK384" s="24"/>
      <c r="BL384" s="24"/>
      <c r="BM384" s="24"/>
      <c r="BN384" s="24"/>
      <c r="BO384" s="24"/>
      <c r="BP384" s="24"/>
      <c r="BQ384" s="24"/>
      <c r="BR384" s="24"/>
      <c r="BS384" s="24"/>
      <c r="BT384" s="24"/>
      <c r="BU384" s="24"/>
      <c r="BV384" s="24"/>
      <c r="BW384" s="24"/>
      <c r="BX384" s="24"/>
      <c r="BY384" s="24"/>
      <c r="BZ384" s="24"/>
      <c r="CA384" s="24"/>
      <c r="CB384" s="24"/>
      <c r="CC384" s="24"/>
      <c r="CD384" s="24"/>
      <c r="CE384" s="24"/>
      <c r="CF384" s="24"/>
      <c r="CG384" s="24"/>
      <c r="CH384" s="24"/>
      <c r="CI384" s="24"/>
      <c r="CJ384" s="24"/>
      <c r="CK384" s="24"/>
      <c r="CL384" s="24"/>
    </row>
    <row r="385" spans="1:90" s="30" customFormat="1" ht="12">
      <c r="A385" s="6" t="s">
        <v>54</v>
      </c>
      <c r="B385" s="5" t="s">
        <v>245</v>
      </c>
      <c r="C385" s="5" t="s">
        <v>5</v>
      </c>
      <c r="D385" s="5" t="s">
        <v>7</v>
      </c>
      <c r="E385" s="5" t="s">
        <v>109</v>
      </c>
      <c r="F385" s="5"/>
      <c r="G385" s="58">
        <f>G386</f>
        <v>279300</v>
      </c>
      <c r="H385" s="58">
        <f>H386</f>
        <v>0</v>
      </c>
      <c r="I385" s="58">
        <f t="shared" si="154"/>
        <v>279300</v>
      </c>
      <c r="J385" s="58">
        <f t="shared" ref="J385:M385" si="157">J386</f>
        <v>279300</v>
      </c>
      <c r="K385" s="58">
        <f>K386</f>
        <v>0</v>
      </c>
      <c r="L385" s="58">
        <f t="shared" si="152"/>
        <v>279300</v>
      </c>
      <c r="M385" s="58">
        <f t="shared" si="157"/>
        <v>279300</v>
      </c>
      <c r="N385" s="77">
        <f>N386</f>
        <v>0</v>
      </c>
      <c r="O385" s="58">
        <f t="shared" si="153"/>
        <v>279300</v>
      </c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  <c r="BH385" s="24"/>
      <c r="BI385" s="24"/>
      <c r="BJ385" s="24"/>
      <c r="BK385" s="24"/>
      <c r="BL385" s="24"/>
      <c r="BM385" s="24"/>
      <c r="BN385" s="24"/>
      <c r="BO385" s="24"/>
      <c r="BP385" s="24"/>
      <c r="BQ385" s="24"/>
      <c r="BR385" s="24"/>
      <c r="BS385" s="24"/>
      <c r="BT385" s="24"/>
      <c r="BU385" s="24"/>
      <c r="BV385" s="24"/>
      <c r="BW385" s="24"/>
      <c r="BX385" s="24"/>
      <c r="BY385" s="24"/>
      <c r="BZ385" s="24"/>
      <c r="CA385" s="24"/>
      <c r="CB385" s="24"/>
      <c r="CC385" s="24"/>
      <c r="CD385" s="24"/>
      <c r="CE385" s="24"/>
      <c r="CF385" s="24"/>
      <c r="CG385" s="24"/>
      <c r="CH385" s="24"/>
      <c r="CI385" s="24"/>
      <c r="CJ385" s="24"/>
      <c r="CK385" s="24"/>
      <c r="CL385" s="24"/>
    </row>
    <row r="386" spans="1:90" s="30" customFormat="1" ht="12">
      <c r="A386" s="32" t="s">
        <v>47</v>
      </c>
      <c r="B386" s="5" t="s">
        <v>245</v>
      </c>
      <c r="C386" s="5" t="s">
        <v>5</v>
      </c>
      <c r="D386" s="5" t="s">
        <v>7</v>
      </c>
      <c r="E386" s="5" t="s">
        <v>110</v>
      </c>
      <c r="F386" s="5"/>
      <c r="G386" s="58">
        <f>G387+G389+G391</f>
        <v>279300</v>
      </c>
      <c r="H386" s="58">
        <f>H387+H389+H391</f>
        <v>0</v>
      </c>
      <c r="I386" s="58">
        <f t="shared" si="154"/>
        <v>279300</v>
      </c>
      <c r="J386" s="58">
        <f t="shared" ref="J386:M386" si="158">J387+J389+J391</f>
        <v>279300</v>
      </c>
      <c r="K386" s="58">
        <f>K387+K389+K391</f>
        <v>0</v>
      </c>
      <c r="L386" s="58">
        <f t="shared" si="152"/>
        <v>279300</v>
      </c>
      <c r="M386" s="58">
        <f t="shared" si="158"/>
        <v>279300</v>
      </c>
      <c r="N386" s="77">
        <f>N387+N389+N391</f>
        <v>0</v>
      </c>
      <c r="O386" s="58">
        <f t="shared" si="153"/>
        <v>279300</v>
      </c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  <c r="BH386" s="24"/>
      <c r="BI386" s="24"/>
      <c r="BJ386" s="24"/>
      <c r="BK386" s="24"/>
      <c r="BL386" s="24"/>
      <c r="BM386" s="24"/>
      <c r="BN386" s="24"/>
      <c r="BO386" s="24"/>
      <c r="BP386" s="24"/>
      <c r="BQ386" s="24"/>
      <c r="BR386" s="24"/>
      <c r="BS386" s="24"/>
      <c r="BT386" s="24"/>
      <c r="BU386" s="24"/>
      <c r="BV386" s="24"/>
      <c r="BW386" s="24"/>
      <c r="BX386" s="24"/>
      <c r="BY386" s="24"/>
      <c r="BZ386" s="24"/>
      <c r="CA386" s="24"/>
      <c r="CB386" s="24"/>
      <c r="CC386" s="24"/>
      <c r="CD386" s="24"/>
      <c r="CE386" s="24"/>
      <c r="CF386" s="24"/>
      <c r="CG386" s="24"/>
      <c r="CH386" s="24"/>
      <c r="CI386" s="24"/>
      <c r="CJ386" s="24"/>
      <c r="CK386" s="24"/>
      <c r="CL386" s="24"/>
    </row>
    <row r="387" spans="1:90" s="30" customFormat="1" ht="36">
      <c r="A387" s="6" t="s">
        <v>228</v>
      </c>
      <c r="B387" s="5" t="s">
        <v>245</v>
      </c>
      <c r="C387" s="5" t="s">
        <v>5</v>
      </c>
      <c r="D387" s="5" t="s">
        <v>7</v>
      </c>
      <c r="E387" s="5" t="s">
        <v>110</v>
      </c>
      <c r="F387" s="5" t="s">
        <v>48</v>
      </c>
      <c r="G387" s="58">
        <f>G388</f>
        <v>278000</v>
      </c>
      <c r="H387" s="58">
        <f>H388</f>
        <v>0</v>
      </c>
      <c r="I387" s="58">
        <f t="shared" si="154"/>
        <v>278000</v>
      </c>
      <c r="J387" s="58">
        <f t="shared" ref="J387:M387" si="159">J388</f>
        <v>278000</v>
      </c>
      <c r="K387" s="58">
        <f>K388</f>
        <v>0</v>
      </c>
      <c r="L387" s="58">
        <f t="shared" si="152"/>
        <v>278000</v>
      </c>
      <c r="M387" s="58">
        <f t="shared" si="159"/>
        <v>278000</v>
      </c>
      <c r="N387" s="77">
        <f>N388</f>
        <v>0</v>
      </c>
      <c r="O387" s="58">
        <f t="shared" si="153"/>
        <v>278000</v>
      </c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  <c r="BH387" s="24"/>
      <c r="BI387" s="24"/>
      <c r="BJ387" s="24"/>
      <c r="BK387" s="24"/>
      <c r="BL387" s="24"/>
      <c r="BM387" s="24"/>
      <c r="BN387" s="24"/>
      <c r="BO387" s="24"/>
      <c r="BP387" s="24"/>
      <c r="BQ387" s="24"/>
      <c r="BR387" s="24"/>
      <c r="BS387" s="24"/>
      <c r="BT387" s="24"/>
      <c r="BU387" s="24"/>
      <c r="BV387" s="24"/>
      <c r="BW387" s="24"/>
      <c r="BX387" s="24"/>
      <c r="BY387" s="24"/>
      <c r="BZ387" s="24"/>
      <c r="CA387" s="24"/>
      <c r="CB387" s="24"/>
      <c r="CC387" s="24"/>
      <c r="CD387" s="24"/>
      <c r="CE387" s="24"/>
      <c r="CF387" s="24"/>
      <c r="CG387" s="24"/>
      <c r="CH387" s="24"/>
      <c r="CI387" s="24"/>
      <c r="CJ387" s="24"/>
      <c r="CK387" s="24"/>
      <c r="CL387" s="24"/>
    </row>
    <row r="388" spans="1:90" s="30" customFormat="1" ht="12">
      <c r="A388" s="6" t="s">
        <v>51</v>
      </c>
      <c r="B388" s="5" t="s">
        <v>245</v>
      </c>
      <c r="C388" s="5" t="s">
        <v>5</v>
      </c>
      <c r="D388" s="5" t="s">
        <v>7</v>
      </c>
      <c r="E388" s="5" t="s">
        <v>110</v>
      </c>
      <c r="F388" s="5" t="s">
        <v>50</v>
      </c>
      <c r="G388" s="58">
        <v>278000</v>
      </c>
      <c r="H388" s="58"/>
      <c r="I388" s="58">
        <f t="shared" si="154"/>
        <v>278000</v>
      </c>
      <c r="J388" s="59">
        <v>278000</v>
      </c>
      <c r="K388" s="58"/>
      <c r="L388" s="58">
        <f t="shared" si="152"/>
        <v>278000</v>
      </c>
      <c r="M388" s="58">
        <v>278000</v>
      </c>
      <c r="N388" s="77"/>
      <c r="O388" s="58">
        <f t="shared" si="153"/>
        <v>278000</v>
      </c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  <c r="BH388" s="24"/>
      <c r="BI388" s="24"/>
      <c r="BJ388" s="24"/>
      <c r="BK388" s="24"/>
      <c r="BL388" s="24"/>
      <c r="BM388" s="24"/>
      <c r="BN388" s="24"/>
      <c r="BO388" s="24"/>
      <c r="BP388" s="24"/>
      <c r="BQ388" s="24"/>
      <c r="BR388" s="24"/>
      <c r="BS388" s="24"/>
      <c r="BT388" s="24"/>
      <c r="BU388" s="24"/>
      <c r="BV388" s="24"/>
      <c r="BW388" s="24"/>
      <c r="BX388" s="24"/>
      <c r="BY388" s="24"/>
      <c r="BZ388" s="24"/>
      <c r="CA388" s="24"/>
      <c r="CB388" s="24"/>
      <c r="CC388" s="24"/>
      <c r="CD388" s="24"/>
      <c r="CE388" s="24"/>
      <c r="CF388" s="24"/>
      <c r="CG388" s="24"/>
      <c r="CH388" s="24"/>
      <c r="CI388" s="24"/>
      <c r="CJ388" s="24"/>
      <c r="CK388" s="24"/>
      <c r="CL388" s="24"/>
    </row>
    <row r="389" spans="1:90" s="30" customFormat="1" ht="12">
      <c r="A389" s="6" t="s">
        <v>230</v>
      </c>
      <c r="B389" s="5" t="s">
        <v>245</v>
      </c>
      <c r="C389" s="5" t="s">
        <v>5</v>
      </c>
      <c r="D389" s="5" t="s">
        <v>7</v>
      </c>
      <c r="E389" s="5" t="s">
        <v>110</v>
      </c>
      <c r="F389" s="5" t="s">
        <v>55</v>
      </c>
      <c r="G389" s="58">
        <f>G390</f>
        <v>1000</v>
      </c>
      <c r="H389" s="58">
        <f>H390</f>
        <v>0</v>
      </c>
      <c r="I389" s="58">
        <f t="shared" si="154"/>
        <v>1000</v>
      </c>
      <c r="J389" s="58">
        <f t="shared" ref="J389:M389" si="160">J390</f>
        <v>1000</v>
      </c>
      <c r="K389" s="58">
        <f>K390</f>
        <v>0</v>
      </c>
      <c r="L389" s="58">
        <f t="shared" si="152"/>
        <v>1000</v>
      </c>
      <c r="M389" s="58">
        <f t="shared" si="160"/>
        <v>1000</v>
      </c>
      <c r="N389" s="77">
        <f>N390</f>
        <v>0</v>
      </c>
      <c r="O389" s="58">
        <f t="shared" si="153"/>
        <v>1000</v>
      </c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  <c r="BH389" s="24"/>
      <c r="BI389" s="24"/>
      <c r="BJ389" s="24"/>
      <c r="BK389" s="24"/>
      <c r="BL389" s="24"/>
      <c r="BM389" s="24"/>
      <c r="BN389" s="24"/>
      <c r="BO389" s="24"/>
      <c r="BP389" s="24"/>
      <c r="BQ389" s="24"/>
      <c r="BR389" s="24"/>
      <c r="BS389" s="24"/>
      <c r="BT389" s="24"/>
      <c r="BU389" s="24"/>
      <c r="BV389" s="24"/>
      <c r="BW389" s="24"/>
      <c r="BX389" s="24"/>
      <c r="BY389" s="24"/>
      <c r="BZ389" s="24"/>
      <c r="CA389" s="24"/>
      <c r="CB389" s="24"/>
      <c r="CC389" s="24"/>
      <c r="CD389" s="24"/>
      <c r="CE389" s="24"/>
      <c r="CF389" s="24"/>
      <c r="CG389" s="24"/>
      <c r="CH389" s="24"/>
      <c r="CI389" s="24"/>
      <c r="CJ389" s="24"/>
      <c r="CK389" s="24"/>
      <c r="CL389" s="24"/>
    </row>
    <row r="390" spans="1:90" s="30" customFormat="1" ht="12">
      <c r="A390" s="6" t="s">
        <v>75</v>
      </c>
      <c r="B390" s="5" t="s">
        <v>245</v>
      </c>
      <c r="C390" s="5" t="s">
        <v>5</v>
      </c>
      <c r="D390" s="5" t="s">
        <v>7</v>
      </c>
      <c r="E390" s="5" t="s">
        <v>110</v>
      </c>
      <c r="F390" s="5" t="s">
        <v>56</v>
      </c>
      <c r="G390" s="58">
        <v>1000</v>
      </c>
      <c r="H390" s="58"/>
      <c r="I390" s="58">
        <f t="shared" si="154"/>
        <v>1000</v>
      </c>
      <c r="J390" s="59">
        <v>1000</v>
      </c>
      <c r="K390" s="58"/>
      <c r="L390" s="58">
        <f t="shared" si="152"/>
        <v>1000</v>
      </c>
      <c r="M390" s="58">
        <v>1000</v>
      </c>
      <c r="N390" s="77"/>
      <c r="O390" s="58">
        <f t="shared" si="153"/>
        <v>1000</v>
      </c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  <c r="BH390" s="24"/>
      <c r="BI390" s="24"/>
      <c r="BJ390" s="24"/>
      <c r="BK390" s="24"/>
      <c r="BL390" s="24"/>
      <c r="BM390" s="24"/>
      <c r="BN390" s="24"/>
      <c r="BO390" s="24"/>
      <c r="BP390" s="24"/>
      <c r="BQ390" s="24"/>
      <c r="BR390" s="24"/>
      <c r="BS390" s="24"/>
      <c r="BT390" s="24"/>
      <c r="BU390" s="24"/>
      <c r="BV390" s="24"/>
      <c r="BW390" s="24"/>
      <c r="BX390" s="24"/>
      <c r="BY390" s="24"/>
      <c r="BZ390" s="24"/>
      <c r="CA390" s="24"/>
      <c r="CB390" s="24"/>
      <c r="CC390" s="24"/>
      <c r="CD390" s="24"/>
      <c r="CE390" s="24"/>
      <c r="CF390" s="24"/>
      <c r="CG390" s="24"/>
      <c r="CH390" s="24"/>
      <c r="CI390" s="24"/>
      <c r="CJ390" s="24"/>
      <c r="CK390" s="24"/>
      <c r="CL390" s="24"/>
    </row>
    <row r="391" spans="1:90" s="30" customFormat="1" ht="12">
      <c r="A391" s="6" t="s">
        <v>59</v>
      </c>
      <c r="B391" s="5" t="s">
        <v>245</v>
      </c>
      <c r="C391" s="5" t="s">
        <v>5</v>
      </c>
      <c r="D391" s="5" t="s">
        <v>7</v>
      </c>
      <c r="E391" s="5" t="s">
        <v>110</v>
      </c>
      <c r="F391" s="5" t="s">
        <v>22</v>
      </c>
      <c r="G391" s="58">
        <f>G392</f>
        <v>300</v>
      </c>
      <c r="H391" s="58">
        <f>H392</f>
        <v>0</v>
      </c>
      <c r="I391" s="58">
        <f t="shared" si="154"/>
        <v>300</v>
      </c>
      <c r="J391" s="58">
        <f t="shared" ref="J391:M391" si="161">J392</f>
        <v>300</v>
      </c>
      <c r="K391" s="58">
        <f>K392</f>
        <v>0</v>
      </c>
      <c r="L391" s="58">
        <f t="shared" si="152"/>
        <v>300</v>
      </c>
      <c r="M391" s="58">
        <f t="shared" si="161"/>
        <v>300</v>
      </c>
      <c r="N391" s="77">
        <f>N392</f>
        <v>0</v>
      </c>
      <c r="O391" s="58">
        <f t="shared" si="153"/>
        <v>300</v>
      </c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  <c r="BH391" s="24"/>
      <c r="BI391" s="24"/>
      <c r="BJ391" s="24"/>
      <c r="BK391" s="24"/>
      <c r="BL391" s="24"/>
      <c r="BM391" s="24"/>
      <c r="BN391" s="24"/>
      <c r="BO391" s="24"/>
      <c r="BP391" s="24"/>
      <c r="BQ391" s="24"/>
      <c r="BR391" s="24"/>
      <c r="BS391" s="24"/>
      <c r="BT391" s="24"/>
      <c r="BU391" s="24"/>
      <c r="BV391" s="24"/>
      <c r="BW391" s="24"/>
      <c r="BX391" s="24"/>
      <c r="BY391" s="24"/>
      <c r="BZ391" s="24"/>
      <c r="CA391" s="24"/>
      <c r="CB391" s="24"/>
      <c r="CC391" s="24"/>
      <c r="CD391" s="24"/>
      <c r="CE391" s="24"/>
      <c r="CF391" s="24"/>
      <c r="CG391" s="24"/>
      <c r="CH391" s="24"/>
      <c r="CI391" s="24"/>
      <c r="CJ391" s="24"/>
      <c r="CK391" s="24"/>
      <c r="CL391" s="24"/>
    </row>
    <row r="392" spans="1:90" s="30" customFormat="1" ht="12">
      <c r="A392" s="6" t="s">
        <v>60</v>
      </c>
      <c r="B392" s="5" t="s">
        <v>245</v>
      </c>
      <c r="C392" s="5" t="s">
        <v>5</v>
      </c>
      <c r="D392" s="5" t="s">
        <v>7</v>
      </c>
      <c r="E392" s="5" t="s">
        <v>110</v>
      </c>
      <c r="F392" s="5" t="s">
        <v>58</v>
      </c>
      <c r="G392" s="58">
        <v>300</v>
      </c>
      <c r="H392" s="58"/>
      <c r="I392" s="58">
        <f t="shared" si="154"/>
        <v>300</v>
      </c>
      <c r="J392" s="59">
        <v>300</v>
      </c>
      <c r="K392" s="58"/>
      <c r="L392" s="58">
        <f t="shared" si="152"/>
        <v>300</v>
      </c>
      <c r="M392" s="58">
        <v>300</v>
      </c>
      <c r="N392" s="77"/>
      <c r="O392" s="58">
        <f t="shared" si="153"/>
        <v>300</v>
      </c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  <c r="BL392" s="24"/>
      <c r="BM392" s="24"/>
      <c r="BN392" s="24"/>
      <c r="BO392" s="24"/>
      <c r="BP392" s="24"/>
      <c r="BQ392" s="24"/>
      <c r="BR392" s="24"/>
      <c r="BS392" s="24"/>
      <c r="BT392" s="24"/>
      <c r="BU392" s="24"/>
      <c r="BV392" s="24"/>
      <c r="BW392" s="24"/>
      <c r="BX392" s="24"/>
      <c r="BY392" s="24"/>
      <c r="BZ392" s="24"/>
      <c r="CA392" s="24"/>
      <c r="CB392" s="24"/>
      <c r="CC392" s="24"/>
      <c r="CD392" s="24"/>
      <c r="CE392" s="24"/>
      <c r="CF392" s="24"/>
      <c r="CG392" s="24"/>
      <c r="CH392" s="24"/>
      <c r="CI392" s="24"/>
      <c r="CJ392" s="24"/>
      <c r="CK392" s="24"/>
      <c r="CL392" s="24"/>
    </row>
    <row r="393" spans="1:90" s="30" customFormat="1" ht="12">
      <c r="A393" s="6"/>
      <c r="B393" s="5"/>
      <c r="C393" s="5"/>
      <c r="D393" s="5"/>
      <c r="E393" s="5"/>
      <c r="F393" s="5"/>
      <c r="G393" s="58"/>
      <c r="H393" s="58"/>
      <c r="I393" s="56"/>
      <c r="J393" s="59"/>
      <c r="K393" s="59"/>
      <c r="L393" s="59"/>
      <c r="M393" s="56"/>
      <c r="N393" s="24"/>
      <c r="O393" s="80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  <c r="BL393" s="24"/>
      <c r="BM393" s="24"/>
      <c r="BN393" s="24"/>
      <c r="BO393" s="24"/>
      <c r="BP393" s="24"/>
      <c r="BQ393" s="24"/>
      <c r="BR393" s="24"/>
      <c r="BS393" s="24"/>
      <c r="BT393" s="24"/>
      <c r="BU393" s="24"/>
      <c r="BV393" s="24"/>
      <c r="BW393" s="24"/>
      <c r="BX393" s="24"/>
      <c r="BY393" s="24"/>
      <c r="BZ393" s="24"/>
      <c r="CA393" s="24"/>
      <c r="CB393" s="24"/>
      <c r="CC393" s="24"/>
      <c r="CD393" s="24"/>
      <c r="CE393" s="24"/>
      <c r="CF393" s="24"/>
      <c r="CG393" s="24"/>
      <c r="CH393" s="24"/>
      <c r="CI393" s="24"/>
      <c r="CJ393" s="24"/>
      <c r="CK393" s="24"/>
      <c r="CL393" s="24"/>
    </row>
    <row r="394" spans="1:90" s="31" customFormat="1" ht="24">
      <c r="A394" s="10" t="s">
        <v>346</v>
      </c>
      <c r="B394" s="2" t="s">
        <v>246</v>
      </c>
      <c r="C394" s="2"/>
      <c r="D394" s="2"/>
      <c r="E394" s="2"/>
      <c r="F394" s="2"/>
      <c r="G394" s="56">
        <f t="shared" ref="G394:H394" si="162">G395</f>
        <v>2837491</v>
      </c>
      <c r="H394" s="56">
        <f t="shared" si="162"/>
        <v>0</v>
      </c>
      <c r="I394" s="56">
        <f t="shared" si="154"/>
        <v>2837491</v>
      </c>
      <c r="J394" s="60">
        <f>J395</f>
        <v>2837491</v>
      </c>
      <c r="K394" s="56">
        <f>K395</f>
        <v>0</v>
      </c>
      <c r="L394" s="56">
        <f t="shared" ref="L394:L406" si="163">J394+K394</f>
        <v>2837491</v>
      </c>
      <c r="M394" s="56">
        <f>M395</f>
        <v>2837491</v>
      </c>
      <c r="N394" s="78">
        <f>N395</f>
        <v>0</v>
      </c>
      <c r="O394" s="56">
        <f t="shared" ref="O394:O406" si="164">M394+N394</f>
        <v>2837491</v>
      </c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  <c r="AA394" s="44"/>
      <c r="AB394" s="44"/>
      <c r="AC394" s="44"/>
      <c r="AD394" s="44"/>
      <c r="AE394" s="44"/>
      <c r="AF394" s="44"/>
      <c r="AG394" s="44"/>
      <c r="AH394" s="44"/>
      <c r="AI394" s="44"/>
      <c r="AJ394" s="44"/>
      <c r="AK394" s="44"/>
      <c r="AL394" s="44"/>
      <c r="AM394" s="44"/>
      <c r="AN394" s="44"/>
      <c r="AO394" s="44"/>
      <c r="AP394" s="44"/>
      <c r="AQ394" s="44"/>
      <c r="AR394" s="44"/>
      <c r="AS394" s="44"/>
      <c r="AT394" s="44"/>
      <c r="AU394" s="44"/>
      <c r="AV394" s="44"/>
      <c r="AW394" s="44"/>
      <c r="AX394" s="44"/>
      <c r="AY394" s="44"/>
      <c r="AZ394" s="44"/>
      <c r="BA394" s="44"/>
      <c r="BB394" s="44"/>
      <c r="BC394" s="44"/>
      <c r="BD394" s="44"/>
      <c r="BE394" s="44"/>
      <c r="BF394" s="44"/>
      <c r="BG394" s="44"/>
      <c r="BH394" s="44"/>
      <c r="BI394" s="44"/>
      <c r="BJ394" s="44"/>
      <c r="BK394" s="44"/>
      <c r="BL394" s="44"/>
      <c r="BM394" s="44"/>
      <c r="BN394" s="44"/>
      <c r="BO394" s="44"/>
      <c r="BP394" s="44"/>
      <c r="BQ394" s="44"/>
      <c r="BR394" s="44"/>
      <c r="BS394" s="44"/>
      <c r="BT394" s="44"/>
      <c r="BU394" s="44"/>
      <c r="BV394" s="44"/>
      <c r="BW394" s="44"/>
      <c r="BX394" s="44"/>
      <c r="BY394" s="44"/>
      <c r="BZ394" s="44"/>
      <c r="CA394" s="44"/>
      <c r="CB394" s="44"/>
      <c r="CC394" s="44"/>
      <c r="CD394" s="44"/>
      <c r="CE394" s="44"/>
      <c r="CF394" s="44"/>
      <c r="CG394" s="44"/>
      <c r="CH394" s="44"/>
      <c r="CI394" s="44"/>
      <c r="CJ394" s="44"/>
      <c r="CK394" s="44"/>
      <c r="CL394" s="44"/>
    </row>
    <row r="395" spans="1:90" s="30" customFormat="1" ht="24">
      <c r="A395" s="7" t="s">
        <v>352</v>
      </c>
      <c r="B395" s="3" t="s">
        <v>246</v>
      </c>
      <c r="C395" s="3" t="s">
        <v>5</v>
      </c>
      <c r="D395" s="3" t="s">
        <v>15</v>
      </c>
      <c r="E395" s="3"/>
      <c r="F395" s="3"/>
      <c r="G395" s="57">
        <f>G396</f>
        <v>2837491</v>
      </c>
      <c r="H395" s="57">
        <f>H396</f>
        <v>0</v>
      </c>
      <c r="I395" s="57">
        <f t="shared" si="154"/>
        <v>2837491</v>
      </c>
      <c r="J395" s="57">
        <f>J396</f>
        <v>2837491</v>
      </c>
      <c r="K395" s="57">
        <f>K396</f>
        <v>0</v>
      </c>
      <c r="L395" s="57">
        <f t="shared" si="163"/>
        <v>2837491</v>
      </c>
      <c r="M395" s="57">
        <f>M396</f>
        <v>2837491</v>
      </c>
      <c r="N395" s="57">
        <f>N396</f>
        <v>0</v>
      </c>
      <c r="O395" s="57">
        <f t="shared" si="164"/>
        <v>2837491</v>
      </c>
      <c r="P395" s="85"/>
      <c r="Q395" s="85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  <c r="BL395" s="24"/>
      <c r="BM395" s="24"/>
      <c r="BN395" s="24"/>
      <c r="BO395" s="24"/>
      <c r="BP395" s="24"/>
      <c r="BQ395" s="24"/>
      <c r="BR395" s="24"/>
      <c r="BS395" s="24"/>
      <c r="BT395" s="24"/>
      <c r="BU395" s="24"/>
      <c r="BV395" s="24"/>
      <c r="BW395" s="24"/>
      <c r="BX395" s="24"/>
      <c r="BY395" s="24"/>
      <c r="BZ395" s="24"/>
      <c r="CA395" s="24"/>
      <c r="CB395" s="24"/>
      <c r="CC395" s="24"/>
      <c r="CD395" s="24"/>
      <c r="CE395" s="24"/>
      <c r="CF395" s="24"/>
      <c r="CG395" s="24"/>
      <c r="CH395" s="24"/>
      <c r="CI395" s="24"/>
      <c r="CJ395" s="24"/>
      <c r="CK395" s="24"/>
      <c r="CL395" s="24"/>
    </row>
    <row r="396" spans="1:90" s="30" customFormat="1" ht="12">
      <c r="A396" s="6" t="s">
        <v>355</v>
      </c>
      <c r="B396" s="5" t="s">
        <v>246</v>
      </c>
      <c r="C396" s="5" t="s">
        <v>5</v>
      </c>
      <c r="D396" s="5" t="s">
        <v>15</v>
      </c>
      <c r="E396" s="5" t="s">
        <v>249</v>
      </c>
      <c r="F396" s="5"/>
      <c r="G396" s="58">
        <f>G401+G397</f>
        <v>2837491</v>
      </c>
      <c r="H396" s="58">
        <f>H401+H397</f>
        <v>0</v>
      </c>
      <c r="I396" s="58">
        <f t="shared" si="154"/>
        <v>2837491</v>
      </c>
      <c r="J396" s="58">
        <f>J401+J397</f>
        <v>2837491</v>
      </c>
      <c r="K396" s="58">
        <f>K401+K397</f>
        <v>0</v>
      </c>
      <c r="L396" s="58">
        <f t="shared" si="163"/>
        <v>2837491</v>
      </c>
      <c r="M396" s="58">
        <f>M401+M397</f>
        <v>2837491</v>
      </c>
      <c r="N396" s="58">
        <f>N401+N397</f>
        <v>0</v>
      </c>
      <c r="O396" s="58">
        <f t="shared" si="164"/>
        <v>2837491</v>
      </c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  <c r="BL396" s="24"/>
      <c r="BM396" s="24"/>
      <c r="BN396" s="24"/>
      <c r="BO396" s="24"/>
      <c r="BP396" s="24"/>
      <c r="BQ396" s="24"/>
      <c r="BR396" s="24"/>
      <c r="BS396" s="24"/>
      <c r="BT396" s="24"/>
      <c r="BU396" s="24"/>
      <c r="BV396" s="24"/>
      <c r="BW396" s="24"/>
      <c r="BX396" s="24"/>
      <c r="BY396" s="24"/>
      <c r="BZ396" s="24"/>
      <c r="CA396" s="24"/>
      <c r="CB396" s="24"/>
      <c r="CC396" s="24"/>
      <c r="CD396" s="24"/>
      <c r="CE396" s="24"/>
      <c r="CF396" s="24"/>
      <c r="CG396" s="24"/>
      <c r="CH396" s="24"/>
      <c r="CI396" s="24"/>
      <c r="CJ396" s="24"/>
      <c r="CK396" s="24"/>
      <c r="CL396" s="24"/>
    </row>
    <row r="397" spans="1:90" s="30" customFormat="1" ht="12">
      <c r="A397" s="6" t="s">
        <v>357</v>
      </c>
      <c r="B397" s="5" t="s">
        <v>246</v>
      </c>
      <c r="C397" s="5" t="s">
        <v>5</v>
      </c>
      <c r="D397" s="5" t="s">
        <v>15</v>
      </c>
      <c r="E397" s="5" t="s">
        <v>273</v>
      </c>
      <c r="F397" s="5"/>
      <c r="G397" s="58">
        <f t="shared" ref="G397:H399" si="165">G398</f>
        <v>1804231</v>
      </c>
      <c r="H397" s="58">
        <f t="shared" si="165"/>
        <v>0</v>
      </c>
      <c r="I397" s="58">
        <f t="shared" si="154"/>
        <v>1804231</v>
      </c>
      <c r="J397" s="58">
        <f t="shared" ref="J397:K399" si="166">J398</f>
        <v>1804231</v>
      </c>
      <c r="K397" s="58">
        <f t="shared" si="166"/>
        <v>0</v>
      </c>
      <c r="L397" s="58">
        <f t="shared" si="163"/>
        <v>1804231</v>
      </c>
      <c r="M397" s="58">
        <f t="shared" ref="M397:N399" si="167">M398</f>
        <v>1804231</v>
      </c>
      <c r="N397" s="58">
        <f t="shared" si="167"/>
        <v>0</v>
      </c>
      <c r="O397" s="58">
        <f t="shared" si="164"/>
        <v>1804231</v>
      </c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  <c r="BL397" s="24"/>
      <c r="BM397" s="24"/>
      <c r="BN397" s="24"/>
      <c r="BO397" s="24"/>
      <c r="BP397" s="24"/>
      <c r="BQ397" s="24"/>
      <c r="BR397" s="24"/>
      <c r="BS397" s="24"/>
      <c r="BT397" s="24"/>
      <c r="BU397" s="24"/>
      <c r="BV397" s="24"/>
      <c r="BW397" s="24"/>
      <c r="BX397" s="24"/>
      <c r="BY397" s="24"/>
      <c r="BZ397" s="24"/>
      <c r="CA397" s="24"/>
      <c r="CB397" s="24"/>
      <c r="CC397" s="24"/>
      <c r="CD397" s="24"/>
      <c r="CE397" s="24"/>
      <c r="CF397" s="24"/>
      <c r="CG397" s="24"/>
      <c r="CH397" s="24"/>
      <c r="CI397" s="24"/>
      <c r="CJ397" s="24"/>
      <c r="CK397" s="24"/>
      <c r="CL397" s="24"/>
    </row>
    <row r="398" spans="1:90" s="30" customFormat="1" ht="12">
      <c r="A398" s="32" t="s">
        <v>47</v>
      </c>
      <c r="B398" s="5" t="s">
        <v>246</v>
      </c>
      <c r="C398" s="5" t="s">
        <v>5</v>
      </c>
      <c r="D398" s="5" t="s">
        <v>15</v>
      </c>
      <c r="E398" s="5" t="s">
        <v>361</v>
      </c>
      <c r="F398" s="5"/>
      <c r="G398" s="58">
        <f t="shared" si="165"/>
        <v>1804231</v>
      </c>
      <c r="H398" s="58">
        <f t="shared" si="165"/>
        <v>0</v>
      </c>
      <c r="I398" s="58">
        <f t="shared" si="154"/>
        <v>1804231</v>
      </c>
      <c r="J398" s="58">
        <f t="shared" si="166"/>
        <v>1804231</v>
      </c>
      <c r="K398" s="58">
        <f t="shared" si="166"/>
        <v>0</v>
      </c>
      <c r="L398" s="58">
        <f t="shared" si="163"/>
        <v>1804231</v>
      </c>
      <c r="M398" s="58">
        <f t="shared" si="167"/>
        <v>1804231</v>
      </c>
      <c r="N398" s="58">
        <f t="shared" si="167"/>
        <v>0</v>
      </c>
      <c r="O398" s="58">
        <f t="shared" si="164"/>
        <v>1804231</v>
      </c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  <c r="BL398" s="24"/>
      <c r="BM398" s="24"/>
      <c r="BN398" s="24"/>
      <c r="BO398" s="24"/>
      <c r="BP398" s="24"/>
      <c r="BQ398" s="24"/>
      <c r="BR398" s="24"/>
      <c r="BS398" s="24"/>
      <c r="BT398" s="24"/>
      <c r="BU398" s="24"/>
      <c r="BV398" s="24"/>
      <c r="BW398" s="24"/>
      <c r="BX398" s="24"/>
      <c r="BY398" s="24"/>
      <c r="BZ398" s="24"/>
      <c r="CA398" s="24"/>
      <c r="CB398" s="24"/>
      <c r="CC398" s="24"/>
      <c r="CD398" s="24"/>
      <c r="CE398" s="24"/>
      <c r="CF398" s="24"/>
      <c r="CG398" s="24"/>
      <c r="CH398" s="24"/>
      <c r="CI398" s="24"/>
      <c r="CJ398" s="24"/>
      <c r="CK398" s="24"/>
      <c r="CL398" s="24"/>
    </row>
    <row r="399" spans="1:90" s="30" customFormat="1" ht="36">
      <c r="A399" s="6" t="s">
        <v>228</v>
      </c>
      <c r="B399" s="5" t="s">
        <v>246</v>
      </c>
      <c r="C399" s="5" t="s">
        <v>5</v>
      </c>
      <c r="D399" s="5" t="s">
        <v>15</v>
      </c>
      <c r="E399" s="5" t="s">
        <v>361</v>
      </c>
      <c r="F399" s="5" t="s">
        <v>48</v>
      </c>
      <c r="G399" s="58">
        <f t="shared" si="165"/>
        <v>1804231</v>
      </c>
      <c r="H399" s="58">
        <f t="shared" si="165"/>
        <v>0</v>
      </c>
      <c r="I399" s="58">
        <f t="shared" si="154"/>
        <v>1804231</v>
      </c>
      <c r="J399" s="58">
        <f t="shared" si="166"/>
        <v>1804231</v>
      </c>
      <c r="K399" s="58">
        <f t="shared" si="166"/>
        <v>0</v>
      </c>
      <c r="L399" s="58">
        <f t="shared" si="163"/>
        <v>1804231</v>
      </c>
      <c r="M399" s="58">
        <f t="shared" si="167"/>
        <v>1804231</v>
      </c>
      <c r="N399" s="58">
        <f t="shared" si="167"/>
        <v>0</v>
      </c>
      <c r="O399" s="58">
        <f t="shared" si="164"/>
        <v>1804231</v>
      </c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  <c r="BL399" s="24"/>
      <c r="BM399" s="24"/>
      <c r="BN399" s="24"/>
      <c r="BO399" s="24"/>
      <c r="BP399" s="24"/>
      <c r="BQ399" s="24"/>
      <c r="BR399" s="24"/>
      <c r="BS399" s="24"/>
      <c r="BT399" s="24"/>
      <c r="BU399" s="24"/>
      <c r="BV399" s="24"/>
      <c r="BW399" s="24"/>
      <c r="BX399" s="24"/>
      <c r="BY399" s="24"/>
      <c r="BZ399" s="24"/>
      <c r="CA399" s="24"/>
      <c r="CB399" s="24"/>
      <c r="CC399" s="24"/>
      <c r="CD399" s="24"/>
      <c r="CE399" s="24"/>
      <c r="CF399" s="24"/>
      <c r="CG399" s="24"/>
      <c r="CH399" s="24"/>
      <c r="CI399" s="24"/>
      <c r="CJ399" s="24"/>
      <c r="CK399" s="24"/>
      <c r="CL399" s="24"/>
    </row>
    <row r="400" spans="1:90" s="30" customFormat="1" ht="12">
      <c r="A400" s="6" t="s">
        <v>51</v>
      </c>
      <c r="B400" s="5" t="s">
        <v>246</v>
      </c>
      <c r="C400" s="5" t="s">
        <v>5</v>
      </c>
      <c r="D400" s="5" t="s">
        <v>15</v>
      </c>
      <c r="E400" s="5" t="s">
        <v>361</v>
      </c>
      <c r="F400" s="5" t="s">
        <v>50</v>
      </c>
      <c r="G400" s="58">
        <v>1804231</v>
      </c>
      <c r="H400" s="58"/>
      <c r="I400" s="58">
        <f t="shared" si="154"/>
        <v>1804231</v>
      </c>
      <c r="J400" s="58">
        <v>1804231</v>
      </c>
      <c r="K400" s="58"/>
      <c r="L400" s="58">
        <f t="shared" si="163"/>
        <v>1804231</v>
      </c>
      <c r="M400" s="58">
        <v>1804231</v>
      </c>
      <c r="N400" s="58"/>
      <c r="O400" s="58">
        <f t="shared" si="164"/>
        <v>1804231</v>
      </c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  <c r="BL400" s="24"/>
      <c r="BM400" s="24"/>
      <c r="BN400" s="24"/>
      <c r="BO400" s="24"/>
      <c r="BP400" s="24"/>
      <c r="BQ400" s="24"/>
      <c r="BR400" s="24"/>
      <c r="BS400" s="24"/>
      <c r="BT400" s="24"/>
      <c r="BU400" s="24"/>
      <c r="BV400" s="24"/>
      <c r="BW400" s="24"/>
      <c r="BX400" s="24"/>
      <c r="BY400" s="24"/>
      <c r="BZ400" s="24"/>
      <c r="CA400" s="24"/>
      <c r="CB400" s="24"/>
      <c r="CC400" s="24"/>
      <c r="CD400" s="24"/>
      <c r="CE400" s="24"/>
      <c r="CF400" s="24"/>
      <c r="CG400" s="24"/>
      <c r="CH400" s="24"/>
      <c r="CI400" s="24"/>
      <c r="CJ400" s="24"/>
      <c r="CK400" s="24"/>
      <c r="CL400" s="24"/>
    </row>
    <row r="401" spans="1:90" s="30" customFormat="1" ht="12">
      <c r="A401" s="32" t="s">
        <v>356</v>
      </c>
      <c r="B401" s="5" t="s">
        <v>246</v>
      </c>
      <c r="C401" s="5" t="s">
        <v>5</v>
      </c>
      <c r="D401" s="5" t="s">
        <v>15</v>
      </c>
      <c r="E401" s="5" t="s">
        <v>362</v>
      </c>
      <c r="F401" s="5"/>
      <c r="G401" s="58">
        <f>G402</f>
        <v>1033260</v>
      </c>
      <c r="H401" s="58">
        <f>H402</f>
        <v>0</v>
      </c>
      <c r="I401" s="58">
        <f t="shared" si="154"/>
        <v>1033260</v>
      </c>
      <c r="J401" s="58">
        <f>J402</f>
        <v>1033260</v>
      </c>
      <c r="K401" s="58">
        <f>K402</f>
        <v>0</v>
      </c>
      <c r="L401" s="58">
        <f t="shared" si="163"/>
        <v>1033260</v>
      </c>
      <c r="M401" s="58">
        <f>M402</f>
        <v>1033260</v>
      </c>
      <c r="N401" s="58">
        <f>N402</f>
        <v>0</v>
      </c>
      <c r="O401" s="58">
        <f t="shared" si="164"/>
        <v>1033260</v>
      </c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  <c r="BL401" s="24"/>
      <c r="BM401" s="24"/>
      <c r="BN401" s="24"/>
      <c r="BO401" s="24"/>
      <c r="BP401" s="24"/>
      <c r="BQ401" s="24"/>
      <c r="BR401" s="24"/>
      <c r="BS401" s="24"/>
      <c r="BT401" s="24"/>
      <c r="BU401" s="24"/>
      <c r="BV401" s="24"/>
      <c r="BW401" s="24"/>
      <c r="BX401" s="24"/>
      <c r="BY401" s="24"/>
      <c r="BZ401" s="24"/>
      <c r="CA401" s="24"/>
      <c r="CB401" s="24"/>
      <c r="CC401" s="24"/>
      <c r="CD401" s="24"/>
      <c r="CE401" s="24"/>
      <c r="CF401" s="24"/>
      <c r="CG401" s="24"/>
      <c r="CH401" s="24"/>
      <c r="CI401" s="24"/>
      <c r="CJ401" s="24"/>
      <c r="CK401" s="24"/>
      <c r="CL401" s="24"/>
    </row>
    <row r="402" spans="1:90" s="30" customFormat="1" ht="12">
      <c r="A402" s="32" t="s">
        <v>47</v>
      </c>
      <c r="B402" s="5" t="s">
        <v>246</v>
      </c>
      <c r="C402" s="5" t="s">
        <v>5</v>
      </c>
      <c r="D402" s="5" t="s">
        <v>15</v>
      </c>
      <c r="E402" s="5" t="s">
        <v>274</v>
      </c>
      <c r="F402" s="5"/>
      <c r="G402" s="58">
        <f>G403+G405</f>
        <v>1033260</v>
      </c>
      <c r="H402" s="58">
        <f>H403+H405</f>
        <v>0</v>
      </c>
      <c r="I402" s="58">
        <f t="shared" si="154"/>
        <v>1033260</v>
      </c>
      <c r="J402" s="58">
        <f>J403+J405</f>
        <v>1033260</v>
      </c>
      <c r="K402" s="58">
        <f>K403+K405</f>
        <v>0</v>
      </c>
      <c r="L402" s="58">
        <f t="shared" si="163"/>
        <v>1033260</v>
      </c>
      <c r="M402" s="58">
        <f>M403+M405</f>
        <v>1033260</v>
      </c>
      <c r="N402" s="58">
        <f>N403+N405</f>
        <v>0</v>
      </c>
      <c r="O402" s="58">
        <f t="shared" si="164"/>
        <v>1033260</v>
      </c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  <c r="BL402" s="24"/>
      <c r="BM402" s="24"/>
      <c r="BN402" s="24"/>
      <c r="BO402" s="24"/>
      <c r="BP402" s="24"/>
      <c r="BQ402" s="24"/>
      <c r="BR402" s="24"/>
      <c r="BS402" s="24"/>
      <c r="BT402" s="24"/>
      <c r="BU402" s="24"/>
      <c r="BV402" s="24"/>
      <c r="BW402" s="24"/>
      <c r="BX402" s="24"/>
      <c r="BY402" s="24"/>
      <c r="BZ402" s="24"/>
      <c r="CA402" s="24"/>
      <c r="CB402" s="24"/>
      <c r="CC402" s="24"/>
      <c r="CD402" s="24"/>
      <c r="CE402" s="24"/>
      <c r="CF402" s="24"/>
      <c r="CG402" s="24"/>
      <c r="CH402" s="24"/>
      <c r="CI402" s="24"/>
      <c r="CJ402" s="24"/>
      <c r="CK402" s="24"/>
      <c r="CL402" s="24"/>
    </row>
    <row r="403" spans="1:90" s="30" customFormat="1" ht="36">
      <c r="A403" s="6" t="s">
        <v>228</v>
      </c>
      <c r="B403" s="5" t="s">
        <v>246</v>
      </c>
      <c r="C403" s="5" t="s">
        <v>5</v>
      </c>
      <c r="D403" s="5" t="s">
        <v>15</v>
      </c>
      <c r="E403" s="5" t="s">
        <v>274</v>
      </c>
      <c r="F403" s="5" t="s">
        <v>48</v>
      </c>
      <c r="G403" s="58">
        <f>G404</f>
        <v>1031960</v>
      </c>
      <c r="H403" s="58">
        <f>H404</f>
        <v>0</v>
      </c>
      <c r="I403" s="58">
        <f t="shared" si="154"/>
        <v>1031960</v>
      </c>
      <c r="J403" s="58">
        <f>J404</f>
        <v>1031960</v>
      </c>
      <c r="K403" s="58">
        <f>K404</f>
        <v>0</v>
      </c>
      <c r="L403" s="58">
        <f t="shared" si="163"/>
        <v>1031960</v>
      </c>
      <c r="M403" s="58">
        <f>M404</f>
        <v>1031960</v>
      </c>
      <c r="N403" s="58">
        <f>N404</f>
        <v>0</v>
      </c>
      <c r="O403" s="58">
        <f t="shared" si="164"/>
        <v>1031960</v>
      </c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  <c r="BL403" s="24"/>
      <c r="BM403" s="24"/>
      <c r="BN403" s="24"/>
      <c r="BO403" s="24"/>
      <c r="BP403" s="24"/>
      <c r="BQ403" s="24"/>
      <c r="BR403" s="24"/>
      <c r="BS403" s="24"/>
      <c r="BT403" s="24"/>
      <c r="BU403" s="24"/>
      <c r="BV403" s="24"/>
      <c r="BW403" s="24"/>
      <c r="BX403" s="24"/>
      <c r="BY403" s="24"/>
      <c r="BZ403" s="24"/>
      <c r="CA403" s="24"/>
      <c r="CB403" s="24"/>
      <c r="CC403" s="24"/>
      <c r="CD403" s="24"/>
      <c r="CE403" s="24"/>
      <c r="CF403" s="24"/>
      <c r="CG403" s="24"/>
      <c r="CH403" s="24"/>
      <c r="CI403" s="24"/>
      <c r="CJ403" s="24"/>
      <c r="CK403" s="24"/>
      <c r="CL403" s="24"/>
    </row>
    <row r="404" spans="1:90" s="30" customFormat="1" ht="12">
      <c r="A404" s="6" t="s">
        <v>51</v>
      </c>
      <c r="B404" s="5" t="s">
        <v>246</v>
      </c>
      <c r="C404" s="5" t="s">
        <v>5</v>
      </c>
      <c r="D404" s="5" t="s">
        <v>15</v>
      </c>
      <c r="E404" s="5" t="s">
        <v>274</v>
      </c>
      <c r="F404" s="5" t="s">
        <v>50</v>
      </c>
      <c r="G404" s="58">
        <v>1031960</v>
      </c>
      <c r="H404" s="58"/>
      <c r="I404" s="58">
        <f t="shared" si="154"/>
        <v>1031960</v>
      </c>
      <c r="J404" s="58">
        <v>1031960</v>
      </c>
      <c r="K404" s="58"/>
      <c r="L404" s="58">
        <f t="shared" si="163"/>
        <v>1031960</v>
      </c>
      <c r="M404" s="58">
        <v>1031960</v>
      </c>
      <c r="N404" s="58"/>
      <c r="O404" s="58">
        <f t="shared" si="164"/>
        <v>1031960</v>
      </c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  <c r="BL404" s="24"/>
      <c r="BM404" s="24"/>
      <c r="BN404" s="24"/>
      <c r="BO404" s="24"/>
      <c r="BP404" s="24"/>
      <c r="BQ404" s="24"/>
      <c r="BR404" s="24"/>
      <c r="BS404" s="24"/>
      <c r="BT404" s="24"/>
      <c r="BU404" s="24"/>
      <c r="BV404" s="24"/>
      <c r="BW404" s="24"/>
      <c r="BX404" s="24"/>
      <c r="BY404" s="24"/>
      <c r="BZ404" s="24"/>
      <c r="CA404" s="24"/>
      <c r="CB404" s="24"/>
      <c r="CC404" s="24"/>
      <c r="CD404" s="24"/>
      <c r="CE404" s="24"/>
      <c r="CF404" s="24"/>
      <c r="CG404" s="24"/>
      <c r="CH404" s="24"/>
      <c r="CI404" s="24"/>
      <c r="CJ404" s="24"/>
      <c r="CK404" s="24"/>
      <c r="CL404" s="24"/>
    </row>
    <row r="405" spans="1:90" s="30" customFormat="1" ht="12">
      <c r="A405" s="6" t="s">
        <v>230</v>
      </c>
      <c r="B405" s="5" t="s">
        <v>246</v>
      </c>
      <c r="C405" s="5" t="s">
        <v>5</v>
      </c>
      <c r="D405" s="5" t="s">
        <v>15</v>
      </c>
      <c r="E405" s="5" t="s">
        <v>274</v>
      </c>
      <c r="F405" s="5" t="s">
        <v>55</v>
      </c>
      <c r="G405" s="58">
        <f>G406</f>
        <v>1300</v>
      </c>
      <c r="H405" s="58">
        <f>H406</f>
        <v>0</v>
      </c>
      <c r="I405" s="58">
        <f t="shared" si="154"/>
        <v>1300</v>
      </c>
      <c r="J405" s="58">
        <f>J406</f>
        <v>1300</v>
      </c>
      <c r="K405" s="58">
        <f>K406</f>
        <v>0</v>
      </c>
      <c r="L405" s="58">
        <f t="shared" si="163"/>
        <v>1300</v>
      </c>
      <c r="M405" s="58">
        <f>M406</f>
        <v>1300</v>
      </c>
      <c r="N405" s="58">
        <f>N406</f>
        <v>0</v>
      </c>
      <c r="O405" s="58">
        <f t="shared" si="164"/>
        <v>1300</v>
      </c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  <c r="BL405" s="24"/>
      <c r="BM405" s="24"/>
      <c r="BN405" s="24"/>
      <c r="BO405" s="24"/>
      <c r="BP405" s="24"/>
      <c r="BQ405" s="24"/>
      <c r="BR405" s="24"/>
      <c r="BS405" s="24"/>
      <c r="BT405" s="24"/>
      <c r="BU405" s="24"/>
      <c r="BV405" s="24"/>
      <c r="BW405" s="24"/>
      <c r="BX405" s="24"/>
      <c r="BY405" s="24"/>
      <c r="BZ405" s="24"/>
      <c r="CA405" s="24"/>
      <c r="CB405" s="24"/>
      <c r="CC405" s="24"/>
      <c r="CD405" s="24"/>
      <c r="CE405" s="24"/>
      <c r="CF405" s="24"/>
      <c r="CG405" s="24"/>
      <c r="CH405" s="24"/>
      <c r="CI405" s="24"/>
      <c r="CJ405" s="24"/>
      <c r="CK405" s="24"/>
      <c r="CL405" s="24"/>
    </row>
    <row r="406" spans="1:90" s="30" customFormat="1" ht="12">
      <c r="A406" s="6" t="s">
        <v>75</v>
      </c>
      <c r="B406" s="5" t="s">
        <v>246</v>
      </c>
      <c r="C406" s="5" t="s">
        <v>5</v>
      </c>
      <c r="D406" s="5" t="s">
        <v>15</v>
      </c>
      <c r="E406" s="5" t="s">
        <v>274</v>
      </c>
      <c r="F406" s="5" t="s">
        <v>56</v>
      </c>
      <c r="G406" s="58">
        <v>1300</v>
      </c>
      <c r="H406" s="58"/>
      <c r="I406" s="58">
        <f t="shared" si="154"/>
        <v>1300</v>
      </c>
      <c r="J406" s="58">
        <v>1300</v>
      </c>
      <c r="K406" s="58"/>
      <c r="L406" s="58">
        <f t="shared" si="163"/>
        <v>1300</v>
      </c>
      <c r="M406" s="58">
        <v>1300</v>
      </c>
      <c r="N406" s="58"/>
      <c r="O406" s="58">
        <f t="shared" si="164"/>
        <v>1300</v>
      </c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  <c r="BL406" s="24"/>
      <c r="BM406" s="24"/>
      <c r="BN406" s="24"/>
      <c r="BO406" s="24"/>
      <c r="BP406" s="24"/>
      <c r="BQ406" s="24"/>
      <c r="BR406" s="24"/>
      <c r="BS406" s="24"/>
      <c r="BT406" s="24"/>
      <c r="BU406" s="24"/>
      <c r="BV406" s="24"/>
      <c r="BW406" s="24"/>
      <c r="BX406" s="24"/>
      <c r="BY406" s="24"/>
      <c r="BZ406" s="24"/>
      <c r="CA406" s="24"/>
      <c r="CB406" s="24"/>
      <c r="CC406" s="24"/>
      <c r="CD406" s="24"/>
      <c r="CE406" s="24"/>
      <c r="CF406" s="24"/>
      <c r="CG406" s="24"/>
      <c r="CH406" s="24"/>
      <c r="CI406" s="24"/>
      <c r="CJ406" s="24"/>
      <c r="CK406" s="24"/>
      <c r="CL406" s="24"/>
    </row>
    <row r="407" spans="1:90" s="30" customFormat="1" ht="12">
      <c r="A407" s="6"/>
      <c r="B407" s="5"/>
      <c r="C407" s="5"/>
      <c r="D407" s="5"/>
      <c r="E407" s="5"/>
      <c r="F407" s="5"/>
      <c r="G407" s="58"/>
      <c r="H407" s="58"/>
      <c r="I407" s="56"/>
      <c r="J407" s="59"/>
      <c r="K407" s="59"/>
      <c r="L407" s="59"/>
      <c r="M407" s="56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  <c r="BL407" s="24"/>
      <c r="BM407" s="24"/>
      <c r="BN407" s="24"/>
      <c r="BO407" s="24"/>
      <c r="BP407" s="24"/>
      <c r="BQ407" s="24"/>
      <c r="BR407" s="24"/>
      <c r="BS407" s="24"/>
      <c r="BT407" s="24"/>
      <c r="BU407" s="24"/>
      <c r="BV407" s="24"/>
      <c r="BW407" s="24"/>
      <c r="BX407" s="24"/>
      <c r="BY407" s="24"/>
      <c r="BZ407" s="24"/>
      <c r="CA407" s="24"/>
      <c r="CB407" s="24"/>
      <c r="CC407" s="24"/>
      <c r="CD407" s="24"/>
      <c r="CE407" s="24"/>
      <c r="CF407" s="24"/>
      <c r="CG407" s="24"/>
      <c r="CH407" s="24"/>
      <c r="CI407" s="24"/>
      <c r="CJ407" s="24"/>
      <c r="CK407" s="24"/>
      <c r="CL407" s="24"/>
    </row>
    <row r="408" spans="1:90" s="30" customFormat="1" ht="24">
      <c r="A408" s="10" t="s">
        <v>353</v>
      </c>
      <c r="B408" s="2" t="s">
        <v>41</v>
      </c>
      <c r="C408" s="5"/>
      <c r="D408" s="5"/>
      <c r="E408" s="5"/>
      <c r="F408" s="5"/>
      <c r="G408" s="56">
        <f>G409+G543+G565</f>
        <v>615119502.11000001</v>
      </c>
      <c r="H408" s="56">
        <f>H409+H543+H565</f>
        <v>0</v>
      </c>
      <c r="I408" s="56">
        <f t="shared" si="154"/>
        <v>615119502.11000001</v>
      </c>
      <c r="J408" s="56">
        <f>J409+J543+J565</f>
        <v>616711231.89999998</v>
      </c>
      <c r="K408" s="56">
        <f>K409+K543+K565</f>
        <v>0</v>
      </c>
      <c r="L408" s="56">
        <f t="shared" ref="L408:L425" si="168">J408+K408</f>
        <v>616711231.89999998</v>
      </c>
      <c r="M408" s="56">
        <f>M409+M543+M565</f>
        <v>609181857.6500001</v>
      </c>
      <c r="N408" s="56">
        <f>N409+N543+N565</f>
        <v>0</v>
      </c>
      <c r="O408" s="56">
        <f t="shared" ref="O408:O425" si="169">M408+N408</f>
        <v>609181857.6500001</v>
      </c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  <c r="BL408" s="24"/>
      <c r="BM408" s="24"/>
      <c r="BN408" s="24"/>
      <c r="BO408" s="24"/>
      <c r="BP408" s="24"/>
      <c r="BQ408" s="24"/>
      <c r="BR408" s="24"/>
      <c r="BS408" s="24"/>
      <c r="BT408" s="24"/>
      <c r="BU408" s="24"/>
      <c r="BV408" s="24"/>
      <c r="BW408" s="24"/>
      <c r="BX408" s="24"/>
      <c r="BY408" s="24"/>
      <c r="BZ408" s="24"/>
      <c r="CA408" s="24"/>
      <c r="CB408" s="24"/>
      <c r="CC408" s="24"/>
      <c r="CD408" s="24"/>
      <c r="CE408" s="24"/>
      <c r="CF408" s="24"/>
      <c r="CG408" s="24"/>
      <c r="CH408" s="24"/>
      <c r="CI408" s="24"/>
      <c r="CJ408" s="24"/>
      <c r="CK408" s="24"/>
      <c r="CL408" s="24"/>
    </row>
    <row r="409" spans="1:90" s="48" customFormat="1" ht="12">
      <c r="A409" s="10" t="s">
        <v>31</v>
      </c>
      <c r="B409" s="2" t="s">
        <v>41</v>
      </c>
      <c r="C409" s="2" t="s">
        <v>9</v>
      </c>
      <c r="D409" s="2"/>
      <c r="E409" s="2"/>
      <c r="F409" s="2"/>
      <c r="G409" s="56">
        <f>G410+G426+G496+G519+G466</f>
        <v>601381752.35000002</v>
      </c>
      <c r="H409" s="56">
        <f>H410+H426+H496+H519+H466</f>
        <v>0</v>
      </c>
      <c r="I409" s="56">
        <f t="shared" si="154"/>
        <v>601381752.35000002</v>
      </c>
      <c r="J409" s="56">
        <f>J410+J426+J496+J519+J466</f>
        <v>603093576.35000002</v>
      </c>
      <c r="K409" s="56">
        <f>K410+K426+K496+K519+K466</f>
        <v>0</v>
      </c>
      <c r="L409" s="56">
        <f t="shared" si="168"/>
        <v>603093576.35000002</v>
      </c>
      <c r="M409" s="56">
        <f>M410+M426+M496+M519+M466</f>
        <v>595857161.79000008</v>
      </c>
      <c r="N409" s="56">
        <f>N410+N426+N496+N519+N466</f>
        <v>0</v>
      </c>
      <c r="O409" s="56">
        <f t="shared" si="169"/>
        <v>595857161.79000008</v>
      </c>
      <c r="P409" s="22"/>
      <c r="Q409" s="22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  <c r="AL409" s="26"/>
      <c r="AM409" s="26"/>
      <c r="AN409" s="26"/>
      <c r="AO409" s="26"/>
      <c r="AP409" s="26"/>
      <c r="AQ409" s="26"/>
      <c r="AR409" s="26"/>
      <c r="AS409" s="26"/>
      <c r="AT409" s="26"/>
      <c r="AU409" s="26"/>
      <c r="AV409" s="26"/>
      <c r="AW409" s="26"/>
      <c r="AX409" s="26"/>
      <c r="AY409" s="26"/>
      <c r="AZ409" s="26"/>
      <c r="BA409" s="26"/>
      <c r="BB409" s="26"/>
      <c r="BC409" s="26"/>
      <c r="BD409" s="26"/>
      <c r="BE409" s="26"/>
      <c r="BF409" s="26"/>
      <c r="BG409" s="26"/>
      <c r="BH409" s="26"/>
      <c r="BI409" s="26"/>
      <c r="BJ409" s="26"/>
      <c r="BK409" s="26"/>
      <c r="BL409" s="26"/>
      <c r="BM409" s="26"/>
      <c r="BN409" s="26"/>
      <c r="BO409" s="26"/>
      <c r="BP409" s="26"/>
      <c r="BQ409" s="26"/>
      <c r="BR409" s="26"/>
      <c r="BS409" s="26"/>
      <c r="BT409" s="26"/>
      <c r="BU409" s="26"/>
      <c r="BV409" s="26"/>
      <c r="BW409" s="26"/>
      <c r="BX409" s="26"/>
      <c r="BY409" s="26"/>
      <c r="BZ409" s="26"/>
      <c r="CA409" s="26"/>
      <c r="CB409" s="26"/>
      <c r="CC409" s="26"/>
      <c r="CD409" s="26"/>
      <c r="CE409" s="26"/>
      <c r="CF409" s="26"/>
      <c r="CG409" s="26"/>
      <c r="CH409" s="26"/>
      <c r="CI409" s="26"/>
      <c r="CJ409" s="26"/>
      <c r="CK409" s="26"/>
      <c r="CL409" s="26"/>
    </row>
    <row r="410" spans="1:90" s="48" customFormat="1" ht="12">
      <c r="A410" s="7" t="s">
        <v>23</v>
      </c>
      <c r="B410" s="3" t="s">
        <v>41</v>
      </c>
      <c r="C410" s="3" t="s">
        <v>9</v>
      </c>
      <c r="D410" s="3" t="s">
        <v>5</v>
      </c>
      <c r="E410" s="4"/>
      <c r="F410" s="4"/>
      <c r="G410" s="57">
        <f>G411</f>
        <v>165532635.95999998</v>
      </c>
      <c r="H410" s="57">
        <f>H411</f>
        <v>0</v>
      </c>
      <c r="I410" s="57">
        <f t="shared" si="154"/>
        <v>165532635.95999998</v>
      </c>
      <c r="J410" s="57">
        <f t="shared" ref="J410:M410" si="170">J411</f>
        <v>162719540.95999998</v>
      </c>
      <c r="K410" s="57">
        <f>K411</f>
        <v>0</v>
      </c>
      <c r="L410" s="57">
        <f t="shared" si="168"/>
        <v>162719540.95999998</v>
      </c>
      <c r="M410" s="57">
        <f t="shared" si="170"/>
        <v>159421208.15999997</v>
      </c>
      <c r="N410" s="57">
        <f>N411</f>
        <v>0</v>
      </c>
      <c r="O410" s="57">
        <f t="shared" si="169"/>
        <v>159421208.15999997</v>
      </c>
      <c r="P410" s="22"/>
      <c r="Q410" s="22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  <c r="AL410" s="26"/>
      <c r="AM410" s="26"/>
      <c r="AN410" s="26"/>
      <c r="AO410" s="26"/>
      <c r="AP410" s="26"/>
      <c r="AQ410" s="26"/>
      <c r="AR410" s="26"/>
      <c r="AS410" s="26"/>
      <c r="AT410" s="26"/>
      <c r="AU410" s="26"/>
      <c r="AV410" s="26"/>
      <c r="AW410" s="26"/>
      <c r="AX410" s="26"/>
      <c r="AY410" s="26"/>
      <c r="AZ410" s="26"/>
      <c r="BA410" s="26"/>
      <c r="BB410" s="26"/>
      <c r="BC410" s="26"/>
      <c r="BD410" s="26"/>
      <c r="BE410" s="26"/>
      <c r="BF410" s="26"/>
      <c r="BG410" s="26"/>
      <c r="BH410" s="26"/>
      <c r="BI410" s="26"/>
      <c r="BJ410" s="26"/>
      <c r="BK410" s="26"/>
      <c r="BL410" s="26"/>
      <c r="BM410" s="26"/>
      <c r="BN410" s="26"/>
      <c r="BO410" s="26"/>
      <c r="BP410" s="26"/>
      <c r="BQ410" s="26"/>
      <c r="BR410" s="26"/>
      <c r="BS410" s="26"/>
      <c r="BT410" s="26"/>
      <c r="BU410" s="26"/>
      <c r="BV410" s="26"/>
      <c r="BW410" s="26"/>
      <c r="BX410" s="26"/>
      <c r="BY410" s="26"/>
      <c r="BZ410" s="26"/>
      <c r="CA410" s="26"/>
      <c r="CB410" s="26"/>
      <c r="CC410" s="26"/>
      <c r="CD410" s="26"/>
      <c r="CE410" s="26"/>
      <c r="CF410" s="26"/>
      <c r="CG410" s="26"/>
      <c r="CH410" s="26"/>
      <c r="CI410" s="26"/>
      <c r="CJ410" s="26"/>
      <c r="CK410" s="26"/>
      <c r="CL410" s="26"/>
    </row>
    <row r="411" spans="1:90" s="48" customFormat="1" ht="12">
      <c r="A411" s="46" t="s">
        <v>364</v>
      </c>
      <c r="B411" s="5" t="s">
        <v>41</v>
      </c>
      <c r="C411" s="5" t="s">
        <v>9</v>
      </c>
      <c r="D411" s="5" t="s">
        <v>5</v>
      </c>
      <c r="E411" s="5" t="s">
        <v>125</v>
      </c>
      <c r="F411" s="5"/>
      <c r="G411" s="58">
        <f>G412+G419</f>
        <v>165532635.95999998</v>
      </c>
      <c r="H411" s="58">
        <f>H412+H419</f>
        <v>0</v>
      </c>
      <c r="I411" s="58">
        <f t="shared" si="154"/>
        <v>165532635.95999998</v>
      </c>
      <c r="J411" s="58">
        <f>J412+J419</f>
        <v>162719540.95999998</v>
      </c>
      <c r="K411" s="58">
        <f>K412+K419</f>
        <v>0</v>
      </c>
      <c r="L411" s="58">
        <f t="shared" si="168"/>
        <v>162719540.95999998</v>
      </c>
      <c r="M411" s="58">
        <f>M412+M419</f>
        <v>159421208.15999997</v>
      </c>
      <c r="N411" s="58">
        <f>N412+N419</f>
        <v>0</v>
      </c>
      <c r="O411" s="58">
        <f t="shared" si="169"/>
        <v>159421208.15999997</v>
      </c>
      <c r="P411" s="22"/>
      <c r="Q411" s="22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  <c r="AL411" s="26"/>
      <c r="AM411" s="26"/>
      <c r="AN411" s="26"/>
      <c r="AO411" s="26"/>
      <c r="AP411" s="26"/>
      <c r="AQ411" s="26"/>
      <c r="AR411" s="26"/>
      <c r="AS411" s="26"/>
      <c r="AT411" s="26"/>
      <c r="AU411" s="26"/>
      <c r="AV411" s="26"/>
      <c r="AW411" s="26"/>
      <c r="AX411" s="26"/>
      <c r="AY411" s="26"/>
      <c r="AZ411" s="26"/>
      <c r="BA411" s="26"/>
      <c r="BB411" s="26"/>
      <c r="BC411" s="26"/>
      <c r="BD411" s="26"/>
      <c r="BE411" s="26"/>
      <c r="BF411" s="26"/>
      <c r="BG411" s="26"/>
      <c r="BH411" s="26"/>
      <c r="BI411" s="26"/>
      <c r="BJ411" s="26"/>
      <c r="BK411" s="26"/>
      <c r="BL411" s="26"/>
      <c r="BM411" s="26"/>
      <c r="BN411" s="26"/>
      <c r="BO411" s="26"/>
      <c r="BP411" s="26"/>
      <c r="BQ411" s="26"/>
      <c r="BR411" s="26"/>
      <c r="BS411" s="26"/>
      <c r="BT411" s="26"/>
      <c r="BU411" s="26"/>
      <c r="BV411" s="26"/>
      <c r="BW411" s="26"/>
      <c r="BX411" s="26"/>
      <c r="BY411" s="26"/>
      <c r="BZ411" s="26"/>
      <c r="CA411" s="26"/>
      <c r="CB411" s="26"/>
      <c r="CC411" s="26"/>
      <c r="CD411" s="26"/>
      <c r="CE411" s="26"/>
      <c r="CF411" s="26"/>
      <c r="CG411" s="26"/>
      <c r="CH411" s="26"/>
      <c r="CI411" s="26"/>
      <c r="CJ411" s="26"/>
      <c r="CK411" s="26"/>
      <c r="CL411" s="26"/>
    </row>
    <row r="412" spans="1:90" s="49" customFormat="1" ht="12">
      <c r="A412" s="46" t="s">
        <v>239</v>
      </c>
      <c r="B412" s="5" t="s">
        <v>41</v>
      </c>
      <c r="C412" s="5" t="s">
        <v>9</v>
      </c>
      <c r="D412" s="5" t="s">
        <v>5</v>
      </c>
      <c r="E412" s="5" t="s">
        <v>126</v>
      </c>
      <c r="F412" s="5"/>
      <c r="G412" s="58">
        <f>G416+G413</f>
        <v>158635835.95999998</v>
      </c>
      <c r="H412" s="58">
        <f>H416+H413</f>
        <v>0</v>
      </c>
      <c r="I412" s="58">
        <f t="shared" si="154"/>
        <v>158635835.95999998</v>
      </c>
      <c r="J412" s="58">
        <f>J416+J413</f>
        <v>153621660.95999998</v>
      </c>
      <c r="K412" s="58">
        <f>K416+K413</f>
        <v>0</v>
      </c>
      <c r="L412" s="58">
        <f t="shared" si="168"/>
        <v>153621660.95999998</v>
      </c>
      <c r="M412" s="58">
        <f>M416+M413</f>
        <v>149983732.95999998</v>
      </c>
      <c r="N412" s="58">
        <f>N416+N413</f>
        <v>0</v>
      </c>
      <c r="O412" s="58">
        <f t="shared" si="169"/>
        <v>149983732.95999998</v>
      </c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  <c r="BP412" s="23"/>
      <c r="BQ412" s="23"/>
      <c r="BR412" s="23"/>
      <c r="BS412" s="23"/>
      <c r="BT412" s="23"/>
      <c r="BU412" s="23"/>
      <c r="BV412" s="23"/>
      <c r="BW412" s="23"/>
      <c r="BX412" s="23"/>
      <c r="BY412" s="23"/>
      <c r="BZ412" s="23"/>
      <c r="CA412" s="23"/>
      <c r="CB412" s="23"/>
      <c r="CC412" s="23"/>
      <c r="CD412" s="23"/>
      <c r="CE412" s="23"/>
      <c r="CF412" s="23"/>
      <c r="CG412" s="23"/>
      <c r="CH412" s="23"/>
      <c r="CI412" s="23"/>
      <c r="CJ412" s="23"/>
      <c r="CK412" s="23"/>
      <c r="CL412" s="23"/>
    </row>
    <row r="413" spans="1:90" s="30" customFormat="1" ht="12">
      <c r="A413" s="6" t="s">
        <v>62</v>
      </c>
      <c r="B413" s="5" t="s">
        <v>41</v>
      </c>
      <c r="C413" s="5" t="s">
        <v>9</v>
      </c>
      <c r="D413" s="5" t="s">
        <v>5</v>
      </c>
      <c r="E413" s="5" t="s">
        <v>127</v>
      </c>
      <c r="F413" s="5"/>
      <c r="G413" s="58">
        <f>G414</f>
        <v>75438483.959999993</v>
      </c>
      <c r="H413" s="58">
        <f>H414</f>
        <v>0</v>
      </c>
      <c r="I413" s="58">
        <f t="shared" si="154"/>
        <v>75438483.959999993</v>
      </c>
      <c r="J413" s="58">
        <f t="shared" ref="J413:M414" si="171">J414</f>
        <v>73138282.959999993</v>
      </c>
      <c r="K413" s="58">
        <f>K414</f>
        <v>0</v>
      </c>
      <c r="L413" s="58">
        <f t="shared" si="168"/>
        <v>73138282.959999993</v>
      </c>
      <c r="M413" s="58">
        <f t="shared" si="171"/>
        <v>70638644.959999993</v>
      </c>
      <c r="N413" s="58">
        <f>N414</f>
        <v>0</v>
      </c>
      <c r="O413" s="58">
        <f t="shared" si="169"/>
        <v>70638644.959999993</v>
      </c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  <c r="BL413" s="24"/>
      <c r="BM413" s="24"/>
      <c r="BN413" s="24"/>
      <c r="BO413" s="24"/>
      <c r="BP413" s="24"/>
      <c r="BQ413" s="24"/>
      <c r="BR413" s="24"/>
      <c r="BS413" s="24"/>
      <c r="BT413" s="24"/>
      <c r="BU413" s="24"/>
      <c r="BV413" s="24"/>
      <c r="BW413" s="24"/>
      <c r="BX413" s="24"/>
      <c r="BY413" s="24"/>
      <c r="BZ413" s="24"/>
      <c r="CA413" s="24"/>
      <c r="CB413" s="24"/>
      <c r="CC413" s="24"/>
      <c r="CD413" s="24"/>
      <c r="CE413" s="24"/>
      <c r="CF413" s="24"/>
      <c r="CG413" s="24"/>
      <c r="CH413" s="24"/>
      <c r="CI413" s="24"/>
      <c r="CJ413" s="24"/>
      <c r="CK413" s="24"/>
      <c r="CL413" s="24"/>
    </row>
    <row r="414" spans="1:90" s="30" customFormat="1" ht="24">
      <c r="A414" s="6" t="s">
        <v>81</v>
      </c>
      <c r="B414" s="5" t="s">
        <v>41</v>
      </c>
      <c r="C414" s="5" t="s">
        <v>9</v>
      </c>
      <c r="D414" s="5" t="s">
        <v>5</v>
      </c>
      <c r="E414" s="5" t="s">
        <v>127</v>
      </c>
      <c r="F414" s="5" t="s">
        <v>80</v>
      </c>
      <c r="G414" s="58">
        <f>G415</f>
        <v>75438483.959999993</v>
      </c>
      <c r="H414" s="58">
        <f>H415</f>
        <v>0</v>
      </c>
      <c r="I414" s="58">
        <f t="shared" si="154"/>
        <v>75438483.959999993</v>
      </c>
      <c r="J414" s="58">
        <f t="shared" si="171"/>
        <v>73138282.959999993</v>
      </c>
      <c r="K414" s="58">
        <f>K415</f>
        <v>0</v>
      </c>
      <c r="L414" s="58">
        <f t="shared" si="168"/>
        <v>73138282.959999993</v>
      </c>
      <c r="M414" s="58">
        <f t="shared" si="171"/>
        <v>70638644.959999993</v>
      </c>
      <c r="N414" s="58">
        <f>N415</f>
        <v>0</v>
      </c>
      <c r="O414" s="58">
        <f t="shared" si="169"/>
        <v>70638644.959999993</v>
      </c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  <c r="BL414" s="24"/>
      <c r="BM414" s="24"/>
      <c r="BN414" s="24"/>
      <c r="BO414" s="24"/>
      <c r="BP414" s="24"/>
      <c r="BQ414" s="24"/>
      <c r="BR414" s="24"/>
      <c r="BS414" s="24"/>
      <c r="BT414" s="24"/>
      <c r="BU414" s="24"/>
      <c r="BV414" s="24"/>
      <c r="BW414" s="24"/>
      <c r="BX414" s="24"/>
      <c r="BY414" s="24"/>
      <c r="BZ414" s="24"/>
      <c r="CA414" s="24"/>
      <c r="CB414" s="24"/>
      <c r="CC414" s="24"/>
      <c r="CD414" s="24"/>
      <c r="CE414" s="24"/>
      <c r="CF414" s="24"/>
      <c r="CG414" s="24"/>
      <c r="CH414" s="24"/>
      <c r="CI414" s="24"/>
      <c r="CJ414" s="24"/>
      <c r="CK414" s="24"/>
      <c r="CL414" s="24"/>
    </row>
    <row r="415" spans="1:90" s="30" customFormat="1" ht="12">
      <c r="A415" s="6" t="s">
        <v>142</v>
      </c>
      <c r="B415" s="5" t="s">
        <v>41</v>
      </c>
      <c r="C415" s="5" t="s">
        <v>9</v>
      </c>
      <c r="D415" s="5" t="s">
        <v>5</v>
      </c>
      <c r="E415" s="5" t="s">
        <v>127</v>
      </c>
      <c r="F415" s="5" t="s">
        <v>143</v>
      </c>
      <c r="G415" s="58">
        <v>75438483.959999993</v>
      </c>
      <c r="H415" s="58"/>
      <c r="I415" s="58">
        <f t="shared" si="154"/>
        <v>75438483.959999993</v>
      </c>
      <c r="J415" s="58">
        <f>75438483.96-2300201</f>
        <v>73138282.959999993</v>
      </c>
      <c r="K415" s="58"/>
      <c r="L415" s="58">
        <f t="shared" si="168"/>
        <v>73138282.959999993</v>
      </c>
      <c r="M415" s="58">
        <f>75438483.96-4799839</f>
        <v>70638644.959999993</v>
      </c>
      <c r="N415" s="58"/>
      <c r="O415" s="58">
        <f t="shared" si="169"/>
        <v>70638644.959999993</v>
      </c>
      <c r="P415" s="85"/>
      <c r="Q415" s="85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  <c r="BL415" s="24"/>
      <c r="BM415" s="24"/>
      <c r="BN415" s="24"/>
      <c r="BO415" s="24"/>
      <c r="BP415" s="24"/>
      <c r="BQ415" s="24"/>
      <c r="BR415" s="24"/>
      <c r="BS415" s="24"/>
      <c r="BT415" s="24"/>
      <c r="BU415" s="24"/>
      <c r="BV415" s="24"/>
      <c r="BW415" s="24"/>
      <c r="BX415" s="24"/>
      <c r="BY415" s="24"/>
      <c r="BZ415" s="24"/>
      <c r="CA415" s="24"/>
      <c r="CB415" s="24"/>
      <c r="CC415" s="24"/>
      <c r="CD415" s="24"/>
      <c r="CE415" s="24"/>
      <c r="CF415" s="24"/>
      <c r="CG415" s="24"/>
      <c r="CH415" s="24"/>
      <c r="CI415" s="24"/>
      <c r="CJ415" s="24"/>
      <c r="CK415" s="24"/>
      <c r="CL415" s="24"/>
    </row>
    <row r="416" spans="1:90" s="30" customFormat="1" ht="12">
      <c r="A416" s="6" t="s">
        <v>95</v>
      </c>
      <c r="B416" s="5" t="s">
        <v>41</v>
      </c>
      <c r="C416" s="5" t="s">
        <v>9</v>
      </c>
      <c r="D416" s="5" t="s">
        <v>5</v>
      </c>
      <c r="E416" s="5" t="s">
        <v>328</v>
      </c>
      <c r="F416" s="5"/>
      <c r="G416" s="58">
        <f>G417</f>
        <v>83197352</v>
      </c>
      <c r="H416" s="58">
        <f>H417</f>
        <v>0</v>
      </c>
      <c r="I416" s="58">
        <f>G416+H416</f>
        <v>83197352</v>
      </c>
      <c r="J416" s="58">
        <f t="shared" ref="J416:M417" si="172">J417</f>
        <v>80483378</v>
      </c>
      <c r="K416" s="58">
        <f>K417</f>
        <v>0</v>
      </c>
      <c r="L416" s="58">
        <f>J416+K416</f>
        <v>80483378</v>
      </c>
      <c r="M416" s="58">
        <f t="shared" si="172"/>
        <v>79345088</v>
      </c>
      <c r="N416" s="58">
        <f>N417</f>
        <v>0</v>
      </c>
      <c r="O416" s="58">
        <f>M416+N416</f>
        <v>79345088</v>
      </c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  <c r="BL416" s="24"/>
      <c r="BM416" s="24"/>
      <c r="BN416" s="24"/>
      <c r="BO416" s="24"/>
      <c r="BP416" s="24"/>
      <c r="BQ416" s="24"/>
      <c r="BR416" s="24"/>
      <c r="BS416" s="24"/>
      <c r="BT416" s="24"/>
      <c r="BU416" s="24"/>
      <c r="BV416" s="24"/>
      <c r="BW416" s="24"/>
      <c r="BX416" s="24"/>
      <c r="BY416" s="24"/>
      <c r="BZ416" s="24"/>
      <c r="CA416" s="24"/>
      <c r="CB416" s="24"/>
      <c r="CC416" s="24"/>
      <c r="CD416" s="24"/>
      <c r="CE416" s="24"/>
      <c r="CF416" s="24"/>
      <c r="CG416" s="24"/>
      <c r="CH416" s="24"/>
      <c r="CI416" s="24"/>
      <c r="CJ416" s="24"/>
      <c r="CK416" s="24"/>
      <c r="CL416" s="24"/>
    </row>
    <row r="417" spans="1:90" s="30" customFormat="1" ht="24">
      <c r="A417" s="6" t="s">
        <v>81</v>
      </c>
      <c r="B417" s="5" t="s">
        <v>41</v>
      </c>
      <c r="C417" s="5" t="s">
        <v>9</v>
      </c>
      <c r="D417" s="5" t="s">
        <v>5</v>
      </c>
      <c r="E417" s="5" t="s">
        <v>328</v>
      </c>
      <c r="F417" s="5" t="s">
        <v>80</v>
      </c>
      <c r="G417" s="58">
        <f>G418</f>
        <v>83197352</v>
      </c>
      <c r="H417" s="58">
        <f>H418</f>
        <v>0</v>
      </c>
      <c r="I417" s="58">
        <f>G417+H417</f>
        <v>83197352</v>
      </c>
      <c r="J417" s="58">
        <f t="shared" si="172"/>
        <v>80483378</v>
      </c>
      <c r="K417" s="58">
        <f>K418</f>
        <v>0</v>
      </c>
      <c r="L417" s="58">
        <f>J417+K417</f>
        <v>80483378</v>
      </c>
      <c r="M417" s="58">
        <f t="shared" si="172"/>
        <v>79345088</v>
      </c>
      <c r="N417" s="58">
        <f>N418</f>
        <v>0</v>
      </c>
      <c r="O417" s="58">
        <f>M417+N417</f>
        <v>79345088</v>
      </c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  <c r="BL417" s="24"/>
      <c r="BM417" s="24"/>
      <c r="BN417" s="24"/>
      <c r="BO417" s="24"/>
      <c r="BP417" s="24"/>
      <c r="BQ417" s="24"/>
      <c r="BR417" s="24"/>
      <c r="BS417" s="24"/>
      <c r="BT417" s="24"/>
      <c r="BU417" s="24"/>
      <c r="BV417" s="24"/>
      <c r="BW417" s="24"/>
      <c r="BX417" s="24"/>
      <c r="BY417" s="24"/>
      <c r="BZ417" s="24"/>
      <c r="CA417" s="24"/>
      <c r="CB417" s="24"/>
      <c r="CC417" s="24"/>
      <c r="CD417" s="24"/>
      <c r="CE417" s="24"/>
      <c r="CF417" s="24"/>
      <c r="CG417" s="24"/>
      <c r="CH417" s="24"/>
      <c r="CI417" s="24"/>
      <c r="CJ417" s="24"/>
      <c r="CK417" s="24"/>
      <c r="CL417" s="24"/>
    </row>
    <row r="418" spans="1:90" s="30" customFormat="1" ht="12">
      <c r="A418" s="6" t="s">
        <v>142</v>
      </c>
      <c r="B418" s="5" t="s">
        <v>41</v>
      </c>
      <c r="C418" s="5" t="s">
        <v>9</v>
      </c>
      <c r="D418" s="5" t="s">
        <v>5</v>
      </c>
      <c r="E418" s="5" t="s">
        <v>328</v>
      </c>
      <c r="F418" s="5" t="s">
        <v>143</v>
      </c>
      <c r="G418" s="58">
        <f>71221419+11975933</f>
        <v>83197352</v>
      </c>
      <c r="H418" s="58"/>
      <c r="I418" s="58">
        <f>G418+H418</f>
        <v>83197352</v>
      </c>
      <c r="J418" s="59">
        <f>69217769+11265609</f>
        <v>80483378</v>
      </c>
      <c r="K418" s="58"/>
      <c r="L418" s="58">
        <f>J418+K418</f>
        <v>80483378</v>
      </c>
      <c r="M418" s="58">
        <f>67901253+11443835</f>
        <v>79345088</v>
      </c>
      <c r="N418" s="58"/>
      <c r="O418" s="58">
        <f>M418+N418</f>
        <v>79345088</v>
      </c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  <c r="BL418" s="24"/>
      <c r="BM418" s="24"/>
      <c r="BN418" s="24"/>
      <c r="BO418" s="24"/>
      <c r="BP418" s="24"/>
      <c r="BQ418" s="24"/>
      <c r="BR418" s="24"/>
      <c r="BS418" s="24"/>
      <c r="BT418" s="24"/>
      <c r="BU418" s="24"/>
      <c r="BV418" s="24"/>
      <c r="BW418" s="24"/>
      <c r="BX418" s="24"/>
      <c r="BY418" s="24"/>
      <c r="BZ418" s="24"/>
      <c r="CA418" s="24"/>
      <c r="CB418" s="24"/>
      <c r="CC418" s="24"/>
      <c r="CD418" s="24"/>
      <c r="CE418" s="24"/>
      <c r="CF418" s="24"/>
      <c r="CG418" s="24"/>
      <c r="CH418" s="24"/>
      <c r="CI418" s="24"/>
      <c r="CJ418" s="24"/>
      <c r="CK418" s="24"/>
      <c r="CL418" s="24"/>
    </row>
    <row r="419" spans="1:90" s="30" customFormat="1" ht="12">
      <c r="A419" s="6" t="s">
        <v>92</v>
      </c>
      <c r="B419" s="5" t="s">
        <v>41</v>
      </c>
      <c r="C419" s="5" t="s">
        <v>9</v>
      </c>
      <c r="D419" s="5" t="s">
        <v>5</v>
      </c>
      <c r="E419" s="5" t="s">
        <v>190</v>
      </c>
      <c r="F419" s="5"/>
      <c r="G419" s="58">
        <f>G423+G420</f>
        <v>6896800</v>
      </c>
      <c r="H419" s="58">
        <f>H423+H420</f>
        <v>0</v>
      </c>
      <c r="I419" s="58">
        <f t="shared" si="154"/>
        <v>6896800</v>
      </c>
      <c r="J419" s="58">
        <f>J423+J420</f>
        <v>9097880</v>
      </c>
      <c r="K419" s="58">
        <f>K423+K420</f>
        <v>0</v>
      </c>
      <c r="L419" s="58">
        <f t="shared" si="168"/>
        <v>9097880</v>
      </c>
      <c r="M419" s="58">
        <f>M423+M420</f>
        <v>9437475.1999999993</v>
      </c>
      <c r="N419" s="58">
        <f>N423+N420</f>
        <v>0</v>
      </c>
      <c r="O419" s="58">
        <f t="shared" si="169"/>
        <v>9437475.1999999993</v>
      </c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  <c r="BL419" s="24"/>
      <c r="BM419" s="24"/>
      <c r="BN419" s="24"/>
      <c r="BO419" s="24"/>
      <c r="BP419" s="24"/>
      <c r="BQ419" s="24"/>
      <c r="BR419" s="24"/>
      <c r="BS419" s="24"/>
      <c r="BT419" s="24"/>
      <c r="BU419" s="24"/>
      <c r="BV419" s="24"/>
      <c r="BW419" s="24"/>
      <c r="BX419" s="24"/>
      <c r="BY419" s="24"/>
      <c r="BZ419" s="24"/>
      <c r="CA419" s="24"/>
      <c r="CB419" s="24"/>
      <c r="CC419" s="24"/>
      <c r="CD419" s="24"/>
      <c r="CE419" s="24"/>
      <c r="CF419" s="24"/>
      <c r="CG419" s="24"/>
      <c r="CH419" s="24"/>
      <c r="CI419" s="24"/>
      <c r="CJ419" s="24"/>
      <c r="CK419" s="24"/>
      <c r="CL419" s="24"/>
    </row>
    <row r="420" spans="1:90" s="30" customFormat="1" ht="48">
      <c r="A420" s="6" t="s">
        <v>94</v>
      </c>
      <c r="B420" s="5" t="s">
        <v>41</v>
      </c>
      <c r="C420" s="5" t="s">
        <v>9</v>
      </c>
      <c r="D420" s="5" t="s">
        <v>5</v>
      </c>
      <c r="E420" s="5" t="s">
        <v>330</v>
      </c>
      <c r="F420" s="5"/>
      <c r="G420" s="58">
        <f>G421</f>
        <v>6288800</v>
      </c>
      <c r="H420" s="58">
        <f>H421</f>
        <v>0</v>
      </c>
      <c r="I420" s="58">
        <f t="shared" si="154"/>
        <v>6288800</v>
      </c>
      <c r="J420" s="58">
        <f t="shared" ref="J420:M421" si="173">J421</f>
        <v>8489880</v>
      </c>
      <c r="K420" s="58">
        <f>K421</f>
        <v>0</v>
      </c>
      <c r="L420" s="58">
        <f t="shared" si="168"/>
        <v>8489880</v>
      </c>
      <c r="M420" s="58">
        <f t="shared" si="173"/>
        <v>8829475.1999999993</v>
      </c>
      <c r="N420" s="58">
        <f>N421</f>
        <v>0</v>
      </c>
      <c r="O420" s="58">
        <f t="shared" si="169"/>
        <v>8829475.1999999993</v>
      </c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  <c r="BL420" s="24"/>
      <c r="BM420" s="24"/>
      <c r="BN420" s="24"/>
      <c r="BO420" s="24"/>
      <c r="BP420" s="24"/>
      <c r="BQ420" s="24"/>
      <c r="BR420" s="24"/>
      <c r="BS420" s="24"/>
      <c r="BT420" s="24"/>
      <c r="BU420" s="24"/>
      <c r="BV420" s="24"/>
      <c r="BW420" s="24"/>
      <c r="BX420" s="24"/>
      <c r="BY420" s="24"/>
      <c r="BZ420" s="24"/>
      <c r="CA420" s="24"/>
      <c r="CB420" s="24"/>
      <c r="CC420" s="24"/>
      <c r="CD420" s="24"/>
      <c r="CE420" s="24"/>
      <c r="CF420" s="24"/>
      <c r="CG420" s="24"/>
      <c r="CH420" s="24"/>
      <c r="CI420" s="24"/>
      <c r="CJ420" s="24"/>
      <c r="CK420" s="24"/>
      <c r="CL420" s="24"/>
    </row>
    <row r="421" spans="1:90" s="30" customFormat="1" ht="24">
      <c r="A421" s="6" t="s">
        <v>81</v>
      </c>
      <c r="B421" s="5" t="s">
        <v>41</v>
      </c>
      <c r="C421" s="5" t="s">
        <v>9</v>
      </c>
      <c r="D421" s="5" t="s">
        <v>5</v>
      </c>
      <c r="E421" s="5" t="s">
        <v>330</v>
      </c>
      <c r="F421" s="5" t="s">
        <v>80</v>
      </c>
      <c r="G421" s="58">
        <f>G422</f>
        <v>6288800</v>
      </c>
      <c r="H421" s="58">
        <f>H422</f>
        <v>0</v>
      </c>
      <c r="I421" s="58">
        <f t="shared" si="154"/>
        <v>6288800</v>
      </c>
      <c r="J421" s="58">
        <f t="shared" si="173"/>
        <v>8489880</v>
      </c>
      <c r="K421" s="58">
        <f>K422</f>
        <v>0</v>
      </c>
      <c r="L421" s="58">
        <f t="shared" si="168"/>
        <v>8489880</v>
      </c>
      <c r="M421" s="58">
        <f t="shared" si="173"/>
        <v>8829475.1999999993</v>
      </c>
      <c r="N421" s="58">
        <f>N422</f>
        <v>0</v>
      </c>
      <c r="O421" s="58">
        <f t="shared" si="169"/>
        <v>8829475.1999999993</v>
      </c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  <c r="BL421" s="24"/>
      <c r="BM421" s="24"/>
      <c r="BN421" s="24"/>
      <c r="BO421" s="24"/>
      <c r="BP421" s="24"/>
      <c r="BQ421" s="24"/>
      <c r="BR421" s="24"/>
      <c r="BS421" s="24"/>
      <c r="BT421" s="24"/>
      <c r="BU421" s="24"/>
      <c r="BV421" s="24"/>
      <c r="BW421" s="24"/>
      <c r="BX421" s="24"/>
      <c r="BY421" s="24"/>
      <c r="BZ421" s="24"/>
      <c r="CA421" s="24"/>
      <c r="CB421" s="24"/>
      <c r="CC421" s="24"/>
      <c r="CD421" s="24"/>
      <c r="CE421" s="24"/>
      <c r="CF421" s="24"/>
      <c r="CG421" s="24"/>
      <c r="CH421" s="24"/>
      <c r="CI421" s="24"/>
      <c r="CJ421" s="24"/>
      <c r="CK421" s="24"/>
      <c r="CL421" s="24"/>
    </row>
    <row r="422" spans="1:90" s="30" customFormat="1" ht="12">
      <c r="A422" s="6" t="s">
        <v>142</v>
      </c>
      <c r="B422" s="5" t="s">
        <v>41</v>
      </c>
      <c r="C422" s="5" t="s">
        <v>9</v>
      </c>
      <c r="D422" s="5" t="s">
        <v>5</v>
      </c>
      <c r="E422" s="5" t="s">
        <v>330</v>
      </c>
      <c r="F422" s="5" t="s">
        <v>143</v>
      </c>
      <c r="G422" s="58">
        <v>6288800</v>
      </c>
      <c r="H422" s="58"/>
      <c r="I422" s="58">
        <f t="shared" si="154"/>
        <v>6288800</v>
      </c>
      <c r="J422" s="59">
        <v>8489880</v>
      </c>
      <c r="K422" s="58"/>
      <c r="L422" s="58">
        <f t="shared" si="168"/>
        <v>8489880</v>
      </c>
      <c r="M422" s="58">
        <v>8829475.1999999993</v>
      </c>
      <c r="N422" s="58"/>
      <c r="O422" s="58">
        <f t="shared" si="169"/>
        <v>8829475.1999999993</v>
      </c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  <c r="BL422" s="24"/>
      <c r="BM422" s="24"/>
      <c r="BN422" s="24"/>
      <c r="BO422" s="24"/>
      <c r="BP422" s="24"/>
      <c r="BQ422" s="24"/>
      <c r="BR422" s="24"/>
      <c r="BS422" s="24"/>
      <c r="BT422" s="24"/>
      <c r="BU422" s="24"/>
      <c r="BV422" s="24"/>
      <c r="BW422" s="24"/>
      <c r="BX422" s="24"/>
      <c r="BY422" s="24"/>
      <c r="BZ422" s="24"/>
      <c r="CA422" s="24"/>
      <c r="CB422" s="24"/>
      <c r="CC422" s="24"/>
      <c r="CD422" s="24"/>
      <c r="CE422" s="24"/>
      <c r="CF422" s="24"/>
      <c r="CG422" s="24"/>
      <c r="CH422" s="24"/>
      <c r="CI422" s="24"/>
      <c r="CJ422" s="24"/>
      <c r="CK422" s="24"/>
      <c r="CL422" s="24"/>
    </row>
    <row r="423" spans="1:90" s="30" customFormat="1" ht="24">
      <c r="A423" s="6" t="s">
        <v>83</v>
      </c>
      <c r="B423" s="5" t="s">
        <v>41</v>
      </c>
      <c r="C423" s="5" t="s">
        <v>9</v>
      </c>
      <c r="D423" s="5" t="s">
        <v>5</v>
      </c>
      <c r="E423" s="5" t="s">
        <v>209</v>
      </c>
      <c r="F423" s="5"/>
      <c r="G423" s="58">
        <f>G424</f>
        <v>608000</v>
      </c>
      <c r="H423" s="58">
        <f>H424</f>
        <v>0</v>
      </c>
      <c r="I423" s="58">
        <f t="shared" si="154"/>
        <v>608000</v>
      </c>
      <c r="J423" s="58">
        <f t="shared" ref="J423:M424" si="174">J424</f>
        <v>608000</v>
      </c>
      <c r="K423" s="58">
        <f>K424</f>
        <v>0</v>
      </c>
      <c r="L423" s="58">
        <f t="shared" si="168"/>
        <v>608000</v>
      </c>
      <c r="M423" s="58">
        <f t="shared" si="174"/>
        <v>608000</v>
      </c>
      <c r="N423" s="58">
        <f>N424</f>
        <v>0</v>
      </c>
      <c r="O423" s="58">
        <f t="shared" si="169"/>
        <v>608000</v>
      </c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  <c r="BL423" s="24"/>
      <c r="BM423" s="24"/>
      <c r="BN423" s="24"/>
      <c r="BO423" s="24"/>
      <c r="BP423" s="24"/>
      <c r="BQ423" s="24"/>
      <c r="BR423" s="24"/>
      <c r="BS423" s="24"/>
      <c r="BT423" s="24"/>
      <c r="BU423" s="24"/>
      <c r="BV423" s="24"/>
      <c r="BW423" s="24"/>
      <c r="BX423" s="24"/>
      <c r="BY423" s="24"/>
      <c r="BZ423" s="24"/>
      <c r="CA423" s="24"/>
      <c r="CB423" s="24"/>
      <c r="CC423" s="24"/>
      <c r="CD423" s="24"/>
      <c r="CE423" s="24"/>
      <c r="CF423" s="24"/>
      <c r="CG423" s="24"/>
      <c r="CH423" s="24"/>
      <c r="CI423" s="24"/>
      <c r="CJ423" s="24"/>
      <c r="CK423" s="24"/>
      <c r="CL423" s="24"/>
    </row>
    <row r="424" spans="1:90" s="30" customFormat="1" ht="24">
      <c r="A424" s="6" t="s">
        <v>81</v>
      </c>
      <c r="B424" s="5" t="s">
        <v>41</v>
      </c>
      <c r="C424" s="5" t="s">
        <v>9</v>
      </c>
      <c r="D424" s="5" t="s">
        <v>5</v>
      </c>
      <c r="E424" s="5" t="s">
        <v>209</v>
      </c>
      <c r="F424" s="5" t="s">
        <v>80</v>
      </c>
      <c r="G424" s="58">
        <f>G425</f>
        <v>608000</v>
      </c>
      <c r="H424" s="58">
        <f>H425</f>
        <v>0</v>
      </c>
      <c r="I424" s="58">
        <f t="shared" si="154"/>
        <v>608000</v>
      </c>
      <c r="J424" s="58">
        <f t="shared" si="174"/>
        <v>608000</v>
      </c>
      <c r="K424" s="58">
        <f>K425</f>
        <v>0</v>
      </c>
      <c r="L424" s="58">
        <f t="shared" si="168"/>
        <v>608000</v>
      </c>
      <c r="M424" s="58">
        <f t="shared" si="174"/>
        <v>608000</v>
      </c>
      <c r="N424" s="58">
        <f>N425</f>
        <v>0</v>
      </c>
      <c r="O424" s="58">
        <f t="shared" si="169"/>
        <v>608000</v>
      </c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  <c r="BL424" s="24"/>
      <c r="BM424" s="24"/>
      <c r="BN424" s="24"/>
      <c r="BO424" s="24"/>
      <c r="BP424" s="24"/>
      <c r="BQ424" s="24"/>
      <c r="BR424" s="24"/>
      <c r="BS424" s="24"/>
      <c r="BT424" s="24"/>
      <c r="BU424" s="24"/>
      <c r="BV424" s="24"/>
      <c r="BW424" s="24"/>
      <c r="BX424" s="24"/>
      <c r="BY424" s="24"/>
      <c r="BZ424" s="24"/>
      <c r="CA424" s="24"/>
      <c r="CB424" s="24"/>
      <c r="CC424" s="24"/>
      <c r="CD424" s="24"/>
      <c r="CE424" s="24"/>
      <c r="CF424" s="24"/>
      <c r="CG424" s="24"/>
      <c r="CH424" s="24"/>
      <c r="CI424" s="24"/>
      <c r="CJ424" s="24"/>
      <c r="CK424" s="24"/>
      <c r="CL424" s="24"/>
    </row>
    <row r="425" spans="1:90" s="30" customFormat="1" ht="12">
      <c r="A425" s="6" t="s">
        <v>142</v>
      </c>
      <c r="B425" s="5" t="s">
        <v>41</v>
      </c>
      <c r="C425" s="5" t="s">
        <v>9</v>
      </c>
      <c r="D425" s="5" t="s">
        <v>5</v>
      </c>
      <c r="E425" s="5" t="s">
        <v>209</v>
      </c>
      <c r="F425" s="5" t="s">
        <v>143</v>
      </c>
      <c r="G425" s="58">
        <v>608000</v>
      </c>
      <c r="H425" s="58"/>
      <c r="I425" s="58">
        <f t="shared" si="154"/>
        <v>608000</v>
      </c>
      <c r="J425" s="59">
        <v>608000</v>
      </c>
      <c r="K425" s="58"/>
      <c r="L425" s="58">
        <f t="shared" si="168"/>
        <v>608000</v>
      </c>
      <c r="M425" s="58">
        <v>608000</v>
      </c>
      <c r="N425" s="58"/>
      <c r="O425" s="58">
        <f t="shared" si="169"/>
        <v>608000</v>
      </c>
      <c r="P425" s="85"/>
      <c r="Q425" s="85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  <c r="BL425" s="24"/>
      <c r="BM425" s="24"/>
      <c r="BN425" s="24"/>
      <c r="BO425" s="24"/>
      <c r="BP425" s="24"/>
      <c r="BQ425" s="24"/>
      <c r="BR425" s="24"/>
      <c r="BS425" s="24"/>
      <c r="BT425" s="24"/>
      <c r="BU425" s="24"/>
      <c r="BV425" s="24"/>
      <c r="BW425" s="24"/>
      <c r="BX425" s="24"/>
      <c r="BY425" s="24"/>
      <c r="BZ425" s="24"/>
      <c r="CA425" s="24"/>
      <c r="CB425" s="24"/>
      <c r="CC425" s="24"/>
      <c r="CD425" s="24"/>
      <c r="CE425" s="24"/>
      <c r="CF425" s="24"/>
      <c r="CG425" s="24"/>
      <c r="CH425" s="24"/>
      <c r="CI425" s="24"/>
      <c r="CJ425" s="24"/>
      <c r="CK425" s="24"/>
      <c r="CL425" s="24"/>
    </row>
    <row r="426" spans="1:90" s="30" customFormat="1" ht="12">
      <c r="A426" s="7" t="s">
        <v>18</v>
      </c>
      <c r="B426" s="3" t="s">
        <v>41</v>
      </c>
      <c r="C426" s="3" t="s">
        <v>9</v>
      </c>
      <c r="D426" s="3" t="s">
        <v>6</v>
      </c>
      <c r="E426" s="3"/>
      <c r="F426" s="3"/>
      <c r="G426" s="57">
        <f>G427</f>
        <v>402082019.28000003</v>
      </c>
      <c r="H426" s="57">
        <f>H427</f>
        <v>0</v>
      </c>
      <c r="I426" s="57">
        <f t="shared" si="154"/>
        <v>402082019.28000003</v>
      </c>
      <c r="J426" s="57">
        <f>J427</f>
        <v>404762199.36000001</v>
      </c>
      <c r="K426" s="57">
        <f>K427</f>
        <v>0</v>
      </c>
      <c r="L426" s="57">
        <f t="shared" ref="L426:L458" si="175">J426+K426</f>
        <v>404762199.36000001</v>
      </c>
      <c r="M426" s="57">
        <f>M427</f>
        <v>400786527.5</v>
      </c>
      <c r="N426" s="57">
        <f>N427</f>
        <v>0</v>
      </c>
      <c r="O426" s="57">
        <f t="shared" ref="O426:O458" si="176">M426+N426</f>
        <v>400786527.5</v>
      </c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  <c r="BL426" s="24"/>
      <c r="BM426" s="24"/>
      <c r="BN426" s="24"/>
      <c r="BO426" s="24"/>
      <c r="BP426" s="24"/>
      <c r="BQ426" s="24"/>
      <c r="BR426" s="24"/>
      <c r="BS426" s="24"/>
      <c r="BT426" s="24"/>
      <c r="BU426" s="24"/>
      <c r="BV426" s="24"/>
      <c r="BW426" s="24"/>
      <c r="BX426" s="24"/>
      <c r="BY426" s="24"/>
      <c r="BZ426" s="24"/>
      <c r="CA426" s="24"/>
      <c r="CB426" s="24"/>
      <c r="CC426" s="24"/>
      <c r="CD426" s="24"/>
      <c r="CE426" s="24"/>
      <c r="CF426" s="24"/>
      <c r="CG426" s="24"/>
      <c r="CH426" s="24"/>
      <c r="CI426" s="24"/>
      <c r="CJ426" s="24"/>
      <c r="CK426" s="24"/>
      <c r="CL426" s="24"/>
    </row>
    <row r="427" spans="1:90" s="30" customFormat="1" ht="12">
      <c r="A427" s="46" t="s">
        <v>364</v>
      </c>
      <c r="B427" s="5" t="s">
        <v>41</v>
      </c>
      <c r="C427" s="5" t="s">
        <v>9</v>
      </c>
      <c r="D427" s="5" t="s">
        <v>6</v>
      </c>
      <c r="E427" s="5" t="s">
        <v>125</v>
      </c>
      <c r="F427" s="5"/>
      <c r="G427" s="58">
        <f>G428+G459+G451+G455</f>
        <v>402082019.28000003</v>
      </c>
      <c r="H427" s="58">
        <f>H428+H459+H451+H455</f>
        <v>0</v>
      </c>
      <c r="I427" s="58">
        <f t="shared" si="154"/>
        <v>402082019.28000003</v>
      </c>
      <c r="J427" s="58">
        <f>J428+J459+J451+J455</f>
        <v>404762199.36000001</v>
      </c>
      <c r="K427" s="58">
        <f>K428+K459+K451+K455</f>
        <v>0</v>
      </c>
      <c r="L427" s="58">
        <f t="shared" si="175"/>
        <v>404762199.36000001</v>
      </c>
      <c r="M427" s="58">
        <f>M428+M459+M451+M455</f>
        <v>400786527.5</v>
      </c>
      <c r="N427" s="58">
        <f>N428+N459+N451+N455</f>
        <v>0</v>
      </c>
      <c r="O427" s="58">
        <f t="shared" si="176"/>
        <v>400786527.5</v>
      </c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  <c r="BL427" s="24"/>
      <c r="BM427" s="24"/>
      <c r="BN427" s="24"/>
      <c r="BO427" s="24"/>
      <c r="BP427" s="24"/>
      <c r="BQ427" s="24"/>
      <c r="BR427" s="24"/>
      <c r="BS427" s="24"/>
      <c r="BT427" s="24"/>
      <c r="BU427" s="24"/>
      <c r="BV427" s="24"/>
      <c r="BW427" s="24"/>
      <c r="BX427" s="24"/>
      <c r="BY427" s="24"/>
      <c r="BZ427" s="24"/>
      <c r="CA427" s="24"/>
      <c r="CB427" s="24"/>
      <c r="CC427" s="24"/>
      <c r="CD427" s="24"/>
      <c r="CE427" s="24"/>
      <c r="CF427" s="24"/>
      <c r="CG427" s="24"/>
      <c r="CH427" s="24"/>
      <c r="CI427" s="24"/>
      <c r="CJ427" s="24"/>
      <c r="CK427" s="24"/>
      <c r="CL427" s="24"/>
    </row>
    <row r="428" spans="1:90" s="30" customFormat="1" ht="12">
      <c r="A428" s="46" t="s">
        <v>239</v>
      </c>
      <c r="B428" s="5" t="s">
        <v>41</v>
      </c>
      <c r="C428" s="5" t="s">
        <v>9</v>
      </c>
      <c r="D428" s="5" t="s">
        <v>6</v>
      </c>
      <c r="E428" s="5" t="s">
        <v>126</v>
      </c>
      <c r="F428" s="5"/>
      <c r="G428" s="58">
        <f>G444+G429+G435+G432+G441+G448+G438</f>
        <v>386543721.92000002</v>
      </c>
      <c r="H428" s="58">
        <f>H444+H429+H435+H432+H441+H448+H438</f>
        <v>0</v>
      </c>
      <c r="I428" s="58">
        <f t="shared" si="154"/>
        <v>386543721.92000002</v>
      </c>
      <c r="J428" s="58">
        <f>J444+J429+J435+J432+J441+J448+J438</f>
        <v>384207535.92000002</v>
      </c>
      <c r="K428" s="58">
        <f>K444+K429+K435+K432+K441+K448+K438</f>
        <v>0</v>
      </c>
      <c r="L428" s="58">
        <f t="shared" si="175"/>
        <v>384207535.92000002</v>
      </c>
      <c r="M428" s="58">
        <f>M444+M429+M435+M432+M441+M448+M438</f>
        <v>379437369.92000002</v>
      </c>
      <c r="N428" s="58">
        <f>N444+N429+N435+N432+N441+N448+N438</f>
        <v>0</v>
      </c>
      <c r="O428" s="58">
        <f t="shared" si="176"/>
        <v>379437369.92000002</v>
      </c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  <c r="BL428" s="24"/>
      <c r="BM428" s="24"/>
      <c r="BN428" s="24"/>
      <c r="BO428" s="24"/>
      <c r="BP428" s="24"/>
      <c r="BQ428" s="24"/>
      <c r="BR428" s="24"/>
      <c r="BS428" s="24"/>
      <c r="BT428" s="24"/>
      <c r="BU428" s="24"/>
      <c r="BV428" s="24"/>
      <c r="BW428" s="24"/>
      <c r="BX428" s="24"/>
      <c r="BY428" s="24"/>
      <c r="BZ428" s="24"/>
      <c r="CA428" s="24"/>
      <c r="CB428" s="24"/>
      <c r="CC428" s="24"/>
      <c r="CD428" s="24"/>
      <c r="CE428" s="24"/>
      <c r="CF428" s="24"/>
      <c r="CG428" s="24"/>
      <c r="CH428" s="24"/>
      <c r="CI428" s="24"/>
      <c r="CJ428" s="24"/>
      <c r="CK428" s="24"/>
      <c r="CL428" s="24"/>
    </row>
    <row r="429" spans="1:90" s="30" customFormat="1" ht="12">
      <c r="A429" s="6" t="s">
        <v>79</v>
      </c>
      <c r="B429" s="5" t="s">
        <v>41</v>
      </c>
      <c r="C429" s="5" t="s">
        <v>9</v>
      </c>
      <c r="D429" s="5" t="s">
        <v>6</v>
      </c>
      <c r="E429" s="5" t="s">
        <v>127</v>
      </c>
      <c r="F429" s="5"/>
      <c r="G429" s="58">
        <f>G430</f>
        <v>145946610.12</v>
      </c>
      <c r="H429" s="58">
        <f>H430</f>
        <v>0</v>
      </c>
      <c r="I429" s="58">
        <f t="shared" ref="I429:I458" si="177">G429+H429</f>
        <v>145946610.12</v>
      </c>
      <c r="J429" s="58">
        <f t="shared" ref="J429:M430" si="178">J430</f>
        <v>141492790.12</v>
      </c>
      <c r="K429" s="58">
        <f>K430</f>
        <v>0</v>
      </c>
      <c r="L429" s="58">
        <f t="shared" si="175"/>
        <v>141492790.12</v>
      </c>
      <c r="M429" s="58">
        <f t="shared" si="178"/>
        <v>136652804.12</v>
      </c>
      <c r="N429" s="58">
        <f>N430</f>
        <v>0</v>
      </c>
      <c r="O429" s="58">
        <f t="shared" si="176"/>
        <v>136652804.12</v>
      </c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  <c r="BL429" s="24"/>
      <c r="BM429" s="24"/>
      <c r="BN429" s="24"/>
      <c r="BO429" s="24"/>
      <c r="BP429" s="24"/>
      <c r="BQ429" s="24"/>
      <c r="BR429" s="24"/>
      <c r="BS429" s="24"/>
      <c r="BT429" s="24"/>
      <c r="BU429" s="24"/>
      <c r="BV429" s="24"/>
      <c r="BW429" s="24"/>
      <c r="BX429" s="24"/>
      <c r="BY429" s="24"/>
      <c r="BZ429" s="24"/>
      <c r="CA429" s="24"/>
      <c r="CB429" s="24"/>
      <c r="CC429" s="24"/>
      <c r="CD429" s="24"/>
      <c r="CE429" s="24"/>
      <c r="CF429" s="24"/>
      <c r="CG429" s="24"/>
      <c r="CH429" s="24"/>
      <c r="CI429" s="24"/>
      <c r="CJ429" s="24"/>
      <c r="CK429" s="24"/>
      <c r="CL429" s="24"/>
    </row>
    <row r="430" spans="1:90" s="30" customFormat="1" ht="24">
      <c r="A430" s="6" t="s">
        <v>81</v>
      </c>
      <c r="B430" s="5" t="s">
        <v>41</v>
      </c>
      <c r="C430" s="5" t="s">
        <v>9</v>
      </c>
      <c r="D430" s="5" t="s">
        <v>6</v>
      </c>
      <c r="E430" s="5" t="s">
        <v>127</v>
      </c>
      <c r="F430" s="5" t="s">
        <v>80</v>
      </c>
      <c r="G430" s="58">
        <f>G431</f>
        <v>145946610.12</v>
      </c>
      <c r="H430" s="58">
        <f>H431</f>
        <v>0</v>
      </c>
      <c r="I430" s="58">
        <f t="shared" si="177"/>
        <v>145946610.12</v>
      </c>
      <c r="J430" s="58">
        <f t="shared" si="178"/>
        <v>141492790.12</v>
      </c>
      <c r="K430" s="58">
        <f>K431</f>
        <v>0</v>
      </c>
      <c r="L430" s="58">
        <f t="shared" si="175"/>
        <v>141492790.12</v>
      </c>
      <c r="M430" s="58">
        <f t="shared" si="178"/>
        <v>136652804.12</v>
      </c>
      <c r="N430" s="58">
        <f>N431</f>
        <v>0</v>
      </c>
      <c r="O430" s="58">
        <f t="shared" si="176"/>
        <v>136652804.12</v>
      </c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  <c r="BL430" s="24"/>
      <c r="BM430" s="24"/>
      <c r="BN430" s="24"/>
      <c r="BO430" s="24"/>
      <c r="BP430" s="24"/>
      <c r="BQ430" s="24"/>
      <c r="BR430" s="24"/>
      <c r="BS430" s="24"/>
      <c r="BT430" s="24"/>
      <c r="BU430" s="24"/>
      <c r="BV430" s="24"/>
      <c r="BW430" s="24"/>
      <c r="BX430" s="24"/>
      <c r="BY430" s="24"/>
      <c r="BZ430" s="24"/>
      <c r="CA430" s="24"/>
      <c r="CB430" s="24"/>
      <c r="CC430" s="24"/>
      <c r="CD430" s="24"/>
      <c r="CE430" s="24"/>
      <c r="CF430" s="24"/>
      <c r="CG430" s="24"/>
      <c r="CH430" s="24"/>
      <c r="CI430" s="24"/>
      <c r="CJ430" s="24"/>
      <c r="CK430" s="24"/>
      <c r="CL430" s="24"/>
    </row>
    <row r="431" spans="1:90" s="30" customFormat="1" ht="12">
      <c r="A431" s="6" t="s">
        <v>142</v>
      </c>
      <c r="B431" s="5" t="s">
        <v>41</v>
      </c>
      <c r="C431" s="5" t="s">
        <v>9</v>
      </c>
      <c r="D431" s="5" t="s">
        <v>6</v>
      </c>
      <c r="E431" s="5" t="s">
        <v>127</v>
      </c>
      <c r="F431" s="5" t="s">
        <v>143</v>
      </c>
      <c r="G431" s="58">
        <v>145946610.12</v>
      </c>
      <c r="H431" s="58"/>
      <c r="I431" s="58">
        <f t="shared" si="177"/>
        <v>145946610.12</v>
      </c>
      <c r="J431" s="58">
        <f>145946610.12-4453820</f>
        <v>141492790.12</v>
      </c>
      <c r="K431" s="58">
        <f>-5086100+5086100</f>
        <v>0</v>
      </c>
      <c r="L431" s="58">
        <f t="shared" si="175"/>
        <v>141492790.12</v>
      </c>
      <c r="M431" s="58">
        <f>145946610.12-9293806</f>
        <v>136652804.12</v>
      </c>
      <c r="N431" s="58">
        <f>-5202239+5202239</f>
        <v>0</v>
      </c>
      <c r="O431" s="58">
        <f t="shared" si="176"/>
        <v>136652804.12</v>
      </c>
      <c r="P431" s="85"/>
      <c r="Q431" s="85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  <c r="BL431" s="24"/>
      <c r="BM431" s="24"/>
      <c r="BN431" s="24"/>
      <c r="BO431" s="24"/>
      <c r="BP431" s="24"/>
      <c r="BQ431" s="24"/>
      <c r="BR431" s="24"/>
      <c r="BS431" s="24"/>
      <c r="BT431" s="24"/>
      <c r="BU431" s="24"/>
      <c r="BV431" s="24"/>
      <c r="BW431" s="24"/>
      <c r="BX431" s="24"/>
      <c r="BY431" s="24"/>
      <c r="BZ431" s="24"/>
      <c r="CA431" s="24"/>
      <c r="CB431" s="24"/>
      <c r="CC431" s="24"/>
      <c r="CD431" s="24"/>
      <c r="CE431" s="24"/>
      <c r="CF431" s="24"/>
      <c r="CG431" s="24"/>
      <c r="CH431" s="24"/>
      <c r="CI431" s="24"/>
      <c r="CJ431" s="24"/>
      <c r="CK431" s="24"/>
      <c r="CL431" s="24"/>
    </row>
    <row r="432" spans="1:90" s="30" customFormat="1" ht="24">
      <c r="A432" s="6" t="s">
        <v>189</v>
      </c>
      <c r="B432" s="5" t="s">
        <v>41</v>
      </c>
      <c r="C432" s="5" t="s">
        <v>9</v>
      </c>
      <c r="D432" s="5" t="s">
        <v>6</v>
      </c>
      <c r="E432" s="5" t="s">
        <v>188</v>
      </c>
      <c r="F432" s="5"/>
      <c r="G432" s="58">
        <f>G433</f>
        <v>18730</v>
      </c>
      <c r="H432" s="58">
        <f>H433</f>
        <v>0</v>
      </c>
      <c r="I432" s="58">
        <f t="shared" si="177"/>
        <v>18730</v>
      </c>
      <c r="J432" s="58">
        <f t="shared" ref="J432:M433" si="179">J433</f>
        <v>18730</v>
      </c>
      <c r="K432" s="58">
        <f>K433</f>
        <v>0</v>
      </c>
      <c r="L432" s="58">
        <f t="shared" si="175"/>
        <v>18730</v>
      </c>
      <c r="M432" s="58">
        <f t="shared" si="179"/>
        <v>18730</v>
      </c>
      <c r="N432" s="58">
        <f>N433</f>
        <v>0</v>
      </c>
      <c r="O432" s="58">
        <f t="shared" si="176"/>
        <v>18730</v>
      </c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  <c r="BL432" s="24"/>
      <c r="BM432" s="24"/>
      <c r="BN432" s="24"/>
      <c r="BO432" s="24"/>
      <c r="BP432" s="24"/>
      <c r="BQ432" s="24"/>
      <c r="BR432" s="24"/>
      <c r="BS432" s="24"/>
      <c r="BT432" s="24"/>
      <c r="BU432" s="24"/>
      <c r="BV432" s="24"/>
      <c r="BW432" s="24"/>
      <c r="BX432" s="24"/>
      <c r="BY432" s="24"/>
      <c r="BZ432" s="24"/>
      <c r="CA432" s="24"/>
      <c r="CB432" s="24"/>
      <c r="CC432" s="24"/>
      <c r="CD432" s="24"/>
      <c r="CE432" s="24"/>
      <c r="CF432" s="24"/>
      <c r="CG432" s="24"/>
      <c r="CH432" s="24"/>
      <c r="CI432" s="24"/>
      <c r="CJ432" s="24"/>
      <c r="CK432" s="24"/>
      <c r="CL432" s="24"/>
    </row>
    <row r="433" spans="1:90" s="30" customFormat="1" ht="24">
      <c r="A433" s="6" t="s">
        <v>81</v>
      </c>
      <c r="B433" s="5" t="s">
        <v>41</v>
      </c>
      <c r="C433" s="5" t="s">
        <v>9</v>
      </c>
      <c r="D433" s="5" t="s">
        <v>6</v>
      </c>
      <c r="E433" s="5" t="s">
        <v>188</v>
      </c>
      <c r="F433" s="5" t="s">
        <v>80</v>
      </c>
      <c r="G433" s="58">
        <f>G434</f>
        <v>18730</v>
      </c>
      <c r="H433" s="58">
        <f>H434</f>
        <v>0</v>
      </c>
      <c r="I433" s="58">
        <f t="shared" si="177"/>
        <v>18730</v>
      </c>
      <c r="J433" s="58">
        <f t="shared" si="179"/>
        <v>18730</v>
      </c>
      <c r="K433" s="58">
        <f>K434</f>
        <v>0</v>
      </c>
      <c r="L433" s="58">
        <f t="shared" si="175"/>
        <v>18730</v>
      </c>
      <c r="M433" s="58">
        <f t="shared" si="179"/>
        <v>18730</v>
      </c>
      <c r="N433" s="58">
        <f>N434</f>
        <v>0</v>
      </c>
      <c r="O433" s="58">
        <f t="shared" si="176"/>
        <v>18730</v>
      </c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  <c r="BL433" s="24"/>
      <c r="BM433" s="24"/>
      <c r="BN433" s="24"/>
      <c r="BO433" s="24"/>
      <c r="BP433" s="24"/>
      <c r="BQ433" s="24"/>
      <c r="BR433" s="24"/>
      <c r="BS433" s="24"/>
      <c r="BT433" s="24"/>
      <c r="BU433" s="24"/>
      <c r="BV433" s="24"/>
      <c r="BW433" s="24"/>
      <c r="BX433" s="24"/>
      <c r="BY433" s="24"/>
      <c r="BZ433" s="24"/>
      <c r="CA433" s="24"/>
      <c r="CB433" s="24"/>
      <c r="CC433" s="24"/>
      <c r="CD433" s="24"/>
      <c r="CE433" s="24"/>
      <c r="CF433" s="24"/>
      <c r="CG433" s="24"/>
      <c r="CH433" s="24"/>
      <c r="CI433" s="24"/>
      <c r="CJ433" s="24"/>
      <c r="CK433" s="24"/>
      <c r="CL433" s="24"/>
    </row>
    <row r="434" spans="1:90" s="30" customFormat="1" ht="12">
      <c r="A434" s="6" t="s">
        <v>142</v>
      </c>
      <c r="B434" s="5" t="s">
        <v>41</v>
      </c>
      <c r="C434" s="5" t="s">
        <v>9</v>
      </c>
      <c r="D434" s="5" t="s">
        <v>6</v>
      </c>
      <c r="E434" s="5" t="s">
        <v>188</v>
      </c>
      <c r="F434" s="5" t="s">
        <v>143</v>
      </c>
      <c r="G434" s="58">
        <v>18730</v>
      </c>
      <c r="H434" s="58"/>
      <c r="I434" s="58">
        <f t="shared" si="177"/>
        <v>18730</v>
      </c>
      <c r="J434" s="59">
        <v>18730</v>
      </c>
      <c r="K434" s="58"/>
      <c r="L434" s="58">
        <f t="shared" si="175"/>
        <v>18730</v>
      </c>
      <c r="M434" s="58">
        <v>18730</v>
      </c>
      <c r="N434" s="58"/>
      <c r="O434" s="58">
        <f t="shared" si="176"/>
        <v>18730</v>
      </c>
      <c r="P434" s="85"/>
      <c r="Q434" s="85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  <c r="BL434" s="24"/>
      <c r="BM434" s="24"/>
      <c r="BN434" s="24"/>
      <c r="BO434" s="24"/>
      <c r="BP434" s="24"/>
      <c r="BQ434" s="24"/>
      <c r="BR434" s="24"/>
      <c r="BS434" s="24"/>
      <c r="BT434" s="24"/>
      <c r="BU434" s="24"/>
      <c r="BV434" s="24"/>
      <c r="BW434" s="24"/>
      <c r="BX434" s="24"/>
      <c r="BY434" s="24"/>
      <c r="BZ434" s="24"/>
      <c r="CA434" s="24"/>
      <c r="CB434" s="24"/>
      <c r="CC434" s="24"/>
      <c r="CD434" s="24"/>
      <c r="CE434" s="24"/>
      <c r="CF434" s="24"/>
      <c r="CG434" s="24"/>
      <c r="CH434" s="24"/>
      <c r="CI434" s="24"/>
      <c r="CJ434" s="24"/>
      <c r="CK434" s="24"/>
      <c r="CL434" s="24"/>
    </row>
    <row r="435" spans="1:90" s="30" customFormat="1" ht="12">
      <c r="A435" s="6" t="s">
        <v>84</v>
      </c>
      <c r="B435" s="5" t="s">
        <v>41</v>
      </c>
      <c r="C435" s="5" t="s">
        <v>9</v>
      </c>
      <c r="D435" s="5" t="s">
        <v>6</v>
      </c>
      <c r="E435" s="5" t="s">
        <v>177</v>
      </c>
      <c r="F435" s="5"/>
      <c r="G435" s="58">
        <f>G436</f>
        <v>45000</v>
      </c>
      <c r="H435" s="58">
        <f>H436</f>
        <v>0</v>
      </c>
      <c r="I435" s="58">
        <f t="shared" si="177"/>
        <v>45000</v>
      </c>
      <c r="J435" s="58">
        <f t="shared" ref="J435:M436" si="180">J436</f>
        <v>45000</v>
      </c>
      <c r="K435" s="58">
        <f>K436</f>
        <v>0</v>
      </c>
      <c r="L435" s="58">
        <f t="shared" si="175"/>
        <v>45000</v>
      </c>
      <c r="M435" s="58">
        <f t="shared" si="180"/>
        <v>45000</v>
      </c>
      <c r="N435" s="58">
        <f>N436</f>
        <v>0</v>
      </c>
      <c r="O435" s="58">
        <f t="shared" si="176"/>
        <v>45000</v>
      </c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  <c r="BL435" s="24"/>
      <c r="BM435" s="24"/>
      <c r="BN435" s="24"/>
      <c r="BO435" s="24"/>
      <c r="BP435" s="24"/>
      <c r="BQ435" s="24"/>
      <c r="BR435" s="24"/>
      <c r="BS435" s="24"/>
      <c r="BT435" s="24"/>
      <c r="BU435" s="24"/>
      <c r="BV435" s="24"/>
      <c r="BW435" s="24"/>
      <c r="BX435" s="24"/>
      <c r="BY435" s="24"/>
      <c r="BZ435" s="24"/>
      <c r="CA435" s="24"/>
      <c r="CB435" s="24"/>
      <c r="CC435" s="24"/>
      <c r="CD435" s="24"/>
      <c r="CE435" s="24"/>
      <c r="CF435" s="24"/>
      <c r="CG435" s="24"/>
      <c r="CH435" s="24"/>
      <c r="CI435" s="24"/>
      <c r="CJ435" s="24"/>
      <c r="CK435" s="24"/>
      <c r="CL435" s="24"/>
    </row>
    <row r="436" spans="1:90" s="30" customFormat="1" ht="24">
      <c r="A436" s="6" t="s">
        <v>89</v>
      </c>
      <c r="B436" s="5" t="s">
        <v>41</v>
      </c>
      <c r="C436" s="5" t="s">
        <v>9</v>
      </c>
      <c r="D436" s="5" t="s">
        <v>6</v>
      </c>
      <c r="E436" s="5" t="s">
        <v>177</v>
      </c>
      <c r="F436" s="5" t="s">
        <v>80</v>
      </c>
      <c r="G436" s="58">
        <f>G437</f>
        <v>45000</v>
      </c>
      <c r="H436" s="58">
        <f>H437</f>
        <v>0</v>
      </c>
      <c r="I436" s="58">
        <f t="shared" si="177"/>
        <v>45000</v>
      </c>
      <c r="J436" s="58">
        <f t="shared" si="180"/>
        <v>45000</v>
      </c>
      <c r="K436" s="58">
        <f>K437</f>
        <v>0</v>
      </c>
      <c r="L436" s="58">
        <f t="shared" si="175"/>
        <v>45000</v>
      </c>
      <c r="M436" s="58">
        <f t="shared" si="180"/>
        <v>45000</v>
      </c>
      <c r="N436" s="58">
        <f>N437</f>
        <v>0</v>
      </c>
      <c r="O436" s="58">
        <f t="shared" si="176"/>
        <v>45000</v>
      </c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  <c r="BL436" s="24"/>
      <c r="BM436" s="24"/>
      <c r="BN436" s="24"/>
      <c r="BO436" s="24"/>
      <c r="BP436" s="24"/>
      <c r="BQ436" s="24"/>
      <c r="BR436" s="24"/>
      <c r="BS436" s="24"/>
      <c r="BT436" s="24"/>
      <c r="BU436" s="24"/>
      <c r="BV436" s="24"/>
      <c r="BW436" s="24"/>
      <c r="BX436" s="24"/>
      <c r="BY436" s="24"/>
      <c r="BZ436" s="24"/>
      <c r="CA436" s="24"/>
      <c r="CB436" s="24"/>
      <c r="CC436" s="24"/>
      <c r="CD436" s="24"/>
      <c r="CE436" s="24"/>
      <c r="CF436" s="24"/>
      <c r="CG436" s="24"/>
      <c r="CH436" s="24"/>
      <c r="CI436" s="24"/>
      <c r="CJ436" s="24"/>
      <c r="CK436" s="24"/>
      <c r="CL436" s="24"/>
    </row>
    <row r="437" spans="1:90" s="30" customFormat="1" ht="12">
      <c r="A437" s="6" t="s">
        <v>144</v>
      </c>
      <c r="B437" s="5" t="s">
        <v>41</v>
      </c>
      <c r="C437" s="5" t="s">
        <v>9</v>
      </c>
      <c r="D437" s="5" t="s">
        <v>6</v>
      </c>
      <c r="E437" s="5" t="s">
        <v>177</v>
      </c>
      <c r="F437" s="5" t="s">
        <v>143</v>
      </c>
      <c r="G437" s="58">
        <v>45000</v>
      </c>
      <c r="H437" s="58"/>
      <c r="I437" s="58">
        <f t="shared" si="177"/>
        <v>45000</v>
      </c>
      <c r="J437" s="59">
        <v>45000</v>
      </c>
      <c r="K437" s="58"/>
      <c r="L437" s="58">
        <f t="shared" si="175"/>
        <v>45000</v>
      </c>
      <c r="M437" s="58">
        <v>45000</v>
      </c>
      <c r="N437" s="58"/>
      <c r="O437" s="58">
        <f t="shared" si="176"/>
        <v>45000</v>
      </c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  <c r="BL437" s="24"/>
      <c r="BM437" s="24"/>
      <c r="BN437" s="24"/>
      <c r="BO437" s="24"/>
      <c r="BP437" s="24"/>
      <c r="BQ437" s="24"/>
      <c r="BR437" s="24"/>
      <c r="BS437" s="24"/>
      <c r="BT437" s="24"/>
      <c r="BU437" s="24"/>
      <c r="BV437" s="24"/>
      <c r="BW437" s="24"/>
      <c r="BX437" s="24"/>
      <c r="BY437" s="24"/>
      <c r="BZ437" s="24"/>
      <c r="CA437" s="24"/>
      <c r="CB437" s="24"/>
      <c r="CC437" s="24"/>
      <c r="CD437" s="24"/>
      <c r="CE437" s="24"/>
      <c r="CF437" s="24"/>
      <c r="CG437" s="24"/>
      <c r="CH437" s="24"/>
      <c r="CI437" s="24"/>
      <c r="CJ437" s="24"/>
      <c r="CK437" s="24"/>
      <c r="CL437" s="24"/>
    </row>
    <row r="438" spans="1:90" s="30" customFormat="1" ht="24">
      <c r="A438" s="108" t="s">
        <v>368</v>
      </c>
      <c r="B438" s="5" t="s">
        <v>41</v>
      </c>
      <c r="C438" s="5" t="s">
        <v>9</v>
      </c>
      <c r="D438" s="5" t="s">
        <v>6</v>
      </c>
      <c r="E438" s="5" t="s">
        <v>367</v>
      </c>
      <c r="F438" s="5"/>
      <c r="G438" s="58">
        <f>G439</f>
        <v>62069</v>
      </c>
      <c r="H438" s="58">
        <f>H439</f>
        <v>0</v>
      </c>
      <c r="I438" s="58">
        <f t="shared" si="177"/>
        <v>62069</v>
      </c>
      <c r="J438" s="58">
        <f t="shared" ref="J438:M439" si="181">J439</f>
        <v>62069</v>
      </c>
      <c r="K438" s="58">
        <f>K439</f>
        <v>0</v>
      </c>
      <c r="L438" s="58">
        <f t="shared" si="175"/>
        <v>62069</v>
      </c>
      <c r="M438" s="58">
        <f t="shared" si="181"/>
        <v>62069</v>
      </c>
      <c r="N438" s="58">
        <f>N439</f>
        <v>0</v>
      </c>
      <c r="O438" s="58">
        <f t="shared" si="176"/>
        <v>62069</v>
      </c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  <c r="BL438" s="24"/>
      <c r="BM438" s="24"/>
      <c r="BN438" s="24"/>
      <c r="BO438" s="24"/>
      <c r="BP438" s="24"/>
      <c r="BQ438" s="24"/>
      <c r="BR438" s="24"/>
      <c r="BS438" s="24"/>
      <c r="BT438" s="24"/>
      <c r="BU438" s="24"/>
      <c r="BV438" s="24"/>
      <c r="BW438" s="24"/>
      <c r="BX438" s="24"/>
      <c r="BY438" s="24"/>
      <c r="BZ438" s="24"/>
      <c r="CA438" s="24"/>
      <c r="CB438" s="24"/>
      <c r="CC438" s="24"/>
      <c r="CD438" s="24"/>
      <c r="CE438" s="24"/>
      <c r="CF438" s="24"/>
      <c r="CG438" s="24"/>
      <c r="CH438" s="24"/>
      <c r="CI438" s="24"/>
      <c r="CJ438" s="24"/>
      <c r="CK438" s="24"/>
      <c r="CL438" s="24"/>
    </row>
    <row r="439" spans="1:90" s="30" customFormat="1" ht="24">
      <c r="A439" s="6" t="s">
        <v>89</v>
      </c>
      <c r="B439" s="5" t="s">
        <v>41</v>
      </c>
      <c r="C439" s="5" t="s">
        <v>9</v>
      </c>
      <c r="D439" s="5" t="s">
        <v>6</v>
      </c>
      <c r="E439" s="5" t="s">
        <v>367</v>
      </c>
      <c r="F439" s="5" t="s">
        <v>80</v>
      </c>
      <c r="G439" s="58">
        <f>G440</f>
        <v>62069</v>
      </c>
      <c r="H439" s="58">
        <f>H440</f>
        <v>0</v>
      </c>
      <c r="I439" s="58">
        <f t="shared" si="177"/>
        <v>62069</v>
      </c>
      <c r="J439" s="58">
        <f t="shared" si="181"/>
        <v>62069</v>
      </c>
      <c r="K439" s="58">
        <f>K440</f>
        <v>0</v>
      </c>
      <c r="L439" s="58">
        <f t="shared" si="175"/>
        <v>62069</v>
      </c>
      <c r="M439" s="58">
        <f t="shared" si="181"/>
        <v>62069</v>
      </c>
      <c r="N439" s="58">
        <f>N440</f>
        <v>0</v>
      </c>
      <c r="O439" s="58">
        <f t="shared" si="176"/>
        <v>62069</v>
      </c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  <c r="BL439" s="24"/>
      <c r="BM439" s="24"/>
      <c r="BN439" s="24"/>
      <c r="BO439" s="24"/>
      <c r="BP439" s="24"/>
      <c r="BQ439" s="24"/>
      <c r="BR439" s="24"/>
      <c r="BS439" s="24"/>
      <c r="BT439" s="24"/>
      <c r="BU439" s="24"/>
      <c r="BV439" s="24"/>
      <c r="BW439" s="24"/>
      <c r="BX439" s="24"/>
      <c r="BY439" s="24"/>
      <c r="BZ439" s="24"/>
      <c r="CA439" s="24"/>
      <c r="CB439" s="24"/>
      <c r="CC439" s="24"/>
      <c r="CD439" s="24"/>
      <c r="CE439" s="24"/>
      <c r="CF439" s="24"/>
      <c r="CG439" s="24"/>
      <c r="CH439" s="24"/>
      <c r="CI439" s="24"/>
      <c r="CJ439" s="24"/>
      <c r="CK439" s="24"/>
      <c r="CL439" s="24"/>
    </row>
    <row r="440" spans="1:90" s="30" customFormat="1" ht="13.5" customHeight="1">
      <c r="A440" s="6" t="s">
        <v>144</v>
      </c>
      <c r="B440" s="5" t="s">
        <v>41</v>
      </c>
      <c r="C440" s="5" t="s">
        <v>9</v>
      </c>
      <c r="D440" s="5" t="s">
        <v>6</v>
      </c>
      <c r="E440" s="5" t="s">
        <v>367</v>
      </c>
      <c r="F440" s="5" t="s">
        <v>143</v>
      </c>
      <c r="G440" s="58">
        <v>62069</v>
      </c>
      <c r="H440" s="58"/>
      <c r="I440" s="58">
        <f t="shared" si="177"/>
        <v>62069</v>
      </c>
      <c r="J440" s="59">
        <v>62069</v>
      </c>
      <c r="K440" s="58"/>
      <c r="L440" s="58">
        <f t="shared" si="175"/>
        <v>62069</v>
      </c>
      <c r="M440" s="58">
        <v>62069</v>
      </c>
      <c r="N440" s="58"/>
      <c r="O440" s="58">
        <f t="shared" si="176"/>
        <v>62069</v>
      </c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  <c r="BL440" s="24"/>
      <c r="BM440" s="24"/>
      <c r="BN440" s="24"/>
      <c r="BO440" s="24"/>
      <c r="BP440" s="24"/>
      <c r="BQ440" s="24"/>
      <c r="BR440" s="24"/>
      <c r="BS440" s="24"/>
      <c r="BT440" s="24"/>
      <c r="BU440" s="24"/>
      <c r="BV440" s="24"/>
      <c r="BW440" s="24"/>
      <c r="BX440" s="24"/>
      <c r="BY440" s="24"/>
      <c r="BZ440" s="24"/>
      <c r="CA440" s="24"/>
      <c r="CB440" s="24"/>
      <c r="CC440" s="24"/>
      <c r="CD440" s="24"/>
      <c r="CE440" s="24"/>
      <c r="CF440" s="24"/>
      <c r="CG440" s="24"/>
      <c r="CH440" s="24"/>
      <c r="CI440" s="24"/>
      <c r="CJ440" s="24"/>
      <c r="CK440" s="24"/>
      <c r="CL440" s="24"/>
    </row>
    <row r="441" spans="1:90" s="30" customFormat="1" ht="0.75" hidden="1" customHeight="1">
      <c r="A441" s="108" t="s">
        <v>238</v>
      </c>
      <c r="B441" s="5" t="s">
        <v>41</v>
      </c>
      <c r="C441" s="5" t="s">
        <v>9</v>
      </c>
      <c r="D441" s="5" t="s">
        <v>6</v>
      </c>
      <c r="E441" s="5" t="s">
        <v>236</v>
      </c>
      <c r="F441" s="5"/>
      <c r="G441" s="58">
        <f>G442</f>
        <v>0</v>
      </c>
      <c r="H441" s="58">
        <f>H442</f>
        <v>0</v>
      </c>
      <c r="I441" s="58">
        <f t="shared" si="177"/>
        <v>0</v>
      </c>
      <c r="J441" s="58">
        <f t="shared" ref="J441:M442" si="182">J442</f>
        <v>0</v>
      </c>
      <c r="K441" s="58">
        <f>K442</f>
        <v>0</v>
      </c>
      <c r="L441" s="58">
        <f t="shared" si="175"/>
        <v>0</v>
      </c>
      <c r="M441" s="58">
        <f t="shared" si="182"/>
        <v>0</v>
      </c>
      <c r="N441" s="58">
        <f>N442</f>
        <v>0</v>
      </c>
      <c r="O441" s="58">
        <f t="shared" si="176"/>
        <v>0</v>
      </c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  <c r="BL441" s="24"/>
      <c r="BM441" s="24"/>
      <c r="BN441" s="24"/>
      <c r="BO441" s="24"/>
      <c r="BP441" s="24"/>
      <c r="BQ441" s="24"/>
      <c r="BR441" s="24"/>
      <c r="BS441" s="24"/>
      <c r="BT441" s="24"/>
      <c r="BU441" s="24"/>
      <c r="BV441" s="24"/>
      <c r="BW441" s="24"/>
      <c r="BX441" s="24"/>
      <c r="BY441" s="24"/>
      <c r="BZ441" s="24"/>
      <c r="CA441" s="24"/>
      <c r="CB441" s="24"/>
      <c r="CC441" s="24"/>
      <c r="CD441" s="24"/>
      <c r="CE441" s="24"/>
      <c r="CF441" s="24"/>
      <c r="CG441" s="24"/>
      <c r="CH441" s="24"/>
      <c r="CI441" s="24"/>
      <c r="CJ441" s="24"/>
      <c r="CK441" s="24"/>
      <c r="CL441" s="24"/>
    </row>
    <row r="442" spans="1:90" s="30" customFormat="1" ht="24" hidden="1">
      <c r="A442" s="6" t="s">
        <v>89</v>
      </c>
      <c r="B442" s="5" t="s">
        <v>41</v>
      </c>
      <c r="C442" s="5" t="s">
        <v>9</v>
      </c>
      <c r="D442" s="5" t="s">
        <v>6</v>
      </c>
      <c r="E442" s="5" t="s">
        <v>236</v>
      </c>
      <c r="F442" s="5" t="s">
        <v>80</v>
      </c>
      <c r="G442" s="58">
        <f>G443</f>
        <v>0</v>
      </c>
      <c r="H442" s="58">
        <f>H443</f>
        <v>0</v>
      </c>
      <c r="I442" s="58">
        <f t="shared" si="177"/>
        <v>0</v>
      </c>
      <c r="J442" s="58">
        <f t="shared" si="182"/>
        <v>0</v>
      </c>
      <c r="K442" s="58">
        <f>K443</f>
        <v>0</v>
      </c>
      <c r="L442" s="58">
        <f t="shared" si="175"/>
        <v>0</v>
      </c>
      <c r="M442" s="58">
        <f t="shared" si="182"/>
        <v>0</v>
      </c>
      <c r="N442" s="58">
        <f>N443</f>
        <v>0</v>
      </c>
      <c r="O442" s="58">
        <f t="shared" si="176"/>
        <v>0</v>
      </c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  <c r="BL442" s="24"/>
      <c r="BM442" s="24"/>
      <c r="BN442" s="24"/>
      <c r="BO442" s="24"/>
      <c r="BP442" s="24"/>
      <c r="BQ442" s="24"/>
      <c r="BR442" s="24"/>
      <c r="BS442" s="24"/>
      <c r="BT442" s="24"/>
      <c r="BU442" s="24"/>
      <c r="BV442" s="24"/>
      <c r="BW442" s="24"/>
      <c r="BX442" s="24"/>
      <c r="BY442" s="24"/>
      <c r="BZ442" s="24"/>
      <c r="CA442" s="24"/>
      <c r="CB442" s="24"/>
      <c r="CC442" s="24"/>
      <c r="CD442" s="24"/>
      <c r="CE442" s="24"/>
      <c r="CF442" s="24"/>
      <c r="CG442" s="24"/>
      <c r="CH442" s="24"/>
      <c r="CI442" s="24"/>
      <c r="CJ442" s="24"/>
      <c r="CK442" s="24"/>
      <c r="CL442" s="24"/>
    </row>
    <row r="443" spans="1:90" s="30" customFormat="1" ht="12" hidden="1">
      <c r="A443" s="6" t="s">
        <v>144</v>
      </c>
      <c r="B443" s="5" t="s">
        <v>41</v>
      </c>
      <c r="C443" s="5" t="s">
        <v>9</v>
      </c>
      <c r="D443" s="5" t="s">
        <v>6</v>
      </c>
      <c r="E443" s="5" t="s">
        <v>236</v>
      </c>
      <c r="F443" s="5" t="s">
        <v>143</v>
      </c>
      <c r="G443" s="58"/>
      <c r="H443" s="58"/>
      <c r="I443" s="58">
        <f t="shared" si="177"/>
        <v>0</v>
      </c>
      <c r="J443" s="59"/>
      <c r="K443" s="58"/>
      <c r="L443" s="58">
        <f t="shared" si="175"/>
        <v>0</v>
      </c>
      <c r="M443" s="58"/>
      <c r="N443" s="58"/>
      <c r="O443" s="58">
        <f t="shared" si="176"/>
        <v>0</v>
      </c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  <c r="BL443" s="24"/>
      <c r="BM443" s="24"/>
      <c r="BN443" s="24"/>
      <c r="BO443" s="24"/>
      <c r="BP443" s="24"/>
      <c r="BQ443" s="24"/>
      <c r="BR443" s="24"/>
      <c r="BS443" s="24"/>
      <c r="BT443" s="24"/>
      <c r="BU443" s="24"/>
      <c r="BV443" s="24"/>
      <c r="BW443" s="24"/>
      <c r="BX443" s="24"/>
      <c r="BY443" s="24"/>
      <c r="BZ443" s="24"/>
      <c r="CA443" s="24"/>
      <c r="CB443" s="24"/>
      <c r="CC443" s="24"/>
      <c r="CD443" s="24"/>
      <c r="CE443" s="24"/>
      <c r="CF443" s="24"/>
      <c r="CG443" s="24"/>
      <c r="CH443" s="24"/>
      <c r="CI443" s="24"/>
      <c r="CJ443" s="24"/>
      <c r="CK443" s="24"/>
      <c r="CL443" s="24"/>
    </row>
    <row r="444" spans="1:90" s="30" customFormat="1" ht="12">
      <c r="A444" s="6" t="s">
        <v>95</v>
      </c>
      <c r="B444" s="5" t="s">
        <v>41</v>
      </c>
      <c r="C444" s="5" t="s">
        <v>9</v>
      </c>
      <c r="D444" s="5" t="s">
        <v>6</v>
      </c>
      <c r="E444" s="5" t="s">
        <v>328</v>
      </c>
      <c r="F444" s="5"/>
      <c r="G444" s="58">
        <f>G445</f>
        <v>215743208</v>
      </c>
      <c r="H444" s="58">
        <f>H445</f>
        <v>0</v>
      </c>
      <c r="I444" s="58">
        <f>G444+H444</f>
        <v>215743208</v>
      </c>
      <c r="J444" s="58">
        <f t="shared" ref="J444:M445" si="183">J445</f>
        <v>217860842</v>
      </c>
      <c r="K444" s="58">
        <f>K445</f>
        <v>0</v>
      </c>
      <c r="L444" s="58">
        <f>J444+K444</f>
        <v>217860842</v>
      </c>
      <c r="M444" s="58">
        <f t="shared" si="183"/>
        <v>217930662</v>
      </c>
      <c r="N444" s="58">
        <f>N445</f>
        <v>0</v>
      </c>
      <c r="O444" s="58">
        <f>M444+N444</f>
        <v>217930662</v>
      </c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  <c r="BL444" s="24"/>
      <c r="BM444" s="24"/>
      <c r="BN444" s="24"/>
      <c r="BO444" s="24"/>
      <c r="BP444" s="24"/>
      <c r="BQ444" s="24"/>
      <c r="BR444" s="24"/>
      <c r="BS444" s="24"/>
      <c r="BT444" s="24"/>
      <c r="BU444" s="24"/>
      <c r="BV444" s="24"/>
      <c r="BW444" s="24"/>
      <c r="BX444" s="24"/>
      <c r="BY444" s="24"/>
      <c r="BZ444" s="24"/>
      <c r="CA444" s="24"/>
      <c r="CB444" s="24"/>
      <c r="CC444" s="24"/>
      <c r="CD444" s="24"/>
      <c r="CE444" s="24"/>
      <c r="CF444" s="24"/>
      <c r="CG444" s="24"/>
      <c r="CH444" s="24"/>
      <c r="CI444" s="24"/>
      <c r="CJ444" s="24"/>
      <c r="CK444" s="24"/>
      <c r="CL444" s="24"/>
    </row>
    <row r="445" spans="1:90" s="30" customFormat="1" ht="24">
      <c r="A445" s="6" t="s">
        <v>81</v>
      </c>
      <c r="B445" s="5" t="s">
        <v>41</v>
      </c>
      <c r="C445" s="5" t="s">
        <v>9</v>
      </c>
      <c r="D445" s="5" t="s">
        <v>6</v>
      </c>
      <c r="E445" s="5" t="s">
        <v>328</v>
      </c>
      <c r="F445" s="5" t="s">
        <v>80</v>
      </c>
      <c r="G445" s="58">
        <f>G446</f>
        <v>215743208</v>
      </c>
      <c r="H445" s="58">
        <f>H446</f>
        <v>0</v>
      </c>
      <c r="I445" s="58">
        <f>G445+H445</f>
        <v>215743208</v>
      </c>
      <c r="J445" s="58">
        <f t="shared" si="183"/>
        <v>217860842</v>
      </c>
      <c r="K445" s="58">
        <f>K446</f>
        <v>0</v>
      </c>
      <c r="L445" s="58">
        <f>J445+K445</f>
        <v>217860842</v>
      </c>
      <c r="M445" s="58">
        <f t="shared" si="183"/>
        <v>217930662</v>
      </c>
      <c r="N445" s="58">
        <f>N446</f>
        <v>0</v>
      </c>
      <c r="O445" s="58">
        <f>M445+N445</f>
        <v>217930662</v>
      </c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  <c r="BL445" s="24"/>
      <c r="BM445" s="24"/>
      <c r="BN445" s="24"/>
      <c r="BO445" s="24"/>
      <c r="BP445" s="24"/>
      <c r="BQ445" s="24"/>
      <c r="BR445" s="24"/>
      <c r="BS445" s="24"/>
      <c r="BT445" s="24"/>
      <c r="BU445" s="24"/>
      <c r="BV445" s="24"/>
      <c r="BW445" s="24"/>
      <c r="BX445" s="24"/>
      <c r="BY445" s="24"/>
      <c r="BZ445" s="24"/>
      <c r="CA445" s="24"/>
      <c r="CB445" s="24"/>
      <c r="CC445" s="24"/>
      <c r="CD445" s="24"/>
      <c r="CE445" s="24"/>
      <c r="CF445" s="24"/>
      <c r="CG445" s="24"/>
      <c r="CH445" s="24"/>
      <c r="CI445" s="24"/>
      <c r="CJ445" s="24"/>
      <c r="CK445" s="24"/>
      <c r="CL445" s="24"/>
    </row>
    <row r="446" spans="1:90" s="30" customFormat="1" ht="12">
      <c r="A446" s="6" t="s">
        <v>142</v>
      </c>
      <c r="B446" s="5" t="s">
        <v>41</v>
      </c>
      <c r="C446" s="5" t="s">
        <v>9</v>
      </c>
      <c r="D446" s="5" t="s">
        <v>6</v>
      </c>
      <c r="E446" s="5" t="s">
        <v>328</v>
      </c>
      <c r="F446" s="5" t="s">
        <v>143</v>
      </c>
      <c r="G446" s="58">
        <f>217093208-1350000</f>
        <v>215743208</v>
      </c>
      <c r="H446" s="58"/>
      <c r="I446" s="58">
        <f>G446+H446</f>
        <v>215743208</v>
      </c>
      <c r="J446" s="59">
        <f>219360842-1500000</f>
        <v>217860842</v>
      </c>
      <c r="K446" s="58"/>
      <c r="L446" s="58">
        <f>J446+K446</f>
        <v>217860842</v>
      </c>
      <c r="M446" s="58">
        <f>219930662-2000000</f>
        <v>217930662</v>
      </c>
      <c r="N446" s="58"/>
      <c r="O446" s="58">
        <f>M446+N446</f>
        <v>217930662</v>
      </c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  <c r="BL446" s="24"/>
      <c r="BM446" s="24"/>
      <c r="BN446" s="24"/>
      <c r="BO446" s="24"/>
      <c r="BP446" s="24"/>
      <c r="BQ446" s="24"/>
      <c r="BR446" s="24"/>
      <c r="BS446" s="24"/>
      <c r="BT446" s="24"/>
      <c r="BU446" s="24"/>
      <c r="BV446" s="24"/>
      <c r="BW446" s="24"/>
      <c r="BX446" s="24"/>
      <c r="BY446" s="24"/>
      <c r="BZ446" s="24"/>
      <c r="CA446" s="24"/>
      <c r="CB446" s="24"/>
      <c r="CC446" s="24"/>
      <c r="CD446" s="24"/>
      <c r="CE446" s="24"/>
      <c r="CF446" s="24"/>
      <c r="CG446" s="24"/>
      <c r="CH446" s="24"/>
      <c r="CI446" s="24"/>
      <c r="CJ446" s="24"/>
      <c r="CK446" s="24"/>
      <c r="CL446" s="24"/>
    </row>
    <row r="447" spans="1:90" s="30" customFormat="1" ht="12">
      <c r="A447" s="6" t="s">
        <v>409</v>
      </c>
      <c r="B447" s="5" t="s">
        <v>41</v>
      </c>
      <c r="C447" s="5" t="s">
        <v>9</v>
      </c>
      <c r="D447" s="5" t="s">
        <v>6</v>
      </c>
      <c r="E447" s="5" t="s">
        <v>412</v>
      </c>
      <c r="F447" s="5"/>
      <c r="G447" s="58">
        <f t="shared" ref="G447:H449" si="184">G448</f>
        <v>24728104.800000001</v>
      </c>
      <c r="H447" s="58">
        <f t="shared" si="184"/>
        <v>0</v>
      </c>
      <c r="I447" s="58">
        <f>G447+H447</f>
        <v>24728104.800000001</v>
      </c>
      <c r="J447" s="58">
        <f>J448</f>
        <v>24728104.800000001</v>
      </c>
      <c r="K447" s="58">
        <f>K448</f>
        <v>0</v>
      </c>
      <c r="L447" s="58">
        <f>J447+K447</f>
        <v>24728104.800000001</v>
      </c>
      <c r="M447" s="58">
        <f>M448</f>
        <v>24728104.800000001</v>
      </c>
      <c r="N447" s="58">
        <f>N448</f>
        <v>0</v>
      </c>
      <c r="O447" s="58">
        <f>M447+N447</f>
        <v>24728104.800000001</v>
      </c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  <c r="BL447" s="24"/>
      <c r="BM447" s="24"/>
      <c r="BN447" s="24"/>
      <c r="BO447" s="24"/>
      <c r="BP447" s="24"/>
      <c r="BQ447" s="24"/>
      <c r="BR447" s="24"/>
      <c r="BS447" s="24"/>
      <c r="BT447" s="24"/>
      <c r="BU447" s="24"/>
      <c r="BV447" s="24"/>
      <c r="BW447" s="24"/>
      <c r="BX447" s="24"/>
      <c r="BY447" s="24"/>
      <c r="BZ447" s="24"/>
      <c r="CA447" s="24"/>
      <c r="CB447" s="24"/>
      <c r="CC447" s="24"/>
      <c r="CD447" s="24"/>
      <c r="CE447" s="24"/>
      <c r="CF447" s="24"/>
      <c r="CG447" s="24"/>
      <c r="CH447" s="24"/>
      <c r="CI447" s="24"/>
      <c r="CJ447" s="24"/>
      <c r="CK447" s="24"/>
      <c r="CL447" s="24"/>
    </row>
    <row r="448" spans="1:90" s="30" customFormat="1" ht="66" customHeight="1">
      <c r="A448" s="6" t="s">
        <v>331</v>
      </c>
      <c r="B448" s="5" t="s">
        <v>41</v>
      </c>
      <c r="C448" s="5" t="s">
        <v>9</v>
      </c>
      <c r="D448" s="5" t="s">
        <v>6</v>
      </c>
      <c r="E448" s="5" t="s">
        <v>412</v>
      </c>
      <c r="F448" s="5"/>
      <c r="G448" s="58">
        <f t="shared" si="184"/>
        <v>24728104.800000001</v>
      </c>
      <c r="H448" s="58">
        <f t="shared" si="184"/>
        <v>0</v>
      </c>
      <c r="I448" s="58">
        <f t="shared" ref="I448:I450" si="185">G448+H448</f>
        <v>24728104.800000001</v>
      </c>
      <c r="J448" s="58">
        <f t="shared" ref="J448:M449" si="186">J449</f>
        <v>24728104.800000001</v>
      </c>
      <c r="K448" s="58">
        <f>K449</f>
        <v>0</v>
      </c>
      <c r="L448" s="58">
        <f t="shared" ref="L448:L450" si="187">J448+K448</f>
        <v>24728104.800000001</v>
      </c>
      <c r="M448" s="58">
        <f t="shared" si="186"/>
        <v>24728104.800000001</v>
      </c>
      <c r="N448" s="58">
        <f>N449</f>
        <v>0</v>
      </c>
      <c r="O448" s="58">
        <f t="shared" ref="O448:O450" si="188">M448+N448</f>
        <v>24728104.800000001</v>
      </c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  <c r="BL448" s="24"/>
      <c r="BM448" s="24"/>
      <c r="BN448" s="24"/>
      <c r="BO448" s="24"/>
      <c r="BP448" s="24"/>
      <c r="BQ448" s="24"/>
      <c r="BR448" s="24"/>
      <c r="BS448" s="24"/>
      <c r="BT448" s="24"/>
      <c r="BU448" s="24"/>
      <c r="BV448" s="24"/>
      <c r="BW448" s="24"/>
      <c r="BX448" s="24"/>
      <c r="BY448" s="24"/>
      <c r="BZ448" s="24"/>
      <c r="CA448" s="24"/>
      <c r="CB448" s="24"/>
      <c r="CC448" s="24"/>
      <c r="CD448" s="24"/>
      <c r="CE448" s="24"/>
      <c r="CF448" s="24"/>
      <c r="CG448" s="24"/>
      <c r="CH448" s="24"/>
      <c r="CI448" s="24"/>
      <c r="CJ448" s="24"/>
      <c r="CK448" s="24"/>
      <c r="CL448" s="24"/>
    </row>
    <row r="449" spans="1:90" s="30" customFormat="1" ht="24">
      <c r="A449" s="6" t="s">
        <v>81</v>
      </c>
      <c r="B449" s="5" t="s">
        <v>41</v>
      </c>
      <c r="C449" s="5" t="s">
        <v>9</v>
      </c>
      <c r="D449" s="5" t="s">
        <v>6</v>
      </c>
      <c r="E449" s="5" t="s">
        <v>412</v>
      </c>
      <c r="F449" s="5" t="s">
        <v>80</v>
      </c>
      <c r="G449" s="58">
        <f t="shared" si="184"/>
        <v>24728104.800000001</v>
      </c>
      <c r="H449" s="58">
        <f t="shared" si="184"/>
        <v>0</v>
      </c>
      <c r="I449" s="58">
        <f t="shared" si="185"/>
        <v>24728104.800000001</v>
      </c>
      <c r="J449" s="58">
        <f t="shared" si="186"/>
        <v>24728104.800000001</v>
      </c>
      <c r="K449" s="58">
        <f>K450</f>
        <v>0</v>
      </c>
      <c r="L449" s="58">
        <f t="shared" si="187"/>
        <v>24728104.800000001</v>
      </c>
      <c r="M449" s="58">
        <f t="shared" si="186"/>
        <v>24728104.800000001</v>
      </c>
      <c r="N449" s="58">
        <f>N450</f>
        <v>0</v>
      </c>
      <c r="O449" s="58">
        <f t="shared" si="188"/>
        <v>24728104.800000001</v>
      </c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  <c r="BL449" s="24"/>
      <c r="BM449" s="24"/>
      <c r="BN449" s="24"/>
      <c r="BO449" s="24"/>
      <c r="BP449" s="24"/>
      <c r="BQ449" s="24"/>
      <c r="BR449" s="24"/>
      <c r="BS449" s="24"/>
      <c r="BT449" s="24"/>
      <c r="BU449" s="24"/>
      <c r="BV449" s="24"/>
      <c r="BW449" s="24"/>
      <c r="BX449" s="24"/>
      <c r="BY449" s="24"/>
      <c r="BZ449" s="24"/>
      <c r="CA449" s="24"/>
      <c r="CB449" s="24"/>
      <c r="CC449" s="24"/>
      <c r="CD449" s="24"/>
      <c r="CE449" s="24"/>
      <c r="CF449" s="24"/>
      <c r="CG449" s="24"/>
      <c r="CH449" s="24"/>
      <c r="CI449" s="24"/>
      <c r="CJ449" s="24"/>
      <c r="CK449" s="24"/>
      <c r="CL449" s="24"/>
    </row>
    <row r="450" spans="1:90" s="30" customFormat="1" ht="12">
      <c r="A450" s="6" t="s">
        <v>142</v>
      </c>
      <c r="B450" s="5" t="s">
        <v>41</v>
      </c>
      <c r="C450" s="5" t="s">
        <v>9</v>
      </c>
      <c r="D450" s="5" t="s">
        <v>6</v>
      </c>
      <c r="E450" s="5" t="s">
        <v>412</v>
      </c>
      <c r="F450" s="5" t="s">
        <v>143</v>
      </c>
      <c r="G450" s="58">
        <v>24728104.800000001</v>
      </c>
      <c r="H450" s="58"/>
      <c r="I450" s="58">
        <f t="shared" si="185"/>
        <v>24728104.800000001</v>
      </c>
      <c r="J450" s="59">
        <v>24728104.800000001</v>
      </c>
      <c r="K450" s="58"/>
      <c r="L450" s="58">
        <f t="shared" si="187"/>
        <v>24728104.800000001</v>
      </c>
      <c r="M450" s="58">
        <v>24728104.800000001</v>
      </c>
      <c r="N450" s="58"/>
      <c r="O450" s="58">
        <f t="shared" si="188"/>
        <v>24728104.800000001</v>
      </c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  <c r="BB450" s="24"/>
      <c r="BC450" s="24"/>
      <c r="BD450" s="24"/>
      <c r="BE450" s="24"/>
      <c r="BF450" s="24"/>
      <c r="BG450" s="24"/>
      <c r="BH450" s="24"/>
      <c r="BI450" s="24"/>
      <c r="BJ450" s="24"/>
      <c r="BK450" s="24"/>
      <c r="BL450" s="24"/>
      <c r="BM450" s="24"/>
      <c r="BN450" s="24"/>
      <c r="BO450" s="24"/>
      <c r="BP450" s="24"/>
      <c r="BQ450" s="24"/>
      <c r="BR450" s="24"/>
      <c r="BS450" s="24"/>
      <c r="BT450" s="24"/>
      <c r="BU450" s="24"/>
      <c r="BV450" s="24"/>
      <c r="BW450" s="24"/>
      <c r="BX450" s="24"/>
      <c r="BY450" s="24"/>
      <c r="BZ450" s="24"/>
      <c r="CA450" s="24"/>
      <c r="CB450" s="24"/>
      <c r="CC450" s="24"/>
      <c r="CD450" s="24"/>
      <c r="CE450" s="24"/>
      <c r="CF450" s="24"/>
      <c r="CG450" s="24"/>
      <c r="CH450" s="24"/>
      <c r="CI450" s="24"/>
      <c r="CJ450" s="24"/>
      <c r="CK450" s="24"/>
      <c r="CL450" s="24"/>
    </row>
    <row r="451" spans="1:90" s="30" customFormat="1" ht="12">
      <c r="A451" s="6" t="s">
        <v>241</v>
      </c>
      <c r="B451" s="5" t="s">
        <v>41</v>
      </c>
      <c r="C451" s="5" t="s">
        <v>9</v>
      </c>
      <c r="D451" s="5" t="s">
        <v>6</v>
      </c>
      <c r="E451" s="5" t="s">
        <v>157</v>
      </c>
      <c r="F451" s="5"/>
      <c r="G451" s="58">
        <f>G452</f>
        <v>380000</v>
      </c>
      <c r="H451" s="58">
        <f>H452</f>
        <v>0</v>
      </c>
      <c r="I451" s="58">
        <f t="shared" si="177"/>
        <v>380000</v>
      </c>
      <c r="J451" s="58">
        <f>J452</f>
        <v>380000</v>
      </c>
      <c r="K451" s="58">
        <f>K452</f>
        <v>0</v>
      </c>
      <c r="L451" s="58">
        <f t="shared" si="175"/>
        <v>380000</v>
      </c>
      <c r="M451" s="58">
        <f>M452</f>
        <v>380000</v>
      </c>
      <c r="N451" s="58">
        <f>N452</f>
        <v>0</v>
      </c>
      <c r="O451" s="58">
        <f t="shared" si="176"/>
        <v>380000</v>
      </c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  <c r="BB451" s="24"/>
      <c r="BC451" s="24"/>
      <c r="BD451" s="24"/>
      <c r="BE451" s="24"/>
      <c r="BF451" s="24"/>
      <c r="BG451" s="24"/>
      <c r="BH451" s="24"/>
      <c r="BI451" s="24"/>
      <c r="BJ451" s="24"/>
      <c r="BK451" s="24"/>
      <c r="BL451" s="24"/>
      <c r="BM451" s="24"/>
      <c r="BN451" s="24"/>
      <c r="BO451" s="24"/>
      <c r="BP451" s="24"/>
      <c r="BQ451" s="24"/>
      <c r="BR451" s="24"/>
      <c r="BS451" s="24"/>
      <c r="BT451" s="24"/>
      <c r="BU451" s="24"/>
      <c r="BV451" s="24"/>
      <c r="BW451" s="24"/>
      <c r="BX451" s="24"/>
      <c r="BY451" s="24"/>
      <c r="BZ451" s="24"/>
      <c r="CA451" s="24"/>
      <c r="CB451" s="24"/>
      <c r="CC451" s="24"/>
      <c r="CD451" s="24"/>
      <c r="CE451" s="24"/>
      <c r="CF451" s="24"/>
      <c r="CG451" s="24"/>
      <c r="CH451" s="24"/>
      <c r="CI451" s="24"/>
      <c r="CJ451" s="24"/>
      <c r="CK451" s="24"/>
      <c r="CL451" s="24"/>
    </row>
    <row r="452" spans="1:90" s="30" customFormat="1" ht="12">
      <c r="A452" s="6" t="s">
        <v>160</v>
      </c>
      <c r="B452" s="5" t="s">
        <v>41</v>
      </c>
      <c r="C452" s="5" t="s">
        <v>9</v>
      </c>
      <c r="D452" s="5" t="s">
        <v>6</v>
      </c>
      <c r="E452" s="5" t="s">
        <v>207</v>
      </c>
      <c r="F452" s="5"/>
      <c r="G452" s="58">
        <f>G453</f>
        <v>380000</v>
      </c>
      <c r="H452" s="58">
        <f>H453</f>
        <v>0</v>
      </c>
      <c r="I452" s="58">
        <f t="shared" si="177"/>
        <v>380000</v>
      </c>
      <c r="J452" s="58">
        <f t="shared" ref="J452:M452" si="189">J453</f>
        <v>380000</v>
      </c>
      <c r="K452" s="58">
        <f>K453</f>
        <v>0</v>
      </c>
      <c r="L452" s="58">
        <f t="shared" si="175"/>
        <v>380000</v>
      </c>
      <c r="M452" s="58">
        <f t="shared" si="189"/>
        <v>380000</v>
      </c>
      <c r="N452" s="58">
        <f>N453</f>
        <v>0</v>
      </c>
      <c r="O452" s="58">
        <f t="shared" si="176"/>
        <v>380000</v>
      </c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  <c r="BL452" s="24"/>
      <c r="BM452" s="24"/>
      <c r="BN452" s="24"/>
      <c r="BO452" s="24"/>
      <c r="BP452" s="24"/>
      <c r="BQ452" s="24"/>
      <c r="BR452" s="24"/>
      <c r="BS452" s="24"/>
      <c r="BT452" s="24"/>
      <c r="BU452" s="24"/>
      <c r="BV452" s="24"/>
      <c r="BW452" s="24"/>
      <c r="BX452" s="24"/>
      <c r="BY452" s="24"/>
      <c r="BZ452" s="24"/>
      <c r="CA452" s="24"/>
      <c r="CB452" s="24"/>
      <c r="CC452" s="24"/>
      <c r="CD452" s="24"/>
      <c r="CE452" s="24"/>
      <c r="CF452" s="24"/>
      <c r="CG452" s="24"/>
      <c r="CH452" s="24"/>
      <c r="CI452" s="24"/>
      <c r="CJ452" s="24"/>
      <c r="CK452" s="24"/>
      <c r="CL452" s="24"/>
    </row>
    <row r="453" spans="1:90" s="30" customFormat="1" ht="24">
      <c r="A453" s="6" t="s">
        <v>81</v>
      </c>
      <c r="B453" s="5" t="s">
        <v>41</v>
      </c>
      <c r="C453" s="5" t="s">
        <v>9</v>
      </c>
      <c r="D453" s="5" t="s">
        <v>6</v>
      </c>
      <c r="E453" s="5" t="s">
        <v>207</v>
      </c>
      <c r="F453" s="5" t="s">
        <v>80</v>
      </c>
      <c r="G453" s="58">
        <f t="shared" ref="G453:N453" si="190">G454</f>
        <v>380000</v>
      </c>
      <c r="H453" s="58">
        <f t="shared" si="190"/>
        <v>0</v>
      </c>
      <c r="I453" s="58">
        <f t="shared" si="177"/>
        <v>380000</v>
      </c>
      <c r="J453" s="58">
        <f t="shared" si="190"/>
        <v>380000</v>
      </c>
      <c r="K453" s="58">
        <f t="shared" si="190"/>
        <v>0</v>
      </c>
      <c r="L453" s="58">
        <f t="shared" si="175"/>
        <v>380000</v>
      </c>
      <c r="M453" s="58">
        <f t="shared" si="190"/>
        <v>380000</v>
      </c>
      <c r="N453" s="58">
        <f t="shared" si="190"/>
        <v>0</v>
      </c>
      <c r="O453" s="58">
        <f t="shared" si="176"/>
        <v>380000</v>
      </c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  <c r="BL453" s="24"/>
      <c r="BM453" s="24"/>
      <c r="BN453" s="24"/>
      <c r="BO453" s="24"/>
      <c r="BP453" s="24"/>
      <c r="BQ453" s="24"/>
      <c r="BR453" s="24"/>
      <c r="BS453" s="24"/>
      <c r="BT453" s="24"/>
      <c r="BU453" s="24"/>
      <c r="BV453" s="24"/>
      <c r="BW453" s="24"/>
      <c r="BX453" s="24"/>
      <c r="BY453" s="24"/>
      <c r="BZ453" s="24"/>
      <c r="CA453" s="24"/>
      <c r="CB453" s="24"/>
      <c r="CC453" s="24"/>
      <c r="CD453" s="24"/>
      <c r="CE453" s="24"/>
      <c r="CF453" s="24"/>
      <c r="CG453" s="24"/>
      <c r="CH453" s="24"/>
      <c r="CI453" s="24"/>
      <c r="CJ453" s="24"/>
      <c r="CK453" s="24"/>
      <c r="CL453" s="24"/>
    </row>
    <row r="454" spans="1:90" s="30" customFormat="1" ht="11.25" customHeight="1">
      <c r="A454" s="6" t="s">
        <v>142</v>
      </c>
      <c r="B454" s="5" t="s">
        <v>41</v>
      </c>
      <c r="C454" s="5" t="s">
        <v>9</v>
      </c>
      <c r="D454" s="5" t="s">
        <v>6</v>
      </c>
      <c r="E454" s="5" t="s">
        <v>207</v>
      </c>
      <c r="F454" s="5" t="s">
        <v>143</v>
      </c>
      <c r="G454" s="58">
        <v>380000</v>
      </c>
      <c r="H454" s="58"/>
      <c r="I454" s="58">
        <f t="shared" si="177"/>
        <v>380000</v>
      </c>
      <c r="J454" s="59">
        <v>380000</v>
      </c>
      <c r="K454" s="58"/>
      <c r="L454" s="58">
        <f t="shared" si="175"/>
        <v>380000</v>
      </c>
      <c r="M454" s="58">
        <v>380000</v>
      </c>
      <c r="N454" s="58"/>
      <c r="O454" s="58">
        <f t="shared" si="176"/>
        <v>380000</v>
      </c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  <c r="BB454" s="24"/>
      <c r="BC454" s="24"/>
      <c r="BD454" s="24"/>
      <c r="BE454" s="24"/>
      <c r="BF454" s="24"/>
      <c r="BG454" s="24"/>
      <c r="BH454" s="24"/>
      <c r="BI454" s="24"/>
      <c r="BJ454" s="24"/>
      <c r="BK454" s="24"/>
      <c r="BL454" s="24"/>
      <c r="BM454" s="24"/>
      <c r="BN454" s="24"/>
      <c r="BO454" s="24"/>
      <c r="BP454" s="24"/>
      <c r="BQ454" s="24"/>
      <c r="BR454" s="24"/>
      <c r="BS454" s="24"/>
      <c r="BT454" s="24"/>
      <c r="BU454" s="24"/>
      <c r="BV454" s="24"/>
      <c r="BW454" s="24"/>
      <c r="BX454" s="24"/>
      <c r="BY454" s="24"/>
      <c r="BZ454" s="24"/>
      <c r="CA454" s="24"/>
      <c r="CB454" s="24"/>
      <c r="CC454" s="24"/>
      <c r="CD454" s="24"/>
      <c r="CE454" s="24"/>
      <c r="CF454" s="24"/>
      <c r="CG454" s="24"/>
      <c r="CH454" s="24"/>
      <c r="CI454" s="24"/>
      <c r="CJ454" s="24"/>
      <c r="CK454" s="24"/>
      <c r="CL454" s="24"/>
    </row>
    <row r="455" spans="1:90" s="30" customFormat="1" ht="12" hidden="1">
      <c r="A455" s="6" t="s">
        <v>240</v>
      </c>
      <c r="B455" s="5" t="s">
        <v>41</v>
      </c>
      <c r="C455" s="5" t="s">
        <v>9</v>
      </c>
      <c r="D455" s="5" t="s">
        <v>6</v>
      </c>
      <c r="E455" s="5" t="s">
        <v>210</v>
      </c>
      <c r="F455" s="5"/>
      <c r="G455" s="58">
        <f t="shared" ref="G455:H457" si="191">G456</f>
        <v>0</v>
      </c>
      <c r="H455" s="58">
        <f t="shared" si="191"/>
        <v>0</v>
      </c>
      <c r="I455" s="58">
        <f t="shared" si="177"/>
        <v>0</v>
      </c>
      <c r="J455" s="58">
        <f>J456</f>
        <v>0</v>
      </c>
      <c r="K455" s="58">
        <f>K456</f>
        <v>0</v>
      </c>
      <c r="L455" s="58">
        <f t="shared" si="175"/>
        <v>0</v>
      </c>
      <c r="M455" s="58">
        <f>M456</f>
        <v>0</v>
      </c>
      <c r="N455" s="58">
        <f>N456</f>
        <v>0</v>
      </c>
      <c r="O455" s="58">
        <f t="shared" si="176"/>
        <v>0</v>
      </c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  <c r="BL455" s="24"/>
      <c r="BM455" s="24"/>
      <c r="BN455" s="24"/>
      <c r="BO455" s="24"/>
      <c r="BP455" s="24"/>
      <c r="BQ455" s="24"/>
      <c r="BR455" s="24"/>
      <c r="BS455" s="24"/>
      <c r="BT455" s="24"/>
      <c r="BU455" s="24"/>
      <c r="BV455" s="24"/>
      <c r="BW455" s="24"/>
      <c r="BX455" s="24"/>
      <c r="BY455" s="24"/>
      <c r="BZ455" s="24"/>
      <c r="CA455" s="24"/>
      <c r="CB455" s="24"/>
      <c r="CC455" s="24"/>
      <c r="CD455" s="24"/>
      <c r="CE455" s="24"/>
      <c r="CF455" s="24"/>
      <c r="CG455" s="24"/>
      <c r="CH455" s="24"/>
      <c r="CI455" s="24"/>
      <c r="CJ455" s="24"/>
      <c r="CK455" s="24"/>
      <c r="CL455" s="24"/>
    </row>
    <row r="456" spans="1:90" s="30" customFormat="1" ht="12" hidden="1">
      <c r="A456" s="6" t="s">
        <v>79</v>
      </c>
      <c r="B456" s="5" t="s">
        <v>41</v>
      </c>
      <c r="C456" s="5" t="s">
        <v>9</v>
      </c>
      <c r="D456" s="5" t="s">
        <v>6</v>
      </c>
      <c r="E456" s="5" t="s">
        <v>211</v>
      </c>
      <c r="F456" s="5"/>
      <c r="G456" s="58">
        <f t="shared" si="191"/>
        <v>0</v>
      </c>
      <c r="H456" s="58">
        <f t="shared" si="191"/>
        <v>0</v>
      </c>
      <c r="I456" s="58">
        <f t="shared" si="177"/>
        <v>0</v>
      </c>
      <c r="J456" s="58">
        <f t="shared" ref="J456:M457" si="192">J457</f>
        <v>0</v>
      </c>
      <c r="K456" s="58">
        <f>K457</f>
        <v>0</v>
      </c>
      <c r="L456" s="58">
        <f t="shared" si="175"/>
        <v>0</v>
      </c>
      <c r="M456" s="58">
        <f t="shared" si="192"/>
        <v>0</v>
      </c>
      <c r="N456" s="58">
        <f>N457</f>
        <v>0</v>
      </c>
      <c r="O456" s="58">
        <f t="shared" si="176"/>
        <v>0</v>
      </c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  <c r="BL456" s="24"/>
      <c r="BM456" s="24"/>
      <c r="BN456" s="24"/>
      <c r="BO456" s="24"/>
      <c r="BP456" s="24"/>
      <c r="BQ456" s="24"/>
      <c r="BR456" s="24"/>
      <c r="BS456" s="24"/>
      <c r="BT456" s="24"/>
      <c r="BU456" s="24"/>
      <c r="BV456" s="24"/>
      <c r="BW456" s="24"/>
      <c r="BX456" s="24"/>
      <c r="BY456" s="24"/>
      <c r="BZ456" s="24"/>
      <c r="CA456" s="24"/>
      <c r="CB456" s="24"/>
      <c r="CC456" s="24"/>
      <c r="CD456" s="24"/>
      <c r="CE456" s="24"/>
      <c r="CF456" s="24"/>
      <c r="CG456" s="24"/>
      <c r="CH456" s="24"/>
      <c r="CI456" s="24"/>
      <c r="CJ456" s="24"/>
      <c r="CK456" s="24"/>
      <c r="CL456" s="24"/>
    </row>
    <row r="457" spans="1:90" s="30" customFormat="1" ht="24" hidden="1">
      <c r="A457" s="6" t="s">
        <v>81</v>
      </c>
      <c r="B457" s="5" t="s">
        <v>41</v>
      </c>
      <c r="C457" s="5" t="s">
        <v>9</v>
      </c>
      <c r="D457" s="5" t="s">
        <v>6</v>
      </c>
      <c r="E457" s="5" t="s">
        <v>211</v>
      </c>
      <c r="F457" s="5" t="s">
        <v>80</v>
      </c>
      <c r="G457" s="58">
        <f t="shared" si="191"/>
        <v>0</v>
      </c>
      <c r="H457" s="58">
        <f t="shared" si="191"/>
        <v>0</v>
      </c>
      <c r="I457" s="58">
        <f t="shared" si="177"/>
        <v>0</v>
      </c>
      <c r="J457" s="58">
        <f t="shared" si="192"/>
        <v>0</v>
      </c>
      <c r="K457" s="58">
        <f>K458</f>
        <v>0</v>
      </c>
      <c r="L457" s="58">
        <f t="shared" si="175"/>
        <v>0</v>
      </c>
      <c r="M457" s="58">
        <f t="shared" si="192"/>
        <v>0</v>
      </c>
      <c r="N457" s="58">
        <f>N458</f>
        <v>0</v>
      </c>
      <c r="O457" s="58">
        <f t="shared" si="176"/>
        <v>0</v>
      </c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  <c r="AR457" s="24"/>
      <c r="AS457" s="24"/>
      <c r="AT457" s="24"/>
      <c r="AU457" s="24"/>
      <c r="AV457" s="24"/>
      <c r="AW457" s="24"/>
      <c r="AX457" s="24"/>
      <c r="AY457" s="24"/>
      <c r="AZ457" s="24"/>
      <c r="BA457" s="24"/>
      <c r="BB457" s="24"/>
      <c r="BC457" s="24"/>
      <c r="BD457" s="24"/>
      <c r="BE457" s="24"/>
      <c r="BF457" s="24"/>
      <c r="BG457" s="24"/>
      <c r="BH457" s="24"/>
      <c r="BI457" s="24"/>
      <c r="BJ457" s="24"/>
      <c r="BK457" s="24"/>
      <c r="BL457" s="24"/>
      <c r="BM457" s="24"/>
      <c r="BN457" s="24"/>
      <c r="BO457" s="24"/>
      <c r="BP457" s="24"/>
      <c r="BQ457" s="24"/>
      <c r="BR457" s="24"/>
      <c r="BS457" s="24"/>
      <c r="BT457" s="24"/>
      <c r="BU457" s="24"/>
      <c r="BV457" s="24"/>
      <c r="BW457" s="24"/>
      <c r="BX457" s="24"/>
      <c r="BY457" s="24"/>
      <c r="BZ457" s="24"/>
      <c r="CA457" s="24"/>
      <c r="CB457" s="24"/>
      <c r="CC457" s="24"/>
      <c r="CD457" s="24"/>
      <c r="CE457" s="24"/>
      <c r="CF457" s="24"/>
      <c r="CG457" s="24"/>
      <c r="CH457" s="24"/>
      <c r="CI457" s="24"/>
      <c r="CJ457" s="24"/>
      <c r="CK457" s="24"/>
      <c r="CL457" s="24"/>
    </row>
    <row r="458" spans="1:90" s="30" customFormat="1" ht="12" hidden="1">
      <c r="A458" s="6" t="s">
        <v>142</v>
      </c>
      <c r="B458" s="5" t="s">
        <v>41</v>
      </c>
      <c r="C458" s="5" t="s">
        <v>9</v>
      </c>
      <c r="D458" s="5" t="s">
        <v>6</v>
      </c>
      <c r="E458" s="5" t="s">
        <v>211</v>
      </c>
      <c r="F458" s="5" t="s">
        <v>143</v>
      </c>
      <c r="G458" s="58"/>
      <c r="H458" s="58"/>
      <c r="I458" s="58">
        <f t="shared" si="177"/>
        <v>0</v>
      </c>
      <c r="J458" s="58"/>
      <c r="K458" s="58"/>
      <c r="L458" s="58">
        <f t="shared" si="175"/>
        <v>0</v>
      </c>
      <c r="M458" s="58"/>
      <c r="N458" s="58"/>
      <c r="O458" s="58">
        <f t="shared" si="176"/>
        <v>0</v>
      </c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  <c r="BH458" s="24"/>
      <c r="BI458" s="24"/>
      <c r="BJ458" s="24"/>
      <c r="BK458" s="24"/>
      <c r="BL458" s="24"/>
      <c r="BM458" s="24"/>
      <c r="BN458" s="24"/>
      <c r="BO458" s="24"/>
      <c r="BP458" s="24"/>
      <c r="BQ458" s="24"/>
      <c r="BR458" s="24"/>
      <c r="BS458" s="24"/>
      <c r="BT458" s="24"/>
      <c r="BU458" s="24"/>
      <c r="BV458" s="24"/>
      <c r="BW458" s="24"/>
      <c r="BX458" s="24"/>
      <c r="BY458" s="24"/>
      <c r="BZ458" s="24"/>
      <c r="CA458" s="24"/>
      <c r="CB458" s="24"/>
      <c r="CC458" s="24"/>
      <c r="CD458" s="24"/>
      <c r="CE458" s="24"/>
      <c r="CF458" s="24"/>
      <c r="CG458" s="24"/>
      <c r="CH458" s="24"/>
      <c r="CI458" s="24"/>
      <c r="CJ458" s="24"/>
      <c r="CK458" s="24"/>
      <c r="CL458" s="24"/>
    </row>
    <row r="459" spans="1:90" s="30" customFormat="1" ht="12">
      <c r="A459" s="6" t="s">
        <v>92</v>
      </c>
      <c r="B459" s="5" t="s">
        <v>41</v>
      </c>
      <c r="C459" s="5" t="s">
        <v>9</v>
      </c>
      <c r="D459" s="5" t="s">
        <v>6</v>
      </c>
      <c r="E459" s="5" t="s">
        <v>190</v>
      </c>
      <c r="F459" s="5"/>
      <c r="G459" s="58">
        <f>G460+G463</f>
        <v>15158297.359999999</v>
      </c>
      <c r="H459" s="58">
        <f>H460+H463</f>
        <v>0</v>
      </c>
      <c r="I459" s="58">
        <f t="shared" ref="I459:I520" si="193">G459+H459</f>
        <v>15158297.359999999</v>
      </c>
      <c r="J459" s="58">
        <f>J460+J463</f>
        <v>20174663.440000001</v>
      </c>
      <c r="K459" s="58">
        <f>K460+K463</f>
        <v>0</v>
      </c>
      <c r="L459" s="58">
        <f t="shared" ref="L459:L504" si="194">J459+K459</f>
        <v>20174663.440000001</v>
      </c>
      <c r="M459" s="58">
        <f>M460+M463</f>
        <v>20969157.579999998</v>
      </c>
      <c r="N459" s="58">
        <f>N460+N463</f>
        <v>0</v>
      </c>
      <c r="O459" s="58">
        <f t="shared" ref="O459:O504" si="195">M459+N459</f>
        <v>20969157.579999998</v>
      </c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  <c r="BL459" s="24"/>
      <c r="BM459" s="24"/>
      <c r="BN459" s="24"/>
      <c r="BO459" s="24"/>
      <c r="BP459" s="24"/>
      <c r="BQ459" s="24"/>
      <c r="BR459" s="24"/>
      <c r="BS459" s="24"/>
      <c r="BT459" s="24"/>
      <c r="BU459" s="24"/>
      <c r="BV459" s="24"/>
      <c r="BW459" s="24"/>
      <c r="BX459" s="24"/>
      <c r="BY459" s="24"/>
      <c r="BZ459" s="24"/>
      <c r="CA459" s="24"/>
      <c r="CB459" s="24"/>
      <c r="CC459" s="24"/>
      <c r="CD459" s="24"/>
      <c r="CE459" s="24"/>
      <c r="CF459" s="24"/>
      <c r="CG459" s="24"/>
      <c r="CH459" s="24"/>
      <c r="CI459" s="24"/>
      <c r="CJ459" s="24"/>
      <c r="CK459" s="24"/>
      <c r="CL459" s="24"/>
    </row>
    <row r="460" spans="1:90" s="30" customFormat="1" ht="24">
      <c r="A460" s="6" t="s">
        <v>83</v>
      </c>
      <c r="B460" s="5" t="s">
        <v>41</v>
      </c>
      <c r="C460" s="5" t="s">
        <v>9</v>
      </c>
      <c r="D460" s="5" t="s">
        <v>6</v>
      </c>
      <c r="E460" s="5" t="s">
        <v>209</v>
      </c>
      <c r="F460" s="5"/>
      <c r="G460" s="58">
        <f>G461</f>
        <v>1153800</v>
      </c>
      <c r="H460" s="58">
        <f>H461</f>
        <v>0</v>
      </c>
      <c r="I460" s="58">
        <f>G460+H460</f>
        <v>1153800</v>
      </c>
      <c r="J460" s="58">
        <f t="shared" ref="J460:M461" si="196">J461</f>
        <v>1153800</v>
      </c>
      <c r="K460" s="58">
        <f>K461</f>
        <v>0</v>
      </c>
      <c r="L460" s="58">
        <f>J460+K460</f>
        <v>1153800</v>
      </c>
      <c r="M460" s="58">
        <f t="shared" si="196"/>
        <v>1153800</v>
      </c>
      <c r="N460" s="58">
        <f>N461</f>
        <v>0</v>
      </c>
      <c r="O460" s="58">
        <f>M460+N460</f>
        <v>1153800</v>
      </c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  <c r="BL460" s="24"/>
      <c r="BM460" s="24"/>
      <c r="BN460" s="24"/>
      <c r="BO460" s="24"/>
      <c r="BP460" s="24"/>
      <c r="BQ460" s="24"/>
      <c r="BR460" s="24"/>
      <c r="BS460" s="24"/>
      <c r="BT460" s="24"/>
      <c r="BU460" s="24"/>
      <c r="BV460" s="24"/>
      <c r="BW460" s="24"/>
      <c r="BX460" s="24"/>
      <c r="BY460" s="24"/>
      <c r="BZ460" s="24"/>
      <c r="CA460" s="24"/>
      <c r="CB460" s="24"/>
      <c r="CC460" s="24"/>
      <c r="CD460" s="24"/>
      <c r="CE460" s="24"/>
      <c r="CF460" s="24"/>
      <c r="CG460" s="24"/>
      <c r="CH460" s="24"/>
      <c r="CI460" s="24"/>
      <c r="CJ460" s="24"/>
      <c r="CK460" s="24"/>
      <c r="CL460" s="24"/>
    </row>
    <row r="461" spans="1:90" s="30" customFormat="1" ht="24">
      <c r="A461" s="6" t="s">
        <v>81</v>
      </c>
      <c r="B461" s="5" t="s">
        <v>41</v>
      </c>
      <c r="C461" s="5" t="s">
        <v>9</v>
      </c>
      <c r="D461" s="5" t="s">
        <v>6</v>
      </c>
      <c r="E461" s="5" t="s">
        <v>209</v>
      </c>
      <c r="F461" s="5" t="s">
        <v>80</v>
      </c>
      <c r="G461" s="58">
        <f>G462</f>
        <v>1153800</v>
      </c>
      <c r="H461" s="58">
        <f>H462</f>
        <v>0</v>
      </c>
      <c r="I461" s="58">
        <f>G461+H461</f>
        <v>1153800</v>
      </c>
      <c r="J461" s="58">
        <f t="shared" si="196"/>
        <v>1153800</v>
      </c>
      <c r="K461" s="58">
        <f>K462</f>
        <v>0</v>
      </c>
      <c r="L461" s="58">
        <f>J461+K461</f>
        <v>1153800</v>
      </c>
      <c r="M461" s="58">
        <f t="shared" si="196"/>
        <v>1153800</v>
      </c>
      <c r="N461" s="58">
        <f>N462</f>
        <v>0</v>
      </c>
      <c r="O461" s="58">
        <f>M461+N461</f>
        <v>1153800</v>
      </c>
      <c r="P461" s="85"/>
      <c r="Q461" s="85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  <c r="BH461" s="24"/>
      <c r="BI461" s="24"/>
      <c r="BJ461" s="24"/>
      <c r="BK461" s="24"/>
      <c r="BL461" s="24"/>
      <c r="BM461" s="24"/>
      <c r="BN461" s="24"/>
      <c r="BO461" s="24"/>
      <c r="BP461" s="24"/>
      <c r="BQ461" s="24"/>
      <c r="BR461" s="24"/>
      <c r="BS461" s="24"/>
      <c r="BT461" s="24"/>
      <c r="BU461" s="24"/>
      <c r="BV461" s="24"/>
      <c r="BW461" s="24"/>
      <c r="BX461" s="24"/>
      <c r="BY461" s="24"/>
      <c r="BZ461" s="24"/>
      <c r="CA461" s="24"/>
      <c r="CB461" s="24"/>
      <c r="CC461" s="24"/>
      <c r="CD461" s="24"/>
      <c r="CE461" s="24"/>
      <c r="CF461" s="24"/>
      <c r="CG461" s="24"/>
      <c r="CH461" s="24"/>
      <c r="CI461" s="24"/>
      <c r="CJ461" s="24"/>
      <c r="CK461" s="24"/>
      <c r="CL461" s="24"/>
    </row>
    <row r="462" spans="1:90" s="30" customFormat="1" ht="12">
      <c r="A462" s="6" t="s">
        <v>142</v>
      </c>
      <c r="B462" s="5" t="s">
        <v>41</v>
      </c>
      <c r="C462" s="5" t="s">
        <v>9</v>
      </c>
      <c r="D462" s="5" t="s">
        <v>6</v>
      </c>
      <c r="E462" s="5" t="s">
        <v>209</v>
      </c>
      <c r="F462" s="5" t="s">
        <v>143</v>
      </c>
      <c r="G462" s="58">
        <v>1153800</v>
      </c>
      <c r="H462" s="58"/>
      <c r="I462" s="58">
        <f>G462+H462</f>
        <v>1153800</v>
      </c>
      <c r="J462" s="59">
        <v>1153800</v>
      </c>
      <c r="K462" s="58"/>
      <c r="L462" s="58">
        <f>J462+K462</f>
        <v>1153800</v>
      </c>
      <c r="M462" s="58">
        <v>1153800</v>
      </c>
      <c r="N462" s="58"/>
      <c r="O462" s="58">
        <f>M462+N462</f>
        <v>1153800</v>
      </c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  <c r="BL462" s="24"/>
      <c r="BM462" s="24"/>
      <c r="BN462" s="24"/>
      <c r="BO462" s="24"/>
      <c r="BP462" s="24"/>
      <c r="BQ462" s="24"/>
      <c r="BR462" s="24"/>
      <c r="BS462" s="24"/>
      <c r="BT462" s="24"/>
      <c r="BU462" s="24"/>
      <c r="BV462" s="24"/>
      <c r="BW462" s="24"/>
      <c r="BX462" s="24"/>
      <c r="BY462" s="24"/>
      <c r="BZ462" s="24"/>
      <c r="CA462" s="24"/>
      <c r="CB462" s="24"/>
      <c r="CC462" s="24"/>
      <c r="CD462" s="24"/>
      <c r="CE462" s="24"/>
      <c r="CF462" s="24"/>
      <c r="CG462" s="24"/>
      <c r="CH462" s="24"/>
      <c r="CI462" s="24"/>
      <c r="CJ462" s="24"/>
      <c r="CK462" s="24"/>
      <c r="CL462" s="24"/>
    </row>
    <row r="463" spans="1:90" s="30" customFormat="1" ht="48">
      <c r="A463" s="6" t="s">
        <v>94</v>
      </c>
      <c r="B463" s="5" t="s">
        <v>41</v>
      </c>
      <c r="C463" s="5" t="s">
        <v>9</v>
      </c>
      <c r="D463" s="5" t="s">
        <v>6</v>
      </c>
      <c r="E463" s="5" t="s">
        <v>330</v>
      </c>
      <c r="F463" s="5"/>
      <c r="G463" s="58">
        <f>G464</f>
        <v>14004497.359999999</v>
      </c>
      <c r="H463" s="58">
        <f>H464</f>
        <v>0</v>
      </c>
      <c r="I463" s="58">
        <f t="shared" si="193"/>
        <v>14004497.359999999</v>
      </c>
      <c r="J463" s="58">
        <f t="shared" ref="J463:M464" si="197">J464</f>
        <v>19020863.440000001</v>
      </c>
      <c r="K463" s="58">
        <f>K464</f>
        <v>0</v>
      </c>
      <c r="L463" s="58">
        <f t="shared" si="194"/>
        <v>19020863.440000001</v>
      </c>
      <c r="M463" s="58">
        <f t="shared" si="197"/>
        <v>19815357.579999998</v>
      </c>
      <c r="N463" s="58">
        <f>N464</f>
        <v>0</v>
      </c>
      <c r="O463" s="58">
        <f t="shared" si="195"/>
        <v>19815357.579999998</v>
      </c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  <c r="BL463" s="24"/>
      <c r="BM463" s="24"/>
      <c r="BN463" s="24"/>
      <c r="BO463" s="24"/>
      <c r="BP463" s="24"/>
      <c r="BQ463" s="24"/>
      <c r="BR463" s="24"/>
      <c r="BS463" s="24"/>
      <c r="BT463" s="24"/>
      <c r="BU463" s="24"/>
      <c r="BV463" s="24"/>
      <c r="BW463" s="24"/>
      <c r="BX463" s="24"/>
      <c r="BY463" s="24"/>
      <c r="BZ463" s="24"/>
      <c r="CA463" s="24"/>
      <c r="CB463" s="24"/>
      <c r="CC463" s="24"/>
      <c r="CD463" s="24"/>
      <c r="CE463" s="24"/>
      <c r="CF463" s="24"/>
      <c r="CG463" s="24"/>
      <c r="CH463" s="24"/>
      <c r="CI463" s="24"/>
      <c r="CJ463" s="24"/>
      <c r="CK463" s="24"/>
      <c r="CL463" s="24"/>
    </row>
    <row r="464" spans="1:90" s="30" customFormat="1" ht="24">
      <c r="A464" s="6" t="s">
        <v>81</v>
      </c>
      <c r="B464" s="5" t="s">
        <v>41</v>
      </c>
      <c r="C464" s="5" t="s">
        <v>9</v>
      </c>
      <c r="D464" s="5" t="s">
        <v>6</v>
      </c>
      <c r="E464" s="5" t="s">
        <v>330</v>
      </c>
      <c r="F464" s="5" t="s">
        <v>80</v>
      </c>
      <c r="G464" s="58">
        <f>G465</f>
        <v>14004497.359999999</v>
      </c>
      <c r="H464" s="58">
        <f>H465</f>
        <v>0</v>
      </c>
      <c r="I464" s="58">
        <f t="shared" si="193"/>
        <v>14004497.359999999</v>
      </c>
      <c r="J464" s="58">
        <f t="shared" si="197"/>
        <v>19020863.440000001</v>
      </c>
      <c r="K464" s="58">
        <f>K465</f>
        <v>0</v>
      </c>
      <c r="L464" s="58">
        <f t="shared" si="194"/>
        <v>19020863.440000001</v>
      </c>
      <c r="M464" s="58">
        <f t="shared" si="197"/>
        <v>19815357.579999998</v>
      </c>
      <c r="N464" s="58">
        <f>N465</f>
        <v>0</v>
      </c>
      <c r="O464" s="58">
        <f t="shared" si="195"/>
        <v>19815357.579999998</v>
      </c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  <c r="BH464" s="24"/>
      <c r="BI464" s="24"/>
      <c r="BJ464" s="24"/>
      <c r="BK464" s="24"/>
      <c r="BL464" s="24"/>
      <c r="BM464" s="24"/>
      <c r="BN464" s="24"/>
      <c r="BO464" s="24"/>
      <c r="BP464" s="24"/>
      <c r="BQ464" s="24"/>
      <c r="BR464" s="24"/>
      <c r="BS464" s="24"/>
      <c r="BT464" s="24"/>
      <c r="BU464" s="24"/>
      <c r="BV464" s="24"/>
      <c r="BW464" s="24"/>
      <c r="BX464" s="24"/>
      <c r="BY464" s="24"/>
      <c r="BZ464" s="24"/>
      <c r="CA464" s="24"/>
      <c r="CB464" s="24"/>
      <c r="CC464" s="24"/>
      <c r="CD464" s="24"/>
      <c r="CE464" s="24"/>
      <c r="CF464" s="24"/>
      <c r="CG464" s="24"/>
      <c r="CH464" s="24"/>
      <c r="CI464" s="24"/>
      <c r="CJ464" s="24"/>
      <c r="CK464" s="24"/>
      <c r="CL464" s="24"/>
    </row>
    <row r="465" spans="1:90" s="30" customFormat="1" ht="12">
      <c r="A465" s="6" t="s">
        <v>142</v>
      </c>
      <c r="B465" s="5" t="s">
        <v>41</v>
      </c>
      <c r="C465" s="5" t="s">
        <v>9</v>
      </c>
      <c r="D465" s="5" t="s">
        <v>6</v>
      </c>
      <c r="E465" s="5" t="s">
        <v>330</v>
      </c>
      <c r="F465" s="5" t="s">
        <v>143</v>
      </c>
      <c r="G465" s="58">
        <v>14004497.359999999</v>
      </c>
      <c r="H465" s="58"/>
      <c r="I465" s="58">
        <f t="shared" si="193"/>
        <v>14004497.359999999</v>
      </c>
      <c r="J465" s="59">
        <v>19020863.440000001</v>
      </c>
      <c r="K465" s="58"/>
      <c r="L465" s="58">
        <f t="shared" si="194"/>
        <v>19020863.440000001</v>
      </c>
      <c r="M465" s="58">
        <v>19815357.579999998</v>
      </c>
      <c r="N465" s="58"/>
      <c r="O465" s="58">
        <f t="shared" si="195"/>
        <v>19815357.579999998</v>
      </c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  <c r="BL465" s="24"/>
      <c r="BM465" s="24"/>
      <c r="BN465" s="24"/>
      <c r="BO465" s="24"/>
      <c r="BP465" s="24"/>
      <c r="BQ465" s="24"/>
      <c r="BR465" s="24"/>
      <c r="BS465" s="24"/>
      <c r="BT465" s="24"/>
      <c r="BU465" s="24"/>
      <c r="BV465" s="24"/>
      <c r="BW465" s="24"/>
      <c r="BX465" s="24"/>
      <c r="BY465" s="24"/>
      <c r="BZ465" s="24"/>
      <c r="CA465" s="24"/>
      <c r="CB465" s="24"/>
      <c r="CC465" s="24"/>
      <c r="CD465" s="24"/>
      <c r="CE465" s="24"/>
      <c r="CF465" s="24"/>
      <c r="CG465" s="24"/>
      <c r="CH465" s="24"/>
      <c r="CI465" s="24"/>
      <c r="CJ465" s="24"/>
      <c r="CK465" s="24"/>
      <c r="CL465" s="24"/>
    </row>
    <row r="466" spans="1:90" s="30" customFormat="1" ht="12">
      <c r="A466" s="7" t="s">
        <v>156</v>
      </c>
      <c r="B466" s="3" t="s">
        <v>41</v>
      </c>
      <c r="C466" s="3" t="s">
        <v>9</v>
      </c>
      <c r="D466" s="3" t="s">
        <v>7</v>
      </c>
      <c r="E466" s="3"/>
      <c r="F466" s="3"/>
      <c r="G466" s="57">
        <f>G467</f>
        <v>14859745</v>
      </c>
      <c r="H466" s="57">
        <f>H467</f>
        <v>0</v>
      </c>
      <c r="I466" s="57">
        <f t="shared" si="193"/>
        <v>14859745</v>
      </c>
      <c r="J466" s="57">
        <f t="shared" ref="J466:M466" si="198">J467</f>
        <v>15602559</v>
      </c>
      <c r="K466" s="57">
        <f>K467</f>
        <v>0</v>
      </c>
      <c r="L466" s="57">
        <f t="shared" si="194"/>
        <v>15602559</v>
      </c>
      <c r="M466" s="57">
        <f t="shared" si="198"/>
        <v>15074799</v>
      </c>
      <c r="N466" s="57">
        <f>N467</f>
        <v>0</v>
      </c>
      <c r="O466" s="57">
        <f t="shared" si="195"/>
        <v>15074799</v>
      </c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  <c r="BB466" s="24"/>
      <c r="BC466" s="24"/>
      <c r="BD466" s="24"/>
      <c r="BE466" s="24"/>
      <c r="BF466" s="24"/>
      <c r="BG466" s="24"/>
      <c r="BH466" s="24"/>
      <c r="BI466" s="24"/>
      <c r="BJ466" s="24"/>
      <c r="BK466" s="24"/>
      <c r="BL466" s="24"/>
      <c r="BM466" s="24"/>
      <c r="BN466" s="24"/>
      <c r="BO466" s="24"/>
      <c r="BP466" s="24"/>
      <c r="BQ466" s="24"/>
      <c r="BR466" s="24"/>
      <c r="BS466" s="24"/>
      <c r="BT466" s="24"/>
      <c r="BU466" s="24"/>
      <c r="BV466" s="24"/>
      <c r="BW466" s="24"/>
      <c r="BX466" s="24"/>
      <c r="BY466" s="24"/>
      <c r="BZ466" s="24"/>
      <c r="CA466" s="24"/>
      <c r="CB466" s="24"/>
      <c r="CC466" s="24"/>
      <c r="CD466" s="24"/>
      <c r="CE466" s="24"/>
      <c r="CF466" s="24"/>
      <c r="CG466" s="24"/>
      <c r="CH466" s="24"/>
      <c r="CI466" s="24"/>
      <c r="CJ466" s="24"/>
      <c r="CK466" s="24"/>
      <c r="CL466" s="24"/>
    </row>
    <row r="467" spans="1:90" s="30" customFormat="1" ht="12">
      <c r="A467" s="46" t="s">
        <v>364</v>
      </c>
      <c r="B467" s="5" t="s">
        <v>41</v>
      </c>
      <c r="C467" s="5" t="s">
        <v>9</v>
      </c>
      <c r="D467" s="5" t="s">
        <v>7</v>
      </c>
      <c r="E467" s="5" t="s">
        <v>125</v>
      </c>
      <c r="F467" s="5"/>
      <c r="G467" s="58">
        <f>G468+G489</f>
        <v>14859745</v>
      </c>
      <c r="H467" s="58">
        <f>H468+H489</f>
        <v>0</v>
      </c>
      <c r="I467" s="58">
        <f t="shared" si="193"/>
        <v>14859745</v>
      </c>
      <c r="J467" s="58">
        <f>J468+J489</f>
        <v>15602559</v>
      </c>
      <c r="K467" s="58">
        <f>K468+K489</f>
        <v>0</v>
      </c>
      <c r="L467" s="58">
        <f t="shared" si="194"/>
        <v>15602559</v>
      </c>
      <c r="M467" s="58">
        <f>M468+M489</f>
        <v>15074799</v>
      </c>
      <c r="N467" s="58">
        <f>N468+N489</f>
        <v>0</v>
      </c>
      <c r="O467" s="58">
        <f t="shared" si="195"/>
        <v>15074799</v>
      </c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  <c r="BB467" s="24"/>
      <c r="BC467" s="24"/>
      <c r="BD467" s="24"/>
      <c r="BE467" s="24"/>
      <c r="BF467" s="24"/>
      <c r="BG467" s="24"/>
      <c r="BH467" s="24"/>
      <c r="BI467" s="24"/>
      <c r="BJ467" s="24"/>
      <c r="BK467" s="24"/>
      <c r="BL467" s="24"/>
      <c r="BM467" s="24"/>
      <c r="BN467" s="24"/>
      <c r="BO467" s="24"/>
      <c r="BP467" s="24"/>
      <c r="BQ467" s="24"/>
      <c r="BR467" s="24"/>
      <c r="BS467" s="24"/>
      <c r="BT467" s="24"/>
      <c r="BU467" s="24"/>
      <c r="BV467" s="24"/>
      <c r="BW467" s="24"/>
      <c r="BX467" s="24"/>
      <c r="BY467" s="24"/>
      <c r="BZ467" s="24"/>
      <c r="CA467" s="24"/>
      <c r="CB467" s="24"/>
      <c r="CC467" s="24"/>
      <c r="CD467" s="24"/>
      <c r="CE467" s="24"/>
      <c r="CF467" s="24"/>
      <c r="CG467" s="24"/>
      <c r="CH467" s="24"/>
      <c r="CI467" s="24"/>
      <c r="CJ467" s="24"/>
      <c r="CK467" s="24"/>
      <c r="CL467" s="24"/>
    </row>
    <row r="468" spans="1:90" s="30" customFormat="1" ht="12">
      <c r="A468" s="46" t="s">
        <v>242</v>
      </c>
      <c r="B468" s="5" t="s">
        <v>41</v>
      </c>
      <c r="C468" s="5" t="s">
        <v>9</v>
      </c>
      <c r="D468" s="5" t="s">
        <v>7</v>
      </c>
      <c r="E468" s="5" t="s">
        <v>128</v>
      </c>
      <c r="F468" s="5"/>
      <c r="G468" s="58">
        <f>G475+G469+G472+G478</f>
        <v>13904745</v>
      </c>
      <c r="H468" s="58">
        <f>H475+H469+H472+H478</f>
        <v>0</v>
      </c>
      <c r="I468" s="58">
        <f t="shared" si="193"/>
        <v>13904745</v>
      </c>
      <c r="J468" s="58">
        <f>J475+J469+J472+J478</f>
        <v>14332559</v>
      </c>
      <c r="K468" s="58">
        <f>K475+K469+K472+K478</f>
        <v>0</v>
      </c>
      <c r="L468" s="58">
        <f t="shared" si="194"/>
        <v>14332559</v>
      </c>
      <c r="M468" s="58">
        <f>M475+M469+M472+M478</f>
        <v>13756199</v>
      </c>
      <c r="N468" s="58">
        <f>N475+N469+N472+N478</f>
        <v>0</v>
      </c>
      <c r="O468" s="58">
        <f t="shared" si="195"/>
        <v>13756199</v>
      </c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  <c r="BB468" s="24"/>
      <c r="BC468" s="24"/>
      <c r="BD468" s="24"/>
      <c r="BE468" s="24"/>
      <c r="BF468" s="24"/>
      <c r="BG468" s="24"/>
      <c r="BH468" s="24"/>
      <c r="BI468" s="24"/>
      <c r="BJ468" s="24"/>
      <c r="BK468" s="24"/>
      <c r="BL468" s="24"/>
      <c r="BM468" s="24"/>
      <c r="BN468" s="24"/>
      <c r="BO468" s="24"/>
      <c r="BP468" s="24"/>
      <c r="BQ468" s="24"/>
      <c r="BR468" s="24"/>
      <c r="BS468" s="24"/>
      <c r="BT468" s="24"/>
      <c r="BU468" s="24"/>
      <c r="BV468" s="24"/>
      <c r="BW468" s="24"/>
      <c r="BX468" s="24"/>
      <c r="BY468" s="24"/>
      <c r="BZ468" s="24"/>
      <c r="CA468" s="24"/>
      <c r="CB468" s="24"/>
      <c r="CC468" s="24"/>
      <c r="CD468" s="24"/>
      <c r="CE468" s="24"/>
      <c r="CF468" s="24"/>
      <c r="CG468" s="24"/>
      <c r="CH468" s="24"/>
      <c r="CI468" s="24"/>
      <c r="CJ468" s="24"/>
      <c r="CK468" s="24"/>
      <c r="CL468" s="24"/>
    </row>
    <row r="469" spans="1:90" s="30" customFormat="1" ht="12">
      <c r="A469" s="6" t="s">
        <v>62</v>
      </c>
      <c r="B469" s="5" t="s">
        <v>41</v>
      </c>
      <c r="C469" s="5" t="s">
        <v>9</v>
      </c>
      <c r="D469" s="5" t="s">
        <v>7</v>
      </c>
      <c r="E469" s="5" t="s">
        <v>129</v>
      </c>
      <c r="F469" s="5"/>
      <c r="G469" s="58">
        <f>G470</f>
        <v>1433705</v>
      </c>
      <c r="H469" s="58">
        <f>H470</f>
        <v>0</v>
      </c>
      <c r="I469" s="58">
        <f t="shared" si="193"/>
        <v>1433705</v>
      </c>
      <c r="J469" s="58">
        <f t="shared" ref="J469:M470" si="199">J470</f>
        <v>1399879</v>
      </c>
      <c r="K469" s="58">
        <f>K470</f>
        <v>0</v>
      </c>
      <c r="L469" s="58">
        <f t="shared" si="194"/>
        <v>1399879</v>
      </c>
      <c r="M469" s="58">
        <f t="shared" si="199"/>
        <v>1363049</v>
      </c>
      <c r="N469" s="58">
        <f>N470</f>
        <v>0</v>
      </c>
      <c r="O469" s="58">
        <f t="shared" si="195"/>
        <v>1363049</v>
      </c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  <c r="BB469" s="24"/>
      <c r="BC469" s="24"/>
      <c r="BD469" s="24"/>
      <c r="BE469" s="24"/>
      <c r="BF469" s="24"/>
      <c r="BG469" s="24"/>
      <c r="BH469" s="24"/>
      <c r="BI469" s="24"/>
      <c r="BJ469" s="24"/>
      <c r="BK469" s="24"/>
      <c r="BL469" s="24"/>
      <c r="BM469" s="24"/>
      <c r="BN469" s="24"/>
      <c r="BO469" s="24"/>
      <c r="BP469" s="24"/>
      <c r="BQ469" s="24"/>
      <c r="BR469" s="24"/>
      <c r="BS469" s="24"/>
      <c r="BT469" s="24"/>
      <c r="BU469" s="24"/>
      <c r="BV469" s="24"/>
      <c r="BW469" s="24"/>
      <c r="BX469" s="24"/>
      <c r="BY469" s="24"/>
      <c r="BZ469" s="24"/>
      <c r="CA469" s="24"/>
      <c r="CB469" s="24"/>
      <c r="CC469" s="24"/>
      <c r="CD469" s="24"/>
      <c r="CE469" s="24"/>
      <c r="CF469" s="24"/>
      <c r="CG469" s="24"/>
      <c r="CH469" s="24"/>
      <c r="CI469" s="24"/>
      <c r="CJ469" s="24"/>
      <c r="CK469" s="24"/>
      <c r="CL469" s="24"/>
    </row>
    <row r="470" spans="1:90" s="30" customFormat="1" ht="24">
      <c r="A470" s="6" t="s">
        <v>81</v>
      </c>
      <c r="B470" s="5" t="s">
        <v>41</v>
      </c>
      <c r="C470" s="5" t="s">
        <v>9</v>
      </c>
      <c r="D470" s="5" t="s">
        <v>7</v>
      </c>
      <c r="E470" s="5" t="s">
        <v>129</v>
      </c>
      <c r="F470" s="5" t="s">
        <v>80</v>
      </c>
      <c r="G470" s="58">
        <f>G471</f>
        <v>1433705</v>
      </c>
      <c r="H470" s="58">
        <f>H471</f>
        <v>0</v>
      </c>
      <c r="I470" s="58">
        <f t="shared" si="193"/>
        <v>1433705</v>
      </c>
      <c r="J470" s="58">
        <f t="shared" si="199"/>
        <v>1399879</v>
      </c>
      <c r="K470" s="58">
        <f>K471</f>
        <v>0</v>
      </c>
      <c r="L470" s="58">
        <f t="shared" si="194"/>
        <v>1399879</v>
      </c>
      <c r="M470" s="58">
        <f t="shared" si="199"/>
        <v>1363049</v>
      </c>
      <c r="N470" s="58">
        <f>N471</f>
        <v>0</v>
      </c>
      <c r="O470" s="58">
        <f t="shared" si="195"/>
        <v>1363049</v>
      </c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  <c r="AG470" s="24"/>
      <c r="AH470" s="24"/>
      <c r="AI470" s="24"/>
      <c r="AJ470" s="24"/>
      <c r="AK470" s="24"/>
      <c r="AL470" s="24"/>
      <c r="AM470" s="24"/>
      <c r="AN470" s="24"/>
      <c r="AO470" s="24"/>
      <c r="AP470" s="24"/>
      <c r="AQ470" s="24"/>
      <c r="AR470" s="24"/>
      <c r="AS470" s="24"/>
      <c r="AT470" s="24"/>
      <c r="AU470" s="24"/>
      <c r="AV470" s="24"/>
      <c r="AW470" s="24"/>
      <c r="AX470" s="24"/>
      <c r="AY470" s="24"/>
      <c r="AZ470" s="24"/>
      <c r="BA470" s="24"/>
      <c r="BB470" s="24"/>
      <c r="BC470" s="24"/>
      <c r="BD470" s="24"/>
      <c r="BE470" s="24"/>
      <c r="BF470" s="24"/>
      <c r="BG470" s="24"/>
      <c r="BH470" s="24"/>
      <c r="BI470" s="24"/>
      <c r="BJ470" s="24"/>
      <c r="BK470" s="24"/>
      <c r="BL470" s="24"/>
      <c r="BM470" s="24"/>
      <c r="BN470" s="24"/>
      <c r="BO470" s="24"/>
      <c r="BP470" s="24"/>
      <c r="BQ470" s="24"/>
      <c r="BR470" s="24"/>
      <c r="BS470" s="24"/>
      <c r="BT470" s="24"/>
      <c r="BU470" s="24"/>
      <c r="BV470" s="24"/>
      <c r="BW470" s="24"/>
      <c r="BX470" s="24"/>
      <c r="BY470" s="24"/>
      <c r="BZ470" s="24"/>
      <c r="CA470" s="24"/>
      <c r="CB470" s="24"/>
      <c r="CC470" s="24"/>
      <c r="CD470" s="24"/>
      <c r="CE470" s="24"/>
      <c r="CF470" s="24"/>
      <c r="CG470" s="24"/>
      <c r="CH470" s="24"/>
      <c r="CI470" s="24"/>
      <c r="CJ470" s="24"/>
      <c r="CK470" s="24"/>
      <c r="CL470" s="24"/>
    </row>
    <row r="471" spans="1:90" s="30" customFormat="1" ht="12">
      <c r="A471" s="6" t="s">
        <v>142</v>
      </c>
      <c r="B471" s="5" t="s">
        <v>41</v>
      </c>
      <c r="C471" s="5" t="s">
        <v>9</v>
      </c>
      <c r="D471" s="5" t="s">
        <v>7</v>
      </c>
      <c r="E471" s="5" t="s">
        <v>129</v>
      </c>
      <c r="F471" s="5" t="s">
        <v>143</v>
      </c>
      <c r="G471" s="58">
        <v>1433705</v>
      </c>
      <c r="H471" s="58"/>
      <c r="I471" s="58">
        <f t="shared" si="193"/>
        <v>1433705</v>
      </c>
      <c r="J471" s="58">
        <f>1433705-33826</f>
        <v>1399879</v>
      </c>
      <c r="K471" s="58"/>
      <c r="L471" s="58">
        <f t="shared" si="194"/>
        <v>1399879</v>
      </c>
      <c r="M471" s="58">
        <f>1433705-70586-70</f>
        <v>1363049</v>
      </c>
      <c r="N471" s="58"/>
      <c r="O471" s="58">
        <f t="shared" si="195"/>
        <v>1363049</v>
      </c>
      <c r="P471" s="85"/>
      <c r="Q471" s="85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  <c r="AR471" s="24"/>
      <c r="AS471" s="24"/>
      <c r="AT471" s="24"/>
      <c r="AU471" s="24"/>
      <c r="AV471" s="24"/>
      <c r="AW471" s="24"/>
      <c r="AX471" s="24"/>
      <c r="AY471" s="24"/>
      <c r="AZ471" s="24"/>
      <c r="BA471" s="24"/>
      <c r="BB471" s="24"/>
      <c r="BC471" s="24"/>
      <c r="BD471" s="24"/>
      <c r="BE471" s="24"/>
      <c r="BF471" s="24"/>
      <c r="BG471" s="24"/>
      <c r="BH471" s="24"/>
      <c r="BI471" s="24"/>
      <c r="BJ471" s="24"/>
      <c r="BK471" s="24"/>
      <c r="BL471" s="24"/>
      <c r="BM471" s="24"/>
      <c r="BN471" s="24"/>
      <c r="BO471" s="24"/>
      <c r="BP471" s="24"/>
      <c r="BQ471" s="24"/>
      <c r="BR471" s="24"/>
      <c r="BS471" s="24"/>
      <c r="BT471" s="24"/>
      <c r="BU471" s="24"/>
      <c r="BV471" s="24"/>
      <c r="BW471" s="24"/>
      <c r="BX471" s="24"/>
      <c r="BY471" s="24"/>
      <c r="BZ471" s="24"/>
      <c r="CA471" s="24"/>
      <c r="CB471" s="24"/>
      <c r="CC471" s="24"/>
      <c r="CD471" s="24"/>
      <c r="CE471" s="24"/>
      <c r="CF471" s="24"/>
      <c r="CG471" s="24"/>
      <c r="CH471" s="24"/>
      <c r="CI471" s="24"/>
      <c r="CJ471" s="24"/>
      <c r="CK471" s="24"/>
      <c r="CL471" s="24"/>
    </row>
    <row r="472" spans="1:90" s="30" customFormat="1" ht="12">
      <c r="A472" s="6" t="s">
        <v>84</v>
      </c>
      <c r="B472" s="5" t="s">
        <v>41</v>
      </c>
      <c r="C472" s="5" t="s">
        <v>9</v>
      </c>
      <c r="D472" s="5" t="s">
        <v>7</v>
      </c>
      <c r="E472" s="5" t="s">
        <v>130</v>
      </c>
      <c r="F472" s="5"/>
      <c r="G472" s="58">
        <f>G473</f>
        <v>106000</v>
      </c>
      <c r="H472" s="58">
        <f>H473</f>
        <v>0</v>
      </c>
      <c r="I472" s="58">
        <f t="shared" si="193"/>
        <v>106000</v>
      </c>
      <c r="J472" s="58">
        <f t="shared" ref="J472:M473" si="200">J473</f>
        <v>106000</v>
      </c>
      <c r="K472" s="58">
        <f>K473</f>
        <v>0</v>
      </c>
      <c r="L472" s="58">
        <f t="shared" si="194"/>
        <v>106000</v>
      </c>
      <c r="M472" s="58">
        <f t="shared" si="200"/>
        <v>106000</v>
      </c>
      <c r="N472" s="58">
        <f>N473</f>
        <v>0</v>
      </c>
      <c r="O472" s="58">
        <f t="shared" si="195"/>
        <v>106000</v>
      </c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  <c r="AR472" s="24"/>
      <c r="AS472" s="24"/>
      <c r="AT472" s="24"/>
      <c r="AU472" s="24"/>
      <c r="AV472" s="24"/>
      <c r="AW472" s="24"/>
      <c r="AX472" s="24"/>
      <c r="AY472" s="24"/>
      <c r="AZ472" s="24"/>
      <c r="BA472" s="24"/>
      <c r="BB472" s="24"/>
      <c r="BC472" s="24"/>
      <c r="BD472" s="24"/>
      <c r="BE472" s="24"/>
      <c r="BF472" s="24"/>
      <c r="BG472" s="24"/>
      <c r="BH472" s="24"/>
      <c r="BI472" s="24"/>
      <c r="BJ472" s="24"/>
      <c r="BK472" s="24"/>
      <c r="BL472" s="24"/>
      <c r="BM472" s="24"/>
      <c r="BN472" s="24"/>
      <c r="BO472" s="24"/>
      <c r="BP472" s="24"/>
      <c r="BQ472" s="24"/>
      <c r="BR472" s="24"/>
      <c r="BS472" s="24"/>
      <c r="BT472" s="24"/>
      <c r="BU472" s="24"/>
      <c r="BV472" s="24"/>
      <c r="BW472" s="24"/>
      <c r="BX472" s="24"/>
      <c r="BY472" s="24"/>
      <c r="BZ472" s="24"/>
      <c r="CA472" s="24"/>
      <c r="CB472" s="24"/>
      <c r="CC472" s="24"/>
      <c r="CD472" s="24"/>
      <c r="CE472" s="24"/>
      <c r="CF472" s="24"/>
      <c r="CG472" s="24"/>
      <c r="CH472" s="24"/>
      <c r="CI472" s="24"/>
      <c r="CJ472" s="24"/>
      <c r="CK472" s="24"/>
      <c r="CL472" s="24"/>
    </row>
    <row r="473" spans="1:90" s="30" customFormat="1" ht="24">
      <c r="A473" s="6" t="s">
        <v>81</v>
      </c>
      <c r="B473" s="5" t="s">
        <v>41</v>
      </c>
      <c r="C473" s="5" t="s">
        <v>9</v>
      </c>
      <c r="D473" s="5" t="s">
        <v>7</v>
      </c>
      <c r="E473" s="5" t="s">
        <v>130</v>
      </c>
      <c r="F473" s="5" t="s">
        <v>80</v>
      </c>
      <c r="G473" s="58">
        <f>G474</f>
        <v>106000</v>
      </c>
      <c r="H473" s="58">
        <f>H474</f>
        <v>0</v>
      </c>
      <c r="I473" s="58">
        <f t="shared" si="193"/>
        <v>106000</v>
      </c>
      <c r="J473" s="58">
        <f t="shared" si="200"/>
        <v>106000</v>
      </c>
      <c r="K473" s="58">
        <f>K474</f>
        <v>0</v>
      </c>
      <c r="L473" s="58">
        <f t="shared" si="194"/>
        <v>106000</v>
      </c>
      <c r="M473" s="58">
        <f t="shared" si="200"/>
        <v>106000</v>
      </c>
      <c r="N473" s="58">
        <f>N474</f>
        <v>0</v>
      </c>
      <c r="O473" s="58">
        <f t="shared" si="195"/>
        <v>106000</v>
      </c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  <c r="AR473" s="24"/>
      <c r="AS473" s="24"/>
      <c r="AT473" s="24"/>
      <c r="AU473" s="24"/>
      <c r="AV473" s="24"/>
      <c r="AW473" s="24"/>
      <c r="AX473" s="24"/>
      <c r="AY473" s="24"/>
      <c r="AZ473" s="24"/>
      <c r="BA473" s="24"/>
      <c r="BB473" s="24"/>
      <c r="BC473" s="24"/>
      <c r="BD473" s="24"/>
      <c r="BE473" s="24"/>
      <c r="BF473" s="24"/>
      <c r="BG473" s="24"/>
      <c r="BH473" s="24"/>
      <c r="BI473" s="24"/>
      <c r="BJ473" s="24"/>
      <c r="BK473" s="24"/>
      <c r="BL473" s="24"/>
      <c r="BM473" s="24"/>
      <c r="BN473" s="24"/>
      <c r="BO473" s="24"/>
      <c r="BP473" s="24"/>
      <c r="BQ473" s="24"/>
      <c r="BR473" s="24"/>
      <c r="BS473" s="24"/>
      <c r="BT473" s="24"/>
      <c r="BU473" s="24"/>
      <c r="BV473" s="24"/>
      <c r="BW473" s="24"/>
      <c r="BX473" s="24"/>
      <c r="BY473" s="24"/>
      <c r="BZ473" s="24"/>
      <c r="CA473" s="24"/>
      <c r="CB473" s="24"/>
      <c r="CC473" s="24"/>
      <c r="CD473" s="24"/>
      <c r="CE473" s="24"/>
      <c r="CF473" s="24"/>
      <c r="CG473" s="24"/>
      <c r="CH473" s="24"/>
      <c r="CI473" s="24"/>
      <c r="CJ473" s="24"/>
      <c r="CK473" s="24"/>
      <c r="CL473" s="24"/>
    </row>
    <row r="474" spans="1:90" s="30" customFormat="1" ht="12">
      <c r="A474" s="6" t="s">
        <v>142</v>
      </c>
      <c r="B474" s="5" t="s">
        <v>41</v>
      </c>
      <c r="C474" s="5" t="s">
        <v>9</v>
      </c>
      <c r="D474" s="5" t="s">
        <v>7</v>
      </c>
      <c r="E474" s="5" t="s">
        <v>130</v>
      </c>
      <c r="F474" s="5" t="s">
        <v>143</v>
      </c>
      <c r="G474" s="58">
        <v>106000</v>
      </c>
      <c r="H474" s="58"/>
      <c r="I474" s="58">
        <f t="shared" si="193"/>
        <v>106000</v>
      </c>
      <c r="J474" s="59">
        <v>106000</v>
      </c>
      <c r="K474" s="58"/>
      <c r="L474" s="58">
        <f t="shared" si="194"/>
        <v>106000</v>
      </c>
      <c r="M474" s="58">
        <v>106000</v>
      </c>
      <c r="N474" s="58"/>
      <c r="O474" s="58">
        <f t="shared" si="195"/>
        <v>106000</v>
      </c>
      <c r="P474" s="85"/>
      <c r="Q474" s="85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  <c r="BB474" s="24"/>
      <c r="BC474" s="24"/>
      <c r="BD474" s="24"/>
      <c r="BE474" s="24"/>
      <c r="BF474" s="24"/>
      <c r="BG474" s="24"/>
      <c r="BH474" s="24"/>
      <c r="BI474" s="24"/>
      <c r="BJ474" s="24"/>
      <c r="BK474" s="24"/>
      <c r="BL474" s="24"/>
      <c r="BM474" s="24"/>
      <c r="BN474" s="24"/>
      <c r="BO474" s="24"/>
      <c r="BP474" s="24"/>
      <c r="BQ474" s="24"/>
      <c r="BR474" s="24"/>
      <c r="BS474" s="24"/>
      <c r="BT474" s="24"/>
      <c r="BU474" s="24"/>
      <c r="BV474" s="24"/>
      <c r="BW474" s="24"/>
      <c r="BX474" s="24"/>
      <c r="BY474" s="24"/>
      <c r="BZ474" s="24"/>
      <c r="CA474" s="24"/>
      <c r="CB474" s="24"/>
      <c r="CC474" s="24"/>
      <c r="CD474" s="24"/>
      <c r="CE474" s="24"/>
      <c r="CF474" s="24"/>
      <c r="CG474" s="24"/>
      <c r="CH474" s="24"/>
      <c r="CI474" s="24"/>
      <c r="CJ474" s="24"/>
      <c r="CK474" s="24"/>
      <c r="CL474" s="24"/>
    </row>
    <row r="475" spans="1:90" s="30" customFormat="1" ht="12">
      <c r="A475" s="6" t="s">
        <v>95</v>
      </c>
      <c r="B475" s="5" t="s">
        <v>41</v>
      </c>
      <c r="C475" s="5" t="s">
        <v>9</v>
      </c>
      <c r="D475" s="5" t="s">
        <v>7</v>
      </c>
      <c r="E475" s="5" t="s">
        <v>332</v>
      </c>
      <c r="F475" s="5"/>
      <c r="G475" s="58">
        <f>G476</f>
        <v>12215040</v>
      </c>
      <c r="H475" s="58">
        <f>H476</f>
        <v>0</v>
      </c>
      <c r="I475" s="58">
        <f>G475+H475</f>
        <v>12215040</v>
      </c>
      <c r="J475" s="58">
        <f t="shared" ref="J475:M476" si="201">J476</f>
        <v>12676680</v>
      </c>
      <c r="K475" s="58">
        <f>K476</f>
        <v>0</v>
      </c>
      <c r="L475" s="58">
        <f>J475+K475</f>
        <v>12676680</v>
      </c>
      <c r="M475" s="58">
        <f t="shared" si="201"/>
        <v>12137150</v>
      </c>
      <c r="N475" s="58">
        <f>N476</f>
        <v>0</v>
      </c>
      <c r="O475" s="58">
        <f>M475+N475</f>
        <v>12137150</v>
      </c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  <c r="AG475" s="24"/>
      <c r="AH475" s="24"/>
      <c r="AI475" s="24"/>
      <c r="AJ475" s="24"/>
      <c r="AK475" s="24"/>
      <c r="AL475" s="24"/>
      <c r="AM475" s="24"/>
      <c r="AN475" s="24"/>
      <c r="AO475" s="24"/>
      <c r="AP475" s="24"/>
      <c r="AQ475" s="24"/>
      <c r="AR475" s="24"/>
      <c r="AS475" s="24"/>
      <c r="AT475" s="24"/>
      <c r="AU475" s="24"/>
      <c r="AV475" s="24"/>
      <c r="AW475" s="24"/>
      <c r="AX475" s="24"/>
      <c r="AY475" s="24"/>
      <c r="AZ475" s="24"/>
      <c r="BA475" s="24"/>
      <c r="BB475" s="24"/>
      <c r="BC475" s="24"/>
      <c r="BD475" s="24"/>
      <c r="BE475" s="24"/>
      <c r="BF475" s="24"/>
      <c r="BG475" s="24"/>
      <c r="BH475" s="24"/>
      <c r="BI475" s="24"/>
      <c r="BJ475" s="24"/>
      <c r="BK475" s="24"/>
      <c r="BL475" s="24"/>
      <c r="BM475" s="24"/>
      <c r="BN475" s="24"/>
      <c r="BO475" s="24"/>
      <c r="BP475" s="24"/>
      <c r="BQ475" s="24"/>
      <c r="BR475" s="24"/>
      <c r="BS475" s="24"/>
      <c r="BT475" s="24"/>
      <c r="BU475" s="24"/>
      <c r="BV475" s="24"/>
      <c r="BW475" s="24"/>
      <c r="BX475" s="24"/>
      <c r="BY475" s="24"/>
      <c r="BZ475" s="24"/>
      <c r="CA475" s="24"/>
      <c r="CB475" s="24"/>
      <c r="CC475" s="24"/>
      <c r="CD475" s="24"/>
      <c r="CE475" s="24"/>
      <c r="CF475" s="24"/>
      <c r="CG475" s="24"/>
      <c r="CH475" s="24"/>
      <c r="CI475" s="24"/>
      <c r="CJ475" s="24"/>
      <c r="CK475" s="24"/>
      <c r="CL475" s="24"/>
    </row>
    <row r="476" spans="1:90" s="30" customFormat="1" ht="24">
      <c r="A476" s="6" t="s">
        <v>81</v>
      </c>
      <c r="B476" s="5" t="s">
        <v>41</v>
      </c>
      <c r="C476" s="5" t="s">
        <v>9</v>
      </c>
      <c r="D476" s="5" t="s">
        <v>7</v>
      </c>
      <c r="E476" s="5" t="s">
        <v>332</v>
      </c>
      <c r="F476" s="5" t="s">
        <v>80</v>
      </c>
      <c r="G476" s="58">
        <f>G477</f>
        <v>12215040</v>
      </c>
      <c r="H476" s="58">
        <f>H477</f>
        <v>0</v>
      </c>
      <c r="I476" s="58">
        <f>G476+H476</f>
        <v>12215040</v>
      </c>
      <c r="J476" s="58">
        <f t="shared" si="201"/>
        <v>12676680</v>
      </c>
      <c r="K476" s="58">
        <f>K477</f>
        <v>0</v>
      </c>
      <c r="L476" s="58">
        <f>J476+K476</f>
        <v>12676680</v>
      </c>
      <c r="M476" s="58">
        <f t="shared" si="201"/>
        <v>12137150</v>
      </c>
      <c r="N476" s="58">
        <f>N477</f>
        <v>0</v>
      </c>
      <c r="O476" s="58">
        <f>M476+N476</f>
        <v>12137150</v>
      </c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  <c r="BB476" s="24"/>
      <c r="BC476" s="24"/>
      <c r="BD476" s="24"/>
      <c r="BE476" s="24"/>
      <c r="BF476" s="24"/>
      <c r="BG476" s="24"/>
      <c r="BH476" s="24"/>
      <c r="BI476" s="24"/>
      <c r="BJ476" s="24"/>
      <c r="BK476" s="24"/>
      <c r="BL476" s="24"/>
      <c r="BM476" s="24"/>
      <c r="BN476" s="24"/>
      <c r="BO476" s="24"/>
      <c r="BP476" s="24"/>
      <c r="BQ476" s="24"/>
      <c r="BR476" s="24"/>
      <c r="BS476" s="24"/>
      <c r="BT476" s="24"/>
      <c r="BU476" s="24"/>
      <c r="BV476" s="24"/>
      <c r="BW476" s="24"/>
      <c r="BX476" s="24"/>
      <c r="BY476" s="24"/>
      <c r="BZ476" s="24"/>
      <c r="CA476" s="24"/>
      <c r="CB476" s="24"/>
      <c r="CC476" s="24"/>
      <c r="CD476" s="24"/>
      <c r="CE476" s="24"/>
      <c r="CF476" s="24"/>
      <c r="CG476" s="24"/>
      <c r="CH476" s="24"/>
      <c r="CI476" s="24"/>
      <c r="CJ476" s="24"/>
      <c r="CK476" s="24"/>
      <c r="CL476" s="24"/>
    </row>
    <row r="477" spans="1:90" s="30" customFormat="1" ht="12">
      <c r="A477" s="6" t="s">
        <v>142</v>
      </c>
      <c r="B477" s="5" t="s">
        <v>41</v>
      </c>
      <c r="C477" s="5" t="s">
        <v>9</v>
      </c>
      <c r="D477" s="5" t="s">
        <v>7</v>
      </c>
      <c r="E477" s="5" t="s">
        <v>332</v>
      </c>
      <c r="F477" s="5" t="s">
        <v>143</v>
      </c>
      <c r="G477" s="58">
        <v>12215040</v>
      </c>
      <c r="H477" s="58"/>
      <c r="I477" s="58">
        <f>G477+H477</f>
        <v>12215040</v>
      </c>
      <c r="J477" s="59">
        <v>12676680</v>
      </c>
      <c r="K477" s="58"/>
      <c r="L477" s="58">
        <f>J477+K477</f>
        <v>12676680</v>
      </c>
      <c r="M477" s="58">
        <v>12137150</v>
      </c>
      <c r="N477" s="58"/>
      <c r="O477" s="58">
        <f>M477+N477</f>
        <v>12137150</v>
      </c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  <c r="AR477" s="24"/>
      <c r="AS477" s="24"/>
      <c r="AT477" s="24"/>
      <c r="AU477" s="24"/>
      <c r="AV477" s="24"/>
      <c r="AW477" s="24"/>
      <c r="AX477" s="24"/>
      <c r="AY477" s="24"/>
      <c r="AZ477" s="24"/>
      <c r="BA477" s="24"/>
      <c r="BB477" s="24"/>
      <c r="BC477" s="24"/>
      <c r="BD477" s="24"/>
      <c r="BE477" s="24"/>
      <c r="BF477" s="24"/>
      <c r="BG477" s="24"/>
      <c r="BH477" s="24"/>
      <c r="BI477" s="24"/>
      <c r="BJ477" s="24"/>
      <c r="BK477" s="24"/>
      <c r="BL477" s="24"/>
      <c r="BM477" s="24"/>
      <c r="BN477" s="24"/>
      <c r="BO477" s="24"/>
      <c r="BP477" s="24"/>
      <c r="BQ477" s="24"/>
      <c r="BR477" s="24"/>
      <c r="BS477" s="24"/>
      <c r="BT477" s="24"/>
      <c r="BU477" s="24"/>
      <c r="BV477" s="24"/>
      <c r="BW477" s="24"/>
      <c r="BX477" s="24"/>
      <c r="BY477" s="24"/>
      <c r="BZ477" s="24"/>
      <c r="CA477" s="24"/>
      <c r="CB477" s="24"/>
      <c r="CC477" s="24"/>
      <c r="CD477" s="24"/>
      <c r="CE477" s="24"/>
      <c r="CF477" s="24"/>
      <c r="CG477" s="24"/>
      <c r="CH477" s="24"/>
      <c r="CI477" s="24"/>
      <c r="CJ477" s="24"/>
      <c r="CK477" s="24"/>
      <c r="CL477" s="24"/>
    </row>
    <row r="478" spans="1:90" s="30" customFormat="1" ht="23.25" customHeight="1">
      <c r="A478" s="6" t="s">
        <v>195</v>
      </c>
      <c r="B478" s="5" t="s">
        <v>41</v>
      </c>
      <c r="C478" s="5" t="s">
        <v>9</v>
      </c>
      <c r="D478" s="5" t="s">
        <v>7</v>
      </c>
      <c r="E478" s="5" t="s">
        <v>194</v>
      </c>
      <c r="F478" s="5"/>
      <c r="G478" s="59">
        <f>G479+G482</f>
        <v>150000</v>
      </c>
      <c r="H478" s="59">
        <f>H479+H482</f>
        <v>0</v>
      </c>
      <c r="I478" s="58">
        <f t="shared" si="193"/>
        <v>150000</v>
      </c>
      <c r="J478" s="59">
        <f t="shared" ref="J478:M478" si="202">J479+J482</f>
        <v>150000</v>
      </c>
      <c r="K478" s="59">
        <f>K479+K482</f>
        <v>0</v>
      </c>
      <c r="L478" s="58">
        <f t="shared" si="194"/>
        <v>150000</v>
      </c>
      <c r="M478" s="59">
        <f t="shared" si="202"/>
        <v>150000</v>
      </c>
      <c r="N478" s="59">
        <f>N479+N482</f>
        <v>0</v>
      </c>
      <c r="O478" s="58">
        <f t="shared" si="195"/>
        <v>150000</v>
      </c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  <c r="BB478" s="24"/>
      <c r="BC478" s="24"/>
      <c r="BD478" s="24"/>
      <c r="BE478" s="24"/>
      <c r="BF478" s="24"/>
      <c r="BG478" s="24"/>
      <c r="BH478" s="24"/>
      <c r="BI478" s="24"/>
      <c r="BJ478" s="24"/>
      <c r="BK478" s="24"/>
      <c r="BL478" s="24"/>
      <c r="BM478" s="24"/>
      <c r="BN478" s="24"/>
      <c r="BO478" s="24"/>
      <c r="BP478" s="24"/>
      <c r="BQ478" s="24"/>
      <c r="BR478" s="24"/>
      <c r="BS478" s="24"/>
      <c r="BT478" s="24"/>
      <c r="BU478" s="24"/>
      <c r="BV478" s="24"/>
      <c r="BW478" s="24"/>
      <c r="BX478" s="24"/>
      <c r="BY478" s="24"/>
      <c r="BZ478" s="24"/>
      <c r="CA478" s="24"/>
      <c r="CB478" s="24"/>
      <c r="CC478" s="24"/>
      <c r="CD478" s="24"/>
      <c r="CE478" s="24"/>
      <c r="CF478" s="24"/>
      <c r="CG478" s="24"/>
      <c r="CH478" s="24"/>
      <c r="CI478" s="24"/>
      <c r="CJ478" s="24"/>
      <c r="CK478" s="24"/>
      <c r="CL478" s="24"/>
    </row>
    <row r="479" spans="1:90" s="30" customFormat="1" ht="12" hidden="1">
      <c r="A479" s="6" t="s">
        <v>95</v>
      </c>
      <c r="B479" s="5" t="s">
        <v>41</v>
      </c>
      <c r="C479" s="5" t="s">
        <v>9</v>
      </c>
      <c r="D479" s="5" t="s">
        <v>7</v>
      </c>
      <c r="E479" s="5" t="s">
        <v>329</v>
      </c>
      <c r="F479" s="5"/>
      <c r="G479" s="59">
        <f>G480</f>
        <v>0</v>
      </c>
      <c r="H479" s="59">
        <f>H480</f>
        <v>0</v>
      </c>
      <c r="I479" s="58">
        <f t="shared" si="193"/>
        <v>0</v>
      </c>
      <c r="J479" s="59">
        <f t="shared" ref="J479:M480" si="203">J480</f>
        <v>0</v>
      </c>
      <c r="K479" s="59">
        <f>K480</f>
        <v>0</v>
      </c>
      <c r="L479" s="58">
        <f t="shared" si="194"/>
        <v>0</v>
      </c>
      <c r="M479" s="59">
        <f t="shared" si="203"/>
        <v>0</v>
      </c>
      <c r="N479" s="59">
        <f>N480</f>
        <v>0</v>
      </c>
      <c r="O479" s="58">
        <f t="shared" si="195"/>
        <v>0</v>
      </c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  <c r="AR479" s="24"/>
      <c r="AS479" s="24"/>
      <c r="AT479" s="24"/>
      <c r="AU479" s="24"/>
      <c r="AV479" s="24"/>
      <c r="AW479" s="24"/>
      <c r="AX479" s="24"/>
      <c r="AY479" s="24"/>
      <c r="AZ479" s="24"/>
      <c r="BA479" s="24"/>
      <c r="BB479" s="24"/>
      <c r="BC479" s="24"/>
      <c r="BD479" s="24"/>
      <c r="BE479" s="24"/>
      <c r="BF479" s="24"/>
      <c r="BG479" s="24"/>
      <c r="BH479" s="24"/>
      <c r="BI479" s="24"/>
      <c r="BJ479" s="24"/>
      <c r="BK479" s="24"/>
      <c r="BL479" s="24"/>
      <c r="BM479" s="24"/>
      <c r="BN479" s="24"/>
      <c r="BO479" s="24"/>
      <c r="BP479" s="24"/>
      <c r="BQ479" s="24"/>
      <c r="BR479" s="24"/>
      <c r="BS479" s="24"/>
      <c r="BT479" s="24"/>
      <c r="BU479" s="24"/>
      <c r="BV479" s="24"/>
      <c r="BW479" s="24"/>
      <c r="BX479" s="24"/>
      <c r="BY479" s="24"/>
      <c r="BZ479" s="24"/>
      <c r="CA479" s="24"/>
      <c r="CB479" s="24"/>
      <c r="CC479" s="24"/>
      <c r="CD479" s="24"/>
      <c r="CE479" s="24"/>
      <c r="CF479" s="24"/>
      <c r="CG479" s="24"/>
      <c r="CH479" s="24"/>
      <c r="CI479" s="24"/>
      <c r="CJ479" s="24"/>
      <c r="CK479" s="24"/>
      <c r="CL479" s="24"/>
    </row>
    <row r="480" spans="1:90" s="30" customFormat="1" ht="24" hidden="1">
      <c r="A480" s="6" t="s">
        <v>81</v>
      </c>
      <c r="B480" s="5" t="s">
        <v>41</v>
      </c>
      <c r="C480" s="5" t="s">
        <v>9</v>
      </c>
      <c r="D480" s="5" t="s">
        <v>7</v>
      </c>
      <c r="E480" s="5" t="s">
        <v>329</v>
      </c>
      <c r="F480" s="5" t="s">
        <v>80</v>
      </c>
      <c r="G480" s="59">
        <f>G481</f>
        <v>0</v>
      </c>
      <c r="H480" s="59">
        <f>H481</f>
        <v>0</v>
      </c>
      <c r="I480" s="58">
        <f t="shared" si="193"/>
        <v>0</v>
      </c>
      <c r="J480" s="59">
        <f t="shared" si="203"/>
        <v>0</v>
      </c>
      <c r="K480" s="59">
        <f>K481</f>
        <v>0</v>
      </c>
      <c r="L480" s="58">
        <f t="shared" si="194"/>
        <v>0</v>
      </c>
      <c r="M480" s="59">
        <f t="shared" si="203"/>
        <v>0</v>
      </c>
      <c r="N480" s="59">
        <f>N481</f>
        <v>0</v>
      </c>
      <c r="O480" s="58">
        <f t="shared" si="195"/>
        <v>0</v>
      </c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  <c r="AR480" s="24"/>
      <c r="AS480" s="24"/>
      <c r="AT480" s="24"/>
      <c r="AU480" s="24"/>
      <c r="AV480" s="24"/>
      <c r="AW480" s="24"/>
      <c r="AX480" s="24"/>
      <c r="AY480" s="24"/>
      <c r="AZ480" s="24"/>
      <c r="BA480" s="24"/>
      <c r="BB480" s="24"/>
      <c r="BC480" s="24"/>
      <c r="BD480" s="24"/>
      <c r="BE480" s="24"/>
      <c r="BF480" s="24"/>
      <c r="BG480" s="24"/>
      <c r="BH480" s="24"/>
      <c r="BI480" s="24"/>
      <c r="BJ480" s="24"/>
      <c r="BK480" s="24"/>
      <c r="BL480" s="24"/>
      <c r="BM480" s="24"/>
      <c r="BN480" s="24"/>
      <c r="BO480" s="24"/>
      <c r="BP480" s="24"/>
      <c r="BQ480" s="24"/>
      <c r="BR480" s="24"/>
      <c r="BS480" s="24"/>
      <c r="BT480" s="24"/>
      <c r="BU480" s="24"/>
      <c r="BV480" s="24"/>
      <c r="BW480" s="24"/>
      <c r="BX480" s="24"/>
      <c r="BY480" s="24"/>
      <c r="BZ480" s="24"/>
      <c r="CA480" s="24"/>
      <c r="CB480" s="24"/>
      <c r="CC480" s="24"/>
      <c r="CD480" s="24"/>
      <c r="CE480" s="24"/>
      <c r="CF480" s="24"/>
      <c r="CG480" s="24"/>
      <c r="CH480" s="24"/>
      <c r="CI480" s="24"/>
      <c r="CJ480" s="24"/>
      <c r="CK480" s="24"/>
      <c r="CL480" s="24"/>
    </row>
    <row r="481" spans="1:90" s="30" customFormat="1" ht="12" hidden="1">
      <c r="A481" s="6" t="s">
        <v>142</v>
      </c>
      <c r="B481" s="5" t="s">
        <v>41</v>
      </c>
      <c r="C481" s="5" t="s">
        <v>9</v>
      </c>
      <c r="D481" s="5" t="s">
        <v>7</v>
      </c>
      <c r="E481" s="5" t="s">
        <v>329</v>
      </c>
      <c r="F481" s="5" t="s">
        <v>143</v>
      </c>
      <c r="G481" s="59"/>
      <c r="H481" s="59"/>
      <c r="I481" s="58">
        <f t="shared" si="193"/>
        <v>0</v>
      </c>
      <c r="J481" s="59"/>
      <c r="K481" s="59"/>
      <c r="L481" s="58">
        <f t="shared" si="194"/>
        <v>0</v>
      </c>
      <c r="M481" s="58"/>
      <c r="N481" s="59"/>
      <c r="O481" s="58">
        <f t="shared" si="195"/>
        <v>0</v>
      </c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  <c r="BB481" s="24"/>
      <c r="BC481" s="24"/>
      <c r="BD481" s="24"/>
      <c r="BE481" s="24"/>
      <c r="BF481" s="24"/>
      <c r="BG481" s="24"/>
      <c r="BH481" s="24"/>
      <c r="BI481" s="24"/>
      <c r="BJ481" s="24"/>
      <c r="BK481" s="24"/>
      <c r="BL481" s="24"/>
      <c r="BM481" s="24"/>
      <c r="BN481" s="24"/>
      <c r="BO481" s="24"/>
      <c r="BP481" s="24"/>
      <c r="BQ481" s="24"/>
      <c r="BR481" s="24"/>
      <c r="BS481" s="24"/>
      <c r="BT481" s="24"/>
      <c r="BU481" s="24"/>
      <c r="BV481" s="24"/>
      <c r="BW481" s="24"/>
      <c r="BX481" s="24"/>
      <c r="BY481" s="24"/>
      <c r="BZ481" s="24"/>
      <c r="CA481" s="24"/>
      <c r="CB481" s="24"/>
      <c r="CC481" s="24"/>
      <c r="CD481" s="24"/>
      <c r="CE481" s="24"/>
      <c r="CF481" s="24"/>
      <c r="CG481" s="24"/>
      <c r="CH481" s="24"/>
      <c r="CI481" s="24"/>
      <c r="CJ481" s="24"/>
      <c r="CK481" s="24"/>
      <c r="CL481" s="24"/>
    </row>
    <row r="482" spans="1:90" s="30" customFormat="1" ht="12">
      <c r="A482" s="6" t="s">
        <v>62</v>
      </c>
      <c r="B482" s="5" t="s">
        <v>41</v>
      </c>
      <c r="C482" s="5" t="s">
        <v>9</v>
      </c>
      <c r="D482" s="5" t="s">
        <v>7</v>
      </c>
      <c r="E482" s="5" t="s">
        <v>196</v>
      </c>
      <c r="F482" s="5"/>
      <c r="G482" s="59">
        <f>G483+G487</f>
        <v>150000</v>
      </c>
      <c r="H482" s="59">
        <f>H483+H487</f>
        <v>0</v>
      </c>
      <c r="I482" s="58">
        <f t="shared" si="193"/>
        <v>150000</v>
      </c>
      <c r="J482" s="59">
        <f t="shared" ref="J482:M482" si="204">J483+J487</f>
        <v>150000</v>
      </c>
      <c r="K482" s="59">
        <f>K483+K487</f>
        <v>0</v>
      </c>
      <c r="L482" s="58">
        <f t="shared" si="194"/>
        <v>150000</v>
      </c>
      <c r="M482" s="59">
        <f t="shared" si="204"/>
        <v>150000</v>
      </c>
      <c r="N482" s="59">
        <f>N483+N487</f>
        <v>0</v>
      </c>
      <c r="O482" s="58">
        <f t="shared" si="195"/>
        <v>150000</v>
      </c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  <c r="AR482" s="24"/>
      <c r="AS482" s="24"/>
      <c r="AT482" s="24"/>
      <c r="AU482" s="24"/>
      <c r="AV482" s="24"/>
      <c r="AW482" s="24"/>
      <c r="AX482" s="24"/>
      <c r="AY482" s="24"/>
      <c r="AZ482" s="24"/>
      <c r="BA482" s="24"/>
      <c r="BB482" s="24"/>
      <c r="BC482" s="24"/>
      <c r="BD482" s="24"/>
      <c r="BE482" s="24"/>
      <c r="BF482" s="24"/>
      <c r="BG482" s="24"/>
      <c r="BH482" s="24"/>
      <c r="BI482" s="24"/>
      <c r="BJ482" s="24"/>
      <c r="BK482" s="24"/>
      <c r="BL482" s="24"/>
      <c r="BM482" s="24"/>
      <c r="BN482" s="24"/>
      <c r="BO482" s="24"/>
      <c r="BP482" s="24"/>
      <c r="BQ482" s="24"/>
      <c r="BR482" s="24"/>
      <c r="BS482" s="24"/>
      <c r="BT482" s="24"/>
      <c r="BU482" s="24"/>
      <c r="BV482" s="24"/>
      <c r="BW482" s="24"/>
      <c r="BX482" s="24"/>
      <c r="BY482" s="24"/>
      <c r="BZ482" s="24"/>
      <c r="CA482" s="24"/>
      <c r="CB482" s="24"/>
      <c r="CC482" s="24"/>
      <c r="CD482" s="24"/>
      <c r="CE482" s="24"/>
      <c r="CF482" s="24"/>
      <c r="CG482" s="24"/>
      <c r="CH482" s="24"/>
      <c r="CI482" s="24"/>
      <c r="CJ482" s="24"/>
      <c r="CK482" s="24"/>
      <c r="CL482" s="24"/>
    </row>
    <row r="483" spans="1:90" s="30" customFormat="1" ht="24">
      <c r="A483" s="6" t="s">
        <v>81</v>
      </c>
      <c r="B483" s="5" t="s">
        <v>41</v>
      </c>
      <c r="C483" s="5" t="s">
        <v>9</v>
      </c>
      <c r="D483" s="5" t="s">
        <v>7</v>
      </c>
      <c r="E483" s="5" t="s">
        <v>196</v>
      </c>
      <c r="F483" s="5" t="s">
        <v>80</v>
      </c>
      <c r="G483" s="59">
        <f>G484+G485+G486</f>
        <v>112500</v>
      </c>
      <c r="H483" s="59">
        <f>H484+H485+H486</f>
        <v>0</v>
      </c>
      <c r="I483" s="58">
        <f t="shared" si="193"/>
        <v>112500</v>
      </c>
      <c r="J483" s="59">
        <f t="shared" ref="J483:M483" si="205">J484+J485+J486</f>
        <v>112500</v>
      </c>
      <c r="K483" s="59">
        <f>K484+K485+K486</f>
        <v>0</v>
      </c>
      <c r="L483" s="58">
        <f t="shared" si="194"/>
        <v>112500</v>
      </c>
      <c r="M483" s="59">
        <f t="shared" si="205"/>
        <v>112500</v>
      </c>
      <c r="N483" s="59">
        <f>N484+N485+N486</f>
        <v>0</v>
      </c>
      <c r="O483" s="58">
        <f t="shared" si="195"/>
        <v>112500</v>
      </c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  <c r="BB483" s="24"/>
      <c r="BC483" s="24"/>
      <c r="BD483" s="24"/>
      <c r="BE483" s="24"/>
      <c r="BF483" s="24"/>
      <c r="BG483" s="24"/>
      <c r="BH483" s="24"/>
      <c r="BI483" s="24"/>
      <c r="BJ483" s="24"/>
      <c r="BK483" s="24"/>
      <c r="BL483" s="24"/>
      <c r="BM483" s="24"/>
      <c r="BN483" s="24"/>
      <c r="BO483" s="24"/>
      <c r="BP483" s="24"/>
      <c r="BQ483" s="24"/>
      <c r="BR483" s="24"/>
      <c r="BS483" s="24"/>
      <c r="BT483" s="24"/>
      <c r="BU483" s="24"/>
      <c r="BV483" s="24"/>
      <c r="BW483" s="24"/>
      <c r="BX483" s="24"/>
      <c r="BY483" s="24"/>
      <c r="BZ483" s="24"/>
      <c r="CA483" s="24"/>
      <c r="CB483" s="24"/>
      <c r="CC483" s="24"/>
      <c r="CD483" s="24"/>
      <c r="CE483" s="24"/>
      <c r="CF483" s="24"/>
      <c r="CG483" s="24"/>
      <c r="CH483" s="24"/>
      <c r="CI483" s="24"/>
      <c r="CJ483" s="24"/>
      <c r="CK483" s="24"/>
      <c r="CL483" s="24"/>
    </row>
    <row r="484" spans="1:90" s="30" customFormat="1" ht="12">
      <c r="A484" s="6" t="s">
        <v>142</v>
      </c>
      <c r="B484" s="5" t="s">
        <v>41</v>
      </c>
      <c r="C484" s="5" t="s">
        <v>9</v>
      </c>
      <c r="D484" s="5" t="s">
        <v>7</v>
      </c>
      <c r="E484" s="5" t="s">
        <v>196</v>
      </c>
      <c r="F484" s="5" t="s">
        <v>143</v>
      </c>
      <c r="G484" s="59">
        <v>37500</v>
      </c>
      <c r="H484" s="59"/>
      <c r="I484" s="58">
        <f t="shared" si="193"/>
        <v>37500</v>
      </c>
      <c r="J484" s="59">
        <v>37500</v>
      </c>
      <c r="K484" s="59"/>
      <c r="L484" s="58">
        <f t="shared" si="194"/>
        <v>37500</v>
      </c>
      <c r="M484" s="58">
        <v>37500</v>
      </c>
      <c r="N484" s="59"/>
      <c r="O484" s="58">
        <f t="shared" si="195"/>
        <v>37500</v>
      </c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  <c r="BB484" s="24"/>
      <c r="BC484" s="24"/>
      <c r="BD484" s="24"/>
      <c r="BE484" s="24"/>
      <c r="BF484" s="24"/>
      <c r="BG484" s="24"/>
      <c r="BH484" s="24"/>
      <c r="BI484" s="24"/>
      <c r="BJ484" s="24"/>
      <c r="BK484" s="24"/>
      <c r="BL484" s="24"/>
      <c r="BM484" s="24"/>
      <c r="BN484" s="24"/>
      <c r="BO484" s="24"/>
      <c r="BP484" s="24"/>
      <c r="BQ484" s="24"/>
      <c r="BR484" s="24"/>
      <c r="BS484" s="24"/>
      <c r="BT484" s="24"/>
      <c r="BU484" s="24"/>
      <c r="BV484" s="24"/>
      <c r="BW484" s="24"/>
      <c r="BX484" s="24"/>
      <c r="BY484" s="24"/>
      <c r="BZ484" s="24"/>
      <c r="CA484" s="24"/>
      <c r="CB484" s="24"/>
      <c r="CC484" s="24"/>
      <c r="CD484" s="24"/>
      <c r="CE484" s="24"/>
      <c r="CF484" s="24"/>
      <c r="CG484" s="24"/>
      <c r="CH484" s="24"/>
      <c r="CI484" s="24"/>
      <c r="CJ484" s="24"/>
      <c r="CK484" s="24"/>
      <c r="CL484" s="24"/>
    </row>
    <row r="485" spans="1:90" s="30" customFormat="1" ht="12">
      <c r="A485" s="6" t="s">
        <v>198</v>
      </c>
      <c r="B485" s="5" t="s">
        <v>41</v>
      </c>
      <c r="C485" s="5" t="s">
        <v>9</v>
      </c>
      <c r="D485" s="5" t="s">
        <v>7</v>
      </c>
      <c r="E485" s="5" t="s">
        <v>196</v>
      </c>
      <c r="F485" s="5" t="s">
        <v>197</v>
      </c>
      <c r="G485" s="59">
        <v>37500</v>
      </c>
      <c r="H485" s="59"/>
      <c r="I485" s="58">
        <f t="shared" si="193"/>
        <v>37500</v>
      </c>
      <c r="J485" s="59">
        <v>37500</v>
      </c>
      <c r="K485" s="59"/>
      <c r="L485" s="58">
        <f t="shared" si="194"/>
        <v>37500</v>
      </c>
      <c r="M485" s="58">
        <v>37500</v>
      </c>
      <c r="N485" s="59"/>
      <c r="O485" s="58">
        <f t="shared" si="195"/>
        <v>37500</v>
      </c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  <c r="BB485" s="24"/>
      <c r="BC485" s="24"/>
      <c r="BD485" s="24"/>
      <c r="BE485" s="24"/>
      <c r="BF485" s="24"/>
      <c r="BG485" s="24"/>
      <c r="BH485" s="24"/>
      <c r="BI485" s="24"/>
      <c r="BJ485" s="24"/>
      <c r="BK485" s="24"/>
      <c r="BL485" s="24"/>
      <c r="BM485" s="24"/>
      <c r="BN485" s="24"/>
      <c r="BO485" s="24"/>
      <c r="BP485" s="24"/>
      <c r="BQ485" s="24"/>
      <c r="BR485" s="24"/>
      <c r="BS485" s="24"/>
      <c r="BT485" s="24"/>
      <c r="BU485" s="24"/>
      <c r="BV485" s="24"/>
      <c r="BW485" s="24"/>
      <c r="BX485" s="24"/>
      <c r="BY485" s="24"/>
      <c r="BZ485" s="24"/>
      <c r="CA485" s="24"/>
      <c r="CB485" s="24"/>
      <c r="CC485" s="24"/>
      <c r="CD485" s="24"/>
      <c r="CE485" s="24"/>
      <c r="CF485" s="24"/>
      <c r="CG485" s="24"/>
      <c r="CH485" s="24"/>
      <c r="CI485" s="24"/>
      <c r="CJ485" s="24"/>
      <c r="CK485" s="24"/>
      <c r="CL485" s="24"/>
    </row>
    <row r="486" spans="1:90" s="30" customFormat="1" ht="24">
      <c r="A486" s="6" t="s">
        <v>199</v>
      </c>
      <c r="B486" s="5" t="s">
        <v>41</v>
      </c>
      <c r="C486" s="5" t="s">
        <v>9</v>
      </c>
      <c r="D486" s="5" t="s">
        <v>7</v>
      </c>
      <c r="E486" s="5" t="s">
        <v>196</v>
      </c>
      <c r="F486" s="5" t="s">
        <v>168</v>
      </c>
      <c r="G486" s="59">
        <v>37500</v>
      </c>
      <c r="H486" s="59"/>
      <c r="I486" s="58">
        <f t="shared" si="193"/>
        <v>37500</v>
      </c>
      <c r="J486" s="59">
        <v>37500</v>
      </c>
      <c r="K486" s="59"/>
      <c r="L486" s="58">
        <f t="shared" si="194"/>
        <v>37500</v>
      </c>
      <c r="M486" s="59">
        <v>37500</v>
      </c>
      <c r="N486" s="59"/>
      <c r="O486" s="58">
        <f t="shared" si="195"/>
        <v>37500</v>
      </c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  <c r="BB486" s="24"/>
      <c r="BC486" s="24"/>
      <c r="BD486" s="24"/>
      <c r="BE486" s="24"/>
      <c r="BF486" s="24"/>
      <c r="BG486" s="24"/>
      <c r="BH486" s="24"/>
      <c r="BI486" s="24"/>
      <c r="BJ486" s="24"/>
      <c r="BK486" s="24"/>
      <c r="BL486" s="24"/>
      <c r="BM486" s="24"/>
      <c r="BN486" s="24"/>
      <c r="BO486" s="24"/>
      <c r="BP486" s="24"/>
      <c r="BQ486" s="24"/>
      <c r="BR486" s="24"/>
      <c r="BS486" s="24"/>
      <c r="BT486" s="24"/>
      <c r="BU486" s="24"/>
      <c r="BV486" s="24"/>
      <c r="BW486" s="24"/>
      <c r="BX486" s="24"/>
      <c r="BY486" s="24"/>
      <c r="BZ486" s="24"/>
      <c r="CA486" s="24"/>
      <c r="CB486" s="24"/>
      <c r="CC486" s="24"/>
      <c r="CD486" s="24"/>
      <c r="CE486" s="24"/>
      <c r="CF486" s="24"/>
      <c r="CG486" s="24"/>
      <c r="CH486" s="24"/>
      <c r="CI486" s="24"/>
      <c r="CJ486" s="24"/>
      <c r="CK486" s="24"/>
      <c r="CL486" s="24"/>
    </row>
    <row r="487" spans="1:90" s="30" customFormat="1" ht="12">
      <c r="A487" s="6" t="s">
        <v>59</v>
      </c>
      <c r="B487" s="5" t="s">
        <v>41</v>
      </c>
      <c r="C487" s="5" t="s">
        <v>9</v>
      </c>
      <c r="D487" s="5" t="s">
        <v>7</v>
      </c>
      <c r="E487" s="5" t="s">
        <v>196</v>
      </c>
      <c r="F487" s="5" t="s">
        <v>22</v>
      </c>
      <c r="G487" s="59">
        <f>G488</f>
        <v>37500</v>
      </c>
      <c r="H487" s="59">
        <f>H488</f>
        <v>0</v>
      </c>
      <c r="I487" s="58">
        <f t="shared" si="193"/>
        <v>37500</v>
      </c>
      <c r="J487" s="59">
        <f t="shared" ref="J487:M487" si="206">J488</f>
        <v>37500</v>
      </c>
      <c r="K487" s="59">
        <f>K488</f>
        <v>0</v>
      </c>
      <c r="L487" s="58">
        <f t="shared" si="194"/>
        <v>37500</v>
      </c>
      <c r="M487" s="59">
        <f t="shared" si="206"/>
        <v>37500</v>
      </c>
      <c r="N487" s="59">
        <f>N488</f>
        <v>0</v>
      </c>
      <c r="O487" s="58">
        <f t="shared" si="195"/>
        <v>37500</v>
      </c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  <c r="BB487" s="24"/>
      <c r="BC487" s="24"/>
      <c r="BD487" s="24"/>
      <c r="BE487" s="24"/>
      <c r="BF487" s="24"/>
      <c r="BG487" s="24"/>
      <c r="BH487" s="24"/>
      <c r="BI487" s="24"/>
      <c r="BJ487" s="24"/>
      <c r="BK487" s="24"/>
      <c r="BL487" s="24"/>
      <c r="BM487" s="24"/>
      <c r="BN487" s="24"/>
      <c r="BO487" s="24"/>
      <c r="BP487" s="24"/>
      <c r="BQ487" s="24"/>
      <c r="BR487" s="24"/>
      <c r="BS487" s="24"/>
      <c r="BT487" s="24"/>
      <c r="BU487" s="24"/>
      <c r="BV487" s="24"/>
      <c r="BW487" s="24"/>
      <c r="BX487" s="24"/>
      <c r="BY487" s="24"/>
      <c r="BZ487" s="24"/>
      <c r="CA487" s="24"/>
      <c r="CB487" s="24"/>
      <c r="CC487" s="24"/>
      <c r="CD487" s="24"/>
      <c r="CE487" s="24"/>
      <c r="CF487" s="24"/>
      <c r="CG487" s="24"/>
      <c r="CH487" s="24"/>
      <c r="CI487" s="24"/>
      <c r="CJ487" s="24"/>
      <c r="CK487" s="24"/>
      <c r="CL487" s="24"/>
    </row>
    <row r="488" spans="1:90" s="30" customFormat="1" ht="24">
      <c r="A488" s="6" t="s">
        <v>226</v>
      </c>
      <c r="B488" s="5" t="s">
        <v>41</v>
      </c>
      <c r="C488" s="5" t="s">
        <v>9</v>
      </c>
      <c r="D488" s="5" t="s">
        <v>7</v>
      </c>
      <c r="E488" s="5" t="s">
        <v>196</v>
      </c>
      <c r="F488" s="5" t="s">
        <v>64</v>
      </c>
      <c r="G488" s="59">
        <v>37500</v>
      </c>
      <c r="H488" s="59"/>
      <c r="I488" s="58">
        <f t="shared" si="193"/>
        <v>37500</v>
      </c>
      <c r="J488" s="59">
        <v>37500</v>
      </c>
      <c r="K488" s="59"/>
      <c r="L488" s="58">
        <f t="shared" si="194"/>
        <v>37500</v>
      </c>
      <c r="M488" s="58">
        <v>37500</v>
      </c>
      <c r="N488" s="59"/>
      <c r="O488" s="58">
        <f t="shared" si="195"/>
        <v>37500</v>
      </c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  <c r="BH488" s="24"/>
      <c r="BI488" s="24"/>
      <c r="BJ488" s="24"/>
      <c r="BK488" s="24"/>
      <c r="BL488" s="24"/>
      <c r="BM488" s="24"/>
      <c r="BN488" s="24"/>
      <c r="BO488" s="24"/>
      <c r="BP488" s="24"/>
      <c r="BQ488" s="24"/>
      <c r="BR488" s="24"/>
      <c r="BS488" s="24"/>
      <c r="BT488" s="24"/>
      <c r="BU488" s="24"/>
      <c r="BV488" s="24"/>
      <c r="BW488" s="24"/>
      <c r="BX488" s="24"/>
      <c r="BY488" s="24"/>
      <c r="BZ488" s="24"/>
      <c r="CA488" s="24"/>
      <c r="CB488" s="24"/>
      <c r="CC488" s="24"/>
      <c r="CD488" s="24"/>
      <c r="CE488" s="24"/>
      <c r="CF488" s="24"/>
      <c r="CG488" s="24"/>
      <c r="CH488" s="24"/>
      <c r="CI488" s="24"/>
      <c r="CJ488" s="24"/>
      <c r="CK488" s="24"/>
      <c r="CL488" s="24"/>
    </row>
    <row r="489" spans="1:90" s="30" customFormat="1" ht="12">
      <c r="A489" s="6" t="s">
        <v>92</v>
      </c>
      <c r="B489" s="5" t="s">
        <v>41</v>
      </c>
      <c r="C489" s="5" t="s">
        <v>9</v>
      </c>
      <c r="D489" s="5" t="s">
        <v>7</v>
      </c>
      <c r="E489" s="5" t="s">
        <v>190</v>
      </c>
      <c r="F489" s="5"/>
      <c r="G489" s="58">
        <f>G493+G490</f>
        <v>955000</v>
      </c>
      <c r="H489" s="58">
        <f>H493+H490</f>
        <v>0</v>
      </c>
      <c r="I489" s="58">
        <f t="shared" si="193"/>
        <v>955000</v>
      </c>
      <c r="J489" s="58">
        <f>J493+J490</f>
        <v>1270000</v>
      </c>
      <c r="K489" s="58">
        <f>K493+K490</f>
        <v>0</v>
      </c>
      <c r="L489" s="58">
        <f t="shared" si="194"/>
        <v>1270000</v>
      </c>
      <c r="M489" s="58">
        <f>M493+M490</f>
        <v>1318600</v>
      </c>
      <c r="N489" s="58">
        <f>N493+N490</f>
        <v>0</v>
      </c>
      <c r="O489" s="58">
        <f t="shared" si="195"/>
        <v>1318600</v>
      </c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  <c r="BB489" s="24"/>
      <c r="BC489" s="24"/>
      <c r="BD489" s="24"/>
      <c r="BE489" s="24"/>
      <c r="BF489" s="24"/>
      <c r="BG489" s="24"/>
      <c r="BH489" s="24"/>
      <c r="BI489" s="24"/>
      <c r="BJ489" s="24"/>
      <c r="BK489" s="24"/>
      <c r="BL489" s="24"/>
      <c r="BM489" s="24"/>
      <c r="BN489" s="24"/>
      <c r="BO489" s="24"/>
      <c r="BP489" s="24"/>
      <c r="BQ489" s="24"/>
      <c r="BR489" s="24"/>
      <c r="BS489" s="24"/>
      <c r="BT489" s="24"/>
      <c r="BU489" s="24"/>
      <c r="BV489" s="24"/>
      <c r="BW489" s="24"/>
      <c r="BX489" s="24"/>
      <c r="BY489" s="24"/>
      <c r="BZ489" s="24"/>
      <c r="CA489" s="24"/>
      <c r="CB489" s="24"/>
      <c r="CC489" s="24"/>
      <c r="CD489" s="24"/>
      <c r="CE489" s="24"/>
      <c r="CF489" s="24"/>
      <c r="CG489" s="24"/>
      <c r="CH489" s="24"/>
      <c r="CI489" s="24"/>
      <c r="CJ489" s="24"/>
      <c r="CK489" s="24"/>
      <c r="CL489" s="24"/>
    </row>
    <row r="490" spans="1:90" s="30" customFormat="1" ht="24">
      <c r="A490" s="6" t="s">
        <v>83</v>
      </c>
      <c r="B490" s="5" t="s">
        <v>41</v>
      </c>
      <c r="C490" s="5" t="s">
        <v>9</v>
      </c>
      <c r="D490" s="5" t="s">
        <v>7</v>
      </c>
      <c r="E490" s="5" t="s">
        <v>209</v>
      </c>
      <c r="F490" s="5"/>
      <c r="G490" s="58">
        <f>G491</f>
        <v>55000</v>
      </c>
      <c r="H490" s="58">
        <f>H491</f>
        <v>0</v>
      </c>
      <c r="I490" s="58">
        <f>G490+H490</f>
        <v>55000</v>
      </c>
      <c r="J490" s="58">
        <f t="shared" ref="J490:M491" si="207">J491</f>
        <v>55000</v>
      </c>
      <c r="K490" s="58">
        <f>K491</f>
        <v>0</v>
      </c>
      <c r="L490" s="58">
        <f>J490+K490</f>
        <v>55000</v>
      </c>
      <c r="M490" s="58">
        <f t="shared" si="207"/>
        <v>55000</v>
      </c>
      <c r="N490" s="58">
        <f>N491</f>
        <v>0</v>
      </c>
      <c r="O490" s="58">
        <f>M490+N490</f>
        <v>55000</v>
      </c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  <c r="BB490" s="24"/>
      <c r="BC490" s="24"/>
      <c r="BD490" s="24"/>
      <c r="BE490" s="24"/>
      <c r="BF490" s="24"/>
      <c r="BG490" s="24"/>
      <c r="BH490" s="24"/>
      <c r="BI490" s="24"/>
      <c r="BJ490" s="24"/>
      <c r="BK490" s="24"/>
      <c r="BL490" s="24"/>
      <c r="BM490" s="24"/>
      <c r="BN490" s="24"/>
      <c r="BO490" s="24"/>
      <c r="BP490" s="24"/>
      <c r="BQ490" s="24"/>
      <c r="BR490" s="24"/>
      <c r="BS490" s="24"/>
      <c r="BT490" s="24"/>
      <c r="BU490" s="24"/>
      <c r="BV490" s="24"/>
      <c r="BW490" s="24"/>
      <c r="BX490" s="24"/>
      <c r="BY490" s="24"/>
      <c r="BZ490" s="24"/>
      <c r="CA490" s="24"/>
      <c r="CB490" s="24"/>
      <c r="CC490" s="24"/>
      <c r="CD490" s="24"/>
      <c r="CE490" s="24"/>
      <c r="CF490" s="24"/>
      <c r="CG490" s="24"/>
      <c r="CH490" s="24"/>
      <c r="CI490" s="24"/>
      <c r="CJ490" s="24"/>
      <c r="CK490" s="24"/>
      <c r="CL490" s="24"/>
    </row>
    <row r="491" spans="1:90" s="30" customFormat="1" ht="24">
      <c r="A491" s="6" t="s">
        <v>81</v>
      </c>
      <c r="B491" s="5" t="s">
        <v>41</v>
      </c>
      <c r="C491" s="5" t="s">
        <v>9</v>
      </c>
      <c r="D491" s="5" t="s">
        <v>7</v>
      </c>
      <c r="E491" s="5" t="s">
        <v>209</v>
      </c>
      <c r="F491" s="5" t="s">
        <v>80</v>
      </c>
      <c r="G491" s="58">
        <f>G492</f>
        <v>55000</v>
      </c>
      <c r="H491" s="58">
        <f>H492</f>
        <v>0</v>
      </c>
      <c r="I491" s="58">
        <f>G491+H491</f>
        <v>55000</v>
      </c>
      <c r="J491" s="58">
        <f t="shared" si="207"/>
        <v>55000</v>
      </c>
      <c r="K491" s="58">
        <f>K492</f>
        <v>0</v>
      </c>
      <c r="L491" s="58">
        <f>J491+K491</f>
        <v>55000</v>
      </c>
      <c r="M491" s="58">
        <f t="shared" si="207"/>
        <v>55000</v>
      </c>
      <c r="N491" s="58">
        <f>N492</f>
        <v>0</v>
      </c>
      <c r="O491" s="58">
        <f>M491+N491</f>
        <v>55000</v>
      </c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  <c r="BB491" s="24"/>
      <c r="BC491" s="24"/>
      <c r="BD491" s="24"/>
      <c r="BE491" s="24"/>
      <c r="BF491" s="24"/>
      <c r="BG491" s="24"/>
      <c r="BH491" s="24"/>
      <c r="BI491" s="24"/>
      <c r="BJ491" s="24"/>
      <c r="BK491" s="24"/>
      <c r="BL491" s="24"/>
      <c r="BM491" s="24"/>
      <c r="BN491" s="24"/>
      <c r="BO491" s="24"/>
      <c r="BP491" s="24"/>
      <c r="BQ491" s="24"/>
      <c r="BR491" s="24"/>
      <c r="BS491" s="24"/>
      <c r="BT491" s="24"/>
      <c r="BU491" s="24"/>
      <c r="BV491" s="24"/>
      <c r="BW491" s="24"/>
      <c r="BX491" s="24"/>
      <c r="BY491" s="24"/>
      <c r="BZ491" s="24"/>
      <c r="CA491" s="24"/>
      <c r="CB491" s="24"/>
      <c r="CC491" s="24"/>
      <c r="CD491" s="24"/>
      <c r="CE491" s="24"/>
      <c r="CF491" s="24"/>
      <c r="CG491" s="24"/>
      <c r="CH491" s="24"/>
      <c r="CI491" s="24"/>
      <c r="CJ491" s="24"/>
      <c r="CK491" s="24"/>
      <c r="CL491" s="24"/>
    </row>
    <row r="492" spans="1:90" s="30" customFormat="1" ht="12">
      <c r="A492" s="6" t="s">
        <v>142</v>
      </c>
      <c r="B492" s="5" t="s">
        <v>41</v>
      </c>
      <c r="C492" s="5" t="s">
        <v>9</v>
      </c>
      <c r="D492" s="5" t="s">
        <v>7</v>
      </c>
      <c r="E492" s="5" t="s">
        <v>209</v>
      </c>
      <c r="F492" s="5" t="s">
        <v>143</v>
      </c>
      <c r="G492" s="58">
        <v>55000</v>
      </c>
      <c r="H492" s="58"/>
      <c r="I492" s="58">
        <f>G492+H492</f>
        <v>55000</v>
      </c>
      <c r="J492" s="59">
        <v>55000</v>
      </c>
      <c r="K492" s="58"/>
      <c r="L492" s="58">
        <f>J492+K492</f>
        <v>55000</v>
      </c>
      <c r="M492" s="58">
        <v>55000</v>
      </c>
      <c r="N492" s="58"/>
      <c r="O492" s="58">
        <f>M492+N492</f>
        <v>55000</v>
      </c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  <c r="BH492" s="24"/>
      <c r="BI492" s="24"/>
      <c r="BJ492" s="24"/>
      <c r="BK492" s="24"/>
      <c r="BL492" s="24"/>
      <c r="BM492" s="24"/>
      <c r="BN492" s="24"/>
      <c r="BO492" s="24"/>
      <c r="BP492" s="24"/>
      <c r="BQ492" s="24"/>
      <c r="BR492" s="24"/>
      <c r="BS492" s="24"/>
      <c r="BT492" s="24"/>
      <c r="BU492" s="24"/>
      <c r="BV492" s="24"/>
      <c r="BW492" s="24"/>
      <c r="BX492" s="24"/>
      <c r="BY492" s="24"/>
      <c r="BZ492" s="24"/>
      <c r="CA492" s="24"/>
      <c r="CB492" s="24"/>
      <c r="CC492" s="24"/>
      <c r="CD492" s="24"/>
      <c r="CE492" s="24"/>
      <c r="CF492" s="24"/>
      <c r="CG492" s="24"/>
      <c r="CH492" s="24"/>
      <c r="CI492" s="24"/>
      <c r="CJ492" s="24"/>
      <c r="CK492" s="24"/>
      <c r="CL492" s="24"/>
    </row>
    <row r="493" spans="1:90" s="30" customFormat="1" ht="48">
      <c r="A493" s="6" t="s">
        <v>94</v>
      </c>
      <c r="B493" s="5" t="s">
        <v>41</v>
      </c>
      <c r="C493" s="5" t="s">
        <v>9</v>
      </c>
      <c r="D493" s="5" t="s">
        <v>7</v>
      </c>
      <c r="E493" s="5" t="s">
        <v>330</v>
      </c>
      <c r="F493" s="5"/>
      <c r="G493" s="58">
        <f t="shared" ref="G493:N494" si="208">G494</f>
        <v>900000</v>
      </c>
      <c r="H493" s="58">
        <f t="shared" si="208"/>
        <v>0</v>
      </c>
      <c r="I493" s="58">
        <f t="shared" si="193"/>
        <v>900000</v>
      </c>
      <c r="J493" s="58">
        <f t="shared" si="208"/>
        <v>1215000</v>
      </c>
      <c r="K493" s="58">
        <f t="shared" si="208"/>
        <v>0</v>
      </c>
      <c r="L493" s="58">
        <f t="shared" si="194"/>
        <v>1215000</v>
      </c>
      <c r="M493" s="58">
        <f t="shared" si="208"/>
        <v>1263600</v>
      </c>
      <c r="N493" s="58">
        <f t="shared" si="208"/>
        <v>0</v>
      </c>
      <c r="O493" s="58">
        <f t="shared" si="195"/>
        <v>1263600</v>
      </c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  <c r="BB493" s="24"/>
      <c r="BC493" s="24"/>
      <c r="BD493" s="24"/>
      <c r="BE493" s="24"/>
      <c r="BF493" s="24"/>
      <c r="BG493" s="24"/>
      <c r="BH493" s="24"/>
      <c r="BI493" s="24"/>
      <c r="BJ493" s="24"/>
      <c r="BK493" s="24"/>
      <c r="BL493" s="24"/>
      <c r="BM493" s="24"/>
      <c r="BN493" s="24"/>
      <c r="BO493" s="24"/>
      <c r="BP493" s="24"/>
      <c r="BQ493" s="24"/>
      <c r="BR493" s="24"/>
      <c r="BS493" s="24"/>
      <c r="BT493" s="24"/>
      <c r="BU493" s="24"/>
      <c r="BV493" s="24"/>
      <c r="BW493" s="24"/>
      <c r="BX493" s="24"/>
      <c r="BY493" s="24"/>
      <c r="BZ493" s="24"/>
      <c r="CA493" s="24"/>
      <c r="CB493" s="24"/>
      <c r="CC493" s="24"/>
      <c r="CD493" s="24"/>
      <c r="CE493" s="24"/>
      <c r="CF493" s="24"/>
      <c r="CG493" s="24"/>
      <c r="CH493" s="24"/>
      <c r="CI493" s="24"/>
      <c r="CJ493" s="24"/>
      <c r="CK493" s="24"/>
      <c r="CL493" s="24"/>
    </row>
    <row r="494" spans="1:90" s="30" customFormat="1" ht="24">
      <c r="A494" s="6" t="s">
        <v>81</v>
      </c>
      <c r="B494" s="5" t="s">
        <v>41</v>
      </c>
      <c r="C494" s="5" t="s">
        <v>9</v>
      </c>
      <c r="D494" s="5" t="s">
        <v>7</v>
      </c>
      <c r="E494" s="5" t="s">
        <v>330</v>
      </c>
      <c r="F494" s="5" t="s">
        <v>80</v>
      </c>
      <c r="G494" s="58">
        <f t="shared" si="208"/>
        <v>900000</v>
      </c>
      <c r="H494" s="58">
        <f t="shared" si="208"/>
        <v>0</v>
      </c>
      <c r="I494" s="58">
        <f t="shared" si="193"/>
        <v>900000</v>
      </c>
      <c r="J494" s="58">
        <f t="shared" si="208"/>
        <v>1215000</v>
      </c>
      <c r="K494" s="58">
        <f t="shared" si="208"/>
        <v>0</v>
      </c>
      <c r="L494" s="58">
        <f t="shared" si="194"/>
        <v>1215000</v>
      </c>
      <c r="M494" s="58">
        <f t="shared" si="208"/>
        <v>1263600</v>
      </c>
      <c r="N494" s="58">
        <f t="shared" si="208"/>
        <v>0</v>
      </c>
      <c r="O494" s="58">
        <f t="shared" si="195"/>
        <v>1263600</v>
      </c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  <c r="AG494" s="24"/>
      <c r="AH494" s="24"/>
      <c r="AI494" s="24"/>
      <c r="AJ494" s="24"/>
      <c r="AK494" s="24"/>
      <c r="AL494" s="24"/>
      <c r="AM494" s="24"/>
      <c r="AN494" s="24"/>
      <c r="AO494" s="24"/>
      <c r="AP494" s="24"/>
      <c r="AQ494" s="24"/>
      <c r="AR494" s="24"/>
      <c r="AS494" s="24"/>
      <c r="AT494" s="24"/>
      <c r="AU494" s="24"/>
      <c r="AV494" s="24"/>
      <c r="AW494" s="24"/>
      <c r="AX494" s="24"/>
      <c r="AY494" s="24"/>
      <c r="AZ494" s="24"/>
      <c r="BA494" s="24"/>
      <c r="BB494" s="24"/>
      <c r="BC494" s="24"/>
      <c r="BD494" s="24"/>
      <c r="BE494" s="24"/>
      <c r="BF494" s="24"/>
      <c r="BG494" s="24"/>
      <c r="BH494" s="24"/>
      <c r="BI494" s="24"/>
      <c r="BJ494" s="24"/>
      <c r="BK494" s="24"/>
      <c r="BL494" s="24"/>
      <c r="BM494" s="24"/>
      <c r="BN494" s="24"/>
      <c r="BO494" s="24"/>
      <c r="BP494" s="24"/>
      <c r="BQ494" s="24"/>
      <c r="BR494" s="24"/>
      <c r="BS494" s="24"/>
      <c r="BT494" s="24"/>
      <c r="BU494" s="24"/>
      <c r="BV494" s="24"/>
      <c r="BW494" s="24"/>
      <c r="BX494" s="24"/>
      <c r="BY494" s="24"/>
      <c r="BZ494" s="24"/>
      <c r="CA494" s="24"/>
      <c r="CB494" s="24"/>
      <c r="CC494" s="24"/>
      <c r="CD494" s="24"/>
      <c r="CE494" s="24"/>
      <c r="CF494" s="24"/>
      <c r="CG494" s="24"/>
      <c r="CH494" s="24"/>
      <c r="CI494" s="24"/>
      <c r="CJ494" s="24"/>
      <c r="CK494" s="24"/>
      <c r="CL494" s="24"/>
    </row>
    <row r="495" spans="1:90" s="30" customFormat="1" ht="12">
      <c r="A495" s="6" t="s">
        <v>142</v>
      </c>
      <c r="B495" s="5" t="s">
        <v>41</v>
      </c>
      <c r="C495" s="5" t="s">
        <v>9</v>
      </c>
      <c r="D495" s="5" t="s">
        <v>7</v>
      </c>
      <c r="E495" s="5" t="s">
        <v>330</v>
      </c>
      <c r="F495" s="5" t="s">
        <v>143</v>
      </c>
      <c r="G495" s="58">
        <v>900000</v>
      </c>
      <c r="H495" s="58"/>
      <c r="I495" s="58">
        <f t="shared" si="193"/>
        <v>900000</v>
      </c>
      <c r="J495" s="59">
        <v>1215000</v>
      </c>
      <c r="K495" s="58"/>
      <c r="L495" s="58">
        <f t="shared" si="194"/>
        <v>1215000</v>
      </c>
      <c r="M495" s="58">
        <v>1263600</v>
      </c>
      <c r="N495" s="58"/>
      <c r="O495" s="58">
        <f t="shared" si="195"/>
        <v>1263600</v>
      </c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  <c r="AR495" s="24"/>
      <c r="AS495" s="24"/>
      <c r="AT495" s="24"/>
      <c r="AU495" s="24"/>
      <c r="AV495" s="24"/>
      <c r="AW495" s="24"/>
      <c r="AX495" s="24"/>
      <c r="AY495" s="24"/>
      <c r="AZ495" s="24"/>
      <c r="BA495" s="24"/>
      <c r="BB495" s="24"/>
      <c r="BC495" s="24"/>
      <c r="BD495" s="24"/>
      <c r="BE495" s="24"/>
      <c r="BF495" s="24"/>
      <c r="BG495" s="24"/>
      <c r="BH495" s="24"/>
      <c r="BI495" s="24"/>
      <c r="BJ495" s="24"/>
      <c r="BK495" s="24"/>
      <c r="BL495" s="24"/>
      <c r="BM495" s="24"/>
      <c r="BN495" s="24"/>
      <c r="BO495" s="24"/>
      <c r="BP495" s="24"/>
      <c r="BQ495" s="24"/>
      <c r="BR495" s="24"/>
      <c r="BS495" s="24"/>
      <c r="BT495" s="24"/>
      <c r="BU495" s="24"/>
      <c r="BV495" s="24"/>
      <c r="BW495" s="24"/>
      <c r="BX495" s="24"/>
      <c r="BY495" s="24"/>
      <c r="BZ495" s="24"/>
      <c r="CA495" s="24"/>
      <c r="CB495" s="24"/>
      <c r="CC495" s="24"/>
      <c r="CD495" s="24"/>
      <c r="CE495" s="24"/>
      <c r="CF495" s="24"/>
      <c r="CG495" s="24"/>
      <c r="CH495" s="24"/>
      <c r="CI495" s="24"/>
      <c r="CJ495" s="24"/>
      <c r="CK495" s="24"/>
      <c r="CL495" s="24"/>
    </row>
    <row r="496" spans="1:90" s="30" customFormat="1" ht="12">
      <c r="A496" s="7" t="s">
        <v>162</v>
      </c>
      <c r="B496" s="3" t="s">
        <v>41</v>
      </c>
      <c r="C496" s="3" t="s">
        <v>9</v>
      </c>
      <c r="D496" s="3" t="s">
        <v>9</v>
      </c>
      <c r="E496" s="3"/>
      <c r="F496" s="3"/>
      <c r="G496" s="57">
        <f>G497+G508+G515</f>
        <v>2947654.96</v>
      </c>
      <c r="H496" s="57">
        <f>H497+H508+H515</f>
        <v>0</v>
      </c>
      <c r="I496" s="57">
        <f t="shared" si="193"/>
        <v>2947654.96</v>
      </c>
      <c r="J496" s="57">
        <f>J497+J508+J515</f>
        <v>3502588.19</v>
      </c>
      <c r="K496" s="57">
        <f>K497+K508+K515</f>
        <v>0</v>
      </c>
      <c r="L496" s="57">
        <f t="shared" si="194"/>
        <v>3502588.19</v>
      </c>
      <c r="M496" s="57">
        <f>M497+M508+M515</f>
        <v>3502588.19</v>
      </c>
      <c r="N496" s="57">
        <f>N497+N508+N515</f>
        <v>0</v>
      </c>
      <c r="O496" s="57">
        <f t="shared" si="195"/>
        <v>3502588.19</v>
      </c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  <c r="AG496" s="24"/>
      <c r="AH496" s="24"/>
      <c r="AI496" s="24"/>
      <c r="AJ496" s="24"/>
      <c r="AK496" s="24"/>
      <c r="AL496" s="24"/>
      <c r="AM496" s="24"/>
      <c r="AN496" s="24"/>
      <c r="AO496" s="24"/>
      <c r="AP496" s="24"/>
      <c r="AQ496" s="24"/>
      <c r="AR496" s="24"/>
      <c r="AS496" s="24"/>
      <c r="AT496" s="24"/>
      <c r="AU496" s="24"/>
      <c r="AV496" s="24"/>
      <c r="AW496" s="24"/>
      <c r="AX496" s="24"/>
      <c r="AY496" s="24"/>
      <c r="AZ496" s="24"/>
      <c r="BA496" s="24"/>
      <c r="BB496" s="24"/>
      <c r="BC496" s="24"/>
      <c r="BD496" s="24"/>
      <c r="BE496" s="24"/>
      <c r="BF496" s="24"/>
      <c r="BG496" s="24"/>
      <c r="BH496" s="24"/>
      <c r="BI496" s="24"/>
      <c r="BJ496" s="24"/>
      <c r="BK496" s="24"/>
      <c r="BL496" s="24"/>
      <c r="BM496" s="24"/>
      <c r="BN496" s="24"/>
      <c r="BO496" s="24"/>
      <c r="BP496" s="24"/>
      <c r="BQ496" s="24"/>
      <c r="BR496" s="24"/>
      <c r="BS496" s="24"/>
      <c r="BT496" s="24"/>
      <c r="BU496" s="24"/>
      <c r="BV496" s="24"/>
      <c r="BW496" s="24"/>
      <c r="BX496" s="24"/>
      <c r="BY496" s="24"/>
      <c r="BZ496" s="24"/>
      <c r="CA496" s="24"/>
      <c r="CB496" s="24"/>
      <c r="CC496" s="24"/>
      <c r="CD496" s="24"/>
      <c r="CE496" s="24"/>
      <c r="CF496" s="24"/>
      <c r="CG496" s="24"/>
      <c r="CH496" s="24"/>
      <c r="CI496" s="24"/>
      <c r="CJ496" s="24"/>
      <c r="CK496" s="24"/>
      <c r="CL496" s="24"/>
    </row>
    <row r="497" spans="1:90" s="30" customFormat="1" ht="12">
      <c r="A497" s="46" t="s">
        <v>364</v>
      </c>
      <c r="B497" s="5" t="s">
        <v>41</v>
      </c>
      <c r="C497" s="5" t="s">
        <v>9</v>
      </c>
      <c r="D497" s="5" t="s">
        <v>9</v>
      </c>
      <c r="E497" s="5" t="s">
        <v>125</v>
      </c>
      <c r="F497" s="5"/>
      <c r="G497" s="58">
        <f>G498</f>
        <v>2947654.96</v>
      </c>
      <c r="H497" s="58">
        <f>H498</f>
        <v>0</v>
      </c>
      <c r="I497" s="58">
        <f t="shared" si="193"/>
        <v>2947654.96</v>
      </c>
      <c r="J497" s="58">
        <f>J498</f>
        <v>3502588.19</v>
      </c>
      <c r="K497" s="58">
        <f>K498</f>
        <v>0</v>
      </c>
      <c r="L497" s="58">
        <f t="shared" si="194"/>
        <v>3502588.19</v>
      </c>
      <c r="M497" s="58">
        <f>M498</f>
        <v>3502588.19</v>
      </c>
      <c r="N497" s="58">
        <f>N498</f>
        <v>0</v>
      </c>
      <c r="O497" s="58">
        <f t="shared" si="195"/>
        <v>3502588.19</v>
      </c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  <c r="AR497" s="24"/>
      <c r="AS497" s="24"/>
      <c r="AT497" s="24"/>
      <c r="AU497" s="24"/>
      <c r="AV497" s="24"/>
      <c r="AW497" s="24"/>
      <c r="AX497" s="24"/>
      <c r="AY497" s="24"/>
      <c r="AZ497" s="24"/>
      <c r="BA497" s="24"/>
      <c r="BB497" s="24"/>
      <c r="BC497" s="24"/>
      <c r="BD497" s="24"/>
      <c r="BE497" s="24"/>
      <c r="BF497" s="24"/>
      <c r="BG497" s="24"/>
      <c r="BH497" s="24"/>
      <c r="BI497" s="24"/>
      <c r="BJ497" s="24"/>
      <c r="BK497" s="24"/>
      <c r="BL497" s="24"/>
      <c r="BM497" s="24"/>
      <c r="BN497" s="24"/>
      <c r="BO497" s="24"/>
      <c r="BP497" s="24"/>
      <c r="BQ497" s="24"/>
      <c r="BR497" s="24"/>
      <c r="BS497" s="24"/>
      <c r="BT497" s="24"/>
      <c r="BU497" s="24"/>
      <c r="BV497" s="24"/>
      <c r="BW497" s="24"/>
      <c r="BX497" s="24"/>
      <c r="BY497" s="24"/>
      <c r="BZ497" s="24"/>
      <c r="CA497" s="24"/>
      <c r="CB497" s="24"/>
      <c r="CC497" s="24"/>
      <c r="CD497" s="24"/>
      <c r="CE497" s="24"/>
      <c r="CF497" s="24"/>
      <c r="CG497" s="24"/>
      <c r="CH497" s="24"/>
      <c r="CI497" s="24"/>
      <c r="CJ497" s="24"/>
      <c r="CK497" s="24"/>
      <c r="CL497" s="24"/>
    </row>
    <row r="498" spans="1:90" s="30" customFormat="1" ht="12">
      <c r="A498" s="46" t="s">
        <v>239</v>
      </c>
      <c r="B498" s="5" t="s">
        <v>41</v>
      </c>
      <c r="C498" s="5" t="s">
        <v>9</v>
      </c>
      <c r="D498" s="5" t="s">
        <v>9</v>
      </c>
      <c r="E498" s="5" t="s">
        <v>126</v>
      </c>
      <c r="F498" s="5"/>
      <c r="G498" s="58">
        <f>G499+G504</f>
        <v>2947654.96</v>
      </c>
      <c r="H498" s="58">
        <f>H499+H504</f>
        <v>0</v>
      </c>
      <c r="I498" s="58">
        <f t="shared" si="193"/>
        <v>2947654.96</v>
      </c>
      <c r="J498" s="58">
        <f>J499+J504</f>
        <v>3502588.19</v>
      </c>
      <c r="K498" s="58">
        <f>K499+K504</f>
        <v>0</v>
      </c>
      <c r="L498" s="58">
        <f t="shared" si="194"/>
        <v>3502588.19</v>
      </c>
      <c r="M498" s="58">
        <f>M499+M504</f>
        <v>3502588.19</v>
      </c>
      <c r="N498" s="58">
        <f>N499+N504</f>
        <v>0</v>
      </c>
      <c r="O498" s="58">
        <f t="shared" si="195"/>
        <v>3502588.19</v>
      </c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  <c r="AG498" s="24"/>
      <c r="AH498" s="24"/>
      <c r="AI498" s="24"/>
      <c r="AJ498" s="24"/>
      <c r="AK498" s="24"/>
      <c r="AL498" s="24"/>
      <c r="AM498" s="24"/>
      <c r="AN498" s="24"/>
      <c r="AO498" s="24"/>
      <c r="AP498" s="24"/>
      <c r="AQ498" s="24"/>
      <c r="AR498" s="24"/>
      <c r="AS498" s="24"/>
      <c r="AT498" s="24"/>
      <c r="AU498" s="24"/>
      <c r="AV498" s="24"/>
      <c r="AW498" s="24"/>
      <c r="AX498" s="24"/>
      <c r="AY498" s="24"/>
      <c r="AZ498" s="24"/>
      <c r="BA498" s="24"/>
      <c r="BB498" s="24"/>
      <c r="BC498" s="24"/>
      <c r="BD498" s="24"/>
      <c r="BE498" s="24"/>
      <c r="BF498" s="24"/>
      <c r="BG498" s="24"/>
      <c r="BH498" s="24"/>
      <c r="BI498" s="24"/>
      <c r="BJ498" s="24"/>
      <c r="BK498" s="24"/>
      <c r="BL498" s="24"/>
      <c r="BM498" s="24"/>
      <c r="BN498" s="24"/>
      <c r="BO498" s="24"/>
      <c r="BP498" s="24"/>
      <c r="BQ498" s="24"/>
      <c r="BR498" s="24"/>
      <c r="BS498" s="24"/>
      <c r="BT498" s="24"/>
      <c r="BU498" s="24"/>
      <c r="BV498" s="24"/>
      <c r="BW498" s="24"/>
      <c r="BX498" s="24"/>
      <c r="BY498" s="24"/>
      <c r="BZ498" s="24"/>
      <c r="CA498" s="24"/>
      <c r="CB498" s="24"/>
      <c r="CC498" s="24"/>
      <c r="CD498" s="24"/>
      <c r="CE498" s="24"/>
      <c r="CF498" s="24"/>
      <c r="CG498" s="24"/>
      <c r="CH498" s="24"/>
      <c r="CI498" s="24"/>
      <c r="CJ498" s="24"/>
      <c r="CK498" s="24"/>
      <c r="CL498" s="24"/>
    </row>
    <row r="499" spans="1:90" s="30" customFormat="1" ht="12">
      <c r="A499" s="6" t="s">
        <v>84</v>
      </c>
      <c r="B499" s="5" t="s">
        <v>41</v>
      </c>
      <c r="C499" s="5" t="s">
        <v>9</v>
      </c>
      <c r="D499" s="5" t="s">
        <v>9</v>
      </c>
      <c r="E499" s="5" t="s">
        <v>177</v>
      </c>
      <c r="F499" s="5"/>
      <c r="G499" s="58">
        <f>G502+G500</f>
        <v>120000</v>
      </c>
      <c r="H499" s="58">
        <f>H502+H500</f>
        <v>0</v>
      </c>
      <c r="I499" s="58">
        <f t="shared" si="193"/>
        <v>120000</v>
      </c>
      <c r="J499" s="58">
        <f t="shared" ref="J499:M499" si="209">J502+J500</f>
        <v>120000</v>
      </c>
      <c r="K499" s="58">
        <f>K502+K500</f>
        <v>0</v>
      </c>
      <c r="L499" s="58">
        <f t="shared" si="194"/>
        <v>120000</v>
      </c>
      <c r="M499" s="58">
        <f t="shared" si="209"/>
        <v>120000</v>
      </c>
      <c r="N499" s="58">
        <f>N502+N500</f>
        <v>0</v>
      </c>
      <c r="O499" s="58">
        <f t="shared" si="195"/>
        <v>120000</v>
      </c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  <c r="BB499" s="24"/>
      <c r="BC499" s="24"/>
      <c r="BD499" s="24"/>
      <c r="BE499" s="24"/>
      <c r="BF499" s="24"/>
      <c r="BG499" s="24"/>
      <c r="BH499" s="24"/>
      <c r="BI499" s="24"/>
      <c r="BJ499" s="24"/>
      <c r="BK499" s="24"/>
      <c r="BL499" s="24"/>
      <c r="BM499" s="24"/>
      <c r="BN499" s="24"/>
      <c r="BO499" s="24"/>
      <c r="BP499" s="24"/>
      <c r="BQ499" s="24"/>
      <c r="BR499" s="24"/>
      <c r="BS499" s="24"/>
      <c r="BT499" s="24"/>
      <c r="BU499" s="24"/>
      <c r="BV499" s="24"/>
      <c r="BW499" s="24"/>
      <c r="BX499" s="24"/>
      <c r="BY499" s="24"/>
      <c r="BZ499" s="24"/>
      <c r="CA499" s="24"/>
      <c r="CB499" s="24"/>
      <c r="CC499" s="24"/>
      <c r="CD499" s="24"/>
      <c r="CE499" s="24"/>
      <c r="CF499" s="24"/>
      <c r="CG499" s="24"/>
      <c r="CH499" s="24"/>
      <c r="CI499" s="24"/>
      <c r="CJ499" s="24"/>
      <c r="CK499" s="24"/>
      <c r="CL499" s="24"/>
    </row>
    <row r="500" spans="1:90" s="30" customFormat="1" ht="36">
      <c r="A500" s="6" t="s">
        <v>49</v>
      </c>
      <c r="B500" s="5" t="s">
        <v>41</v>
      </c>
      <c r="C500" s="5" t="s">
        <v>9</v>
      </c>
      <c r="D500" s="5" t="s">
        <v>9</v>
      </c>
      <c r="E500" s="5" t="s">
        <v>177</v>
      </c>
      <c r="F500" s="5" t="s">
        <v>48</v>
      </c>
      <c r="G500" s="58">
        <f>G501</f>
        <v>30000</v>
      </c>
      <c r="H500" s="58">
        <f>H501</f>
        <v>0</v>
      </c>
      <c r="I500" s="58">
        <f t="shared" si="193"/>
        <v>30000</v>
      </c>
      <c r="J500" s="58">
        <f t="shared" ref="J500:M500" si="210">J501</f>
        <v>30000</v>
      </c>
      <c r="K500" s="58">
        <f>K501</f>
        <v>0</v>
      </c>
      <c r="L500" s="58">
        <f t="shared" si="194"/>
        <v>30000</v>
      </c>
      <c r="M500" s="58">
        <f t="shared" si="210"/>
        <v>30000</v>
      </c>
      <c r="N500" s="58">
        <f>N501</f>
        <v>0</v>
      </c>
      <c r="O500" s="58">
        <f t="shared" si="195"/>
        <v>30000</v>
      </c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  <c r="BB500" s="24"/>
      <c r="BC500" s="24"/>
      <c r="BD500" s="24"/>
      <c r="BE500" s="24"/>
      <c r="BF500" s="24"/>
      <c r="BG500" s="24"/>
      <c r="BH500" s="24"/>
      <c r="BI500" s="24"/>
      <c r="BJ500" s="24"/>
      <c r="BK500" s="24"/>
      <c r="BL500" s="24"/>
      <c r="BM500" s="24"/>
      <c r="BN500" s="24"/>
      <c r="BO500" s="24"/>
      <c r="BP500" s="24"/>
      <c r="BQ500" s="24"/>
      <c r="BR500" s="24"/>
      <c r="BS500" s="24"/>
      <c r="BT500" s="24"/>
      <c r="BU500" s="24"/>
      <c r="BV500" s="24"/>
      <c r="BW500" s="24"/>
      <c r="BX500" s="24"/>
      <c r="BY500" s="24"/>
      <c r="BZ500" s="24"/>
      <c r="CA500" s="24"/>
      <c r="CB500" s="24"/>
      <c r="CC500" s="24"/>
      <c r="CD500" s="24"/>
      <c r="CE500" s="24"/>
      <c r="CF500" s="24"/>
      <c r="CG500" s="24"/>
      <c r="CH500" s="24"/>
      <c r="CI500" s="24"/>
      <c r="CJ500" s="24"/>
      <c r="CK500" s="24"/>
      <c r="CL500" s="24"/>
    </row>
    <row r="501" spans="1:90" s="30" customFormat="1" ht="12">
      <c r="A501" s="6" t="s">
        <v>51</v>
      </c>
      <c r="B501" s="5" t="s">
        <v>41</v>
      </c>
      <c r="C501" s="5" t="s">
        <v>9</v>
      </c>
      <c r="D501" s="5" t="s">
        <v>9</v>
      </c>
      <c r="E501" s="5" t="s">
        <v>177</v>
      </c>
      <c r="F501" s="5" t="s">
        <v>50</v>
      </c>
      <c r="G501" s="58">
        <v>30000</v>
      </c>
      <c r="H501" s="58"/>
      <c r="I501" s="58">
        <f t="shared" si="193"/>
        <v>30000</v>
      </c>
      <c r="J501" s="59">
        <v>30000</v>
      </c>
      <c r="K501" s="58"/>
      <c r="L501" s="58">
        <f t="shared" si="194"/>
        <v>30000</v>
      </c>
      <c r="M501" s="58">
        <v>30000</v>
      </c>
      <c r="N501" s="58"/>
      <c r="O501" s="58">
        <f t="shared" si="195"/>
        <v>30000</v>
      </c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  <c r="AR501" s="24"/>
      <c r="AS501" s="24"/>
      <c r="AT501" s="24"/>
      <c r="AU501" s="24"/>
      <c r="AV501" s="24"/>
      <c r="AW501" s="24"/>
      <c r="AX501" s="24"/>
      <c r="AY501" s="24"/>
      <c r="AZ501" s="24"/>
      <c r="BA501" s="24"/>
      <c r="BB501" s="24"/>
      <c r="BC501" s="24"/>
      <c r="BD501" s="24"/>
      <c r="BE501" s="24"/>
      <c r="BF501" s="24"/>
      <c r="BG501" s="24"/>
      <c r="BH501" s="24"/>
      <c r="BI501" s="24"/>
      <c r="BJ501" s="24"/>
      <c r="BK501" s="24"/>
      <c r="BL501" s="24"/>
      <c r="BM501" s="24"/>
      <c r="BN501" s="24"/>
      <c r="BO501" s="24"/>
      <c r="BP501" s="24"/>
      <c r="BQ501" s="24"/>
      <c r="BR501" s="24"/>
      <c r="BS501" s="24"/>
      <c r="BT501" s="24"/>
      <c r="BU501" s="24"/>
      <c r="BV501" s="24"/>
      <c r="BW501" s="24"/>
      <c r="BX501" s="24"/>
      <c r="BY501" s="24"/>
      <c r="BZ501" s="24"/>
      <c r="CA501" s="24"/>
      <c r="CB501" s="24"/>
      <c r="CC501" s="24"/>
      <c r="CD501" s="24"/>
      <c r="CE501" s="24"/>
      <c r="CF501" s="24"/>
      <c r="CG501" s="24"/>
      <c r="CH501" s="24"/>
      <c r="CI501" s="24"/>
      <c r="CJ501" s="24"/>
      <c r="CK501" s="24"/>
      <c r="CL501" s="24"/>
    </row>
    <row r="502" spans="1:90" s="30" customFormat="1" ht="12">
      <c r="A502" s="6" t="s">
        <v>230</v>
      </c>
      <c r="B502" s="5" t="s">
        <v>41</v>
      </c>
      <c r="C502" s="5" t="s">
        <v>9</v>
      </c>
      <c r="D502" s="5" t="s">
        <v>9</v>
      </c>
      <c r="E502" s="5" t="s">
        <v>177</v>
      </c>
      <c r="F502" s="5" t="s">
        <v>55</v>
      </c>
      <c r="G502" s="58">
        <f>G503</f>
        <v>90000</v>
      </c>
      <c r="H502" s="58">
        <f>H503</f>
        <v>0</v>
      </c>
      <c r="I502" s="58">
        <f t="shared" si="193"/>
        <v>90000</v>
      </c>
      <c r="J502" s="58">
        <f t="shared" ref="J502:M502" si="211">J503</f>
        <v>90000</v>
      </c>
      <c r="K502" s="58">
        <f>K503</f>
        <v>0</v>
      </c>
      <c r="L502" s="58">
        <f t="shared" si="194"/>
        <v>90000</v>
      </c>
      <c r="M502" s="58">
        <f t="shared" si="211"/>
        <v>90000</v>
      </c>
      <c r="N502" s="58">
        <f>N503</f>
        <v>0</v>
      </c>
      <c r="O502" s="58">
        <f t="shared" si="195"/>
        <v>90000</v>
      </c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  <c r="AR502" s="24"/>
      <c r="AS502" s="24"/>
      <c r="AT502" s="24"/>
      <c r="AU502" s="24"/>
      <c r="AV502" s="24"/>
      <c r="AW502" s="24"/>
      <c r="AX502" s="24"/>
      <c r="AY502" s="24"/>
      <c r="AZ502" s="24"/>
      <c r="BA502" s="24"/>
      <c r="BB502" s="24"/>
      <c r="BC502" s="24"/>
      <c r="BD502" s="24"/>
      <c r="BE502" s="24"/>
      <c r="BF502" s="24"/>
      <c r="BG502" s="24"/>
      <c r="BH502" s="24"/>
      <c r="BI502" s="24"/>
      <c r="BJ502" s="24"/>
      <c r="BK502" s="24"/>
      <c r="BL502" s="24"/>
      <c r="BM502" s="24"/>
      <c r="BN502" s="24"/>
      <c r="BO502" s="24"/>
      <c r="BP502" s="24"/>
      <c r="BQ502" s="24"/>
      <c r="BR502" s="24"/>
      <c r="BS502" s="24"/>
      <c r="BT502" s="24"/>
      <c r="BU502" s="24"/>
      <c r="BV502" s="24"/>
      <c r="BW502" s="24"/>
      <c r="BX502" s="24"/>
      <c r="BY502" s="24"/>
      <c r="BZ502" s="24"/>
      <c r="CA502" s="24"/>
      <c r="CB502" s="24"/>
      <c r="CC502" s="24"/>
      <c r="CD502" s="24"/>
      <c r="CE502" s="24"/>
      <c r="CF502" s="24"/>
      <c r="CG502" s="24"/>
      <c r="CH502" s="24"/>
      <c r="CI502" s="24"/>
      <c r="CJ502" s="24"/>
      <c r="CK502" s="24"/>
      <c r="CL502" s="24"/>
    </row>
    <row r="503" spans="1:90" s="30" customFormat="1" ht="12">
      <c r="A503" s="6" t="s">
        <v>75</v>
      </c>
      <c r="B503" s="5" t="s">
        <v>41</v>
      </c>
      <c r="C503" s="5" t="s">
        <v>9</v>
      </c>
      <c r="D503" s="5" t="s">
        <v>9</v>
      </c>
      <c r="E503" s="5" t="s">
        <v>177</v>
      </c>
      <c r="F503" s="5" t="s">
        <v>56</v>
      </c>
      <c r="G503" s="58">
        <v>90000</v>
      </c>
      <c r="H503" s="58"/>
      <c r="I503" s="58">
        <f t="shared" si="193"/>
        <v>90000</v>
      </c>
      <c r="J503" s="59">
        <v>90000</v>
      </c>
      <c r="K503" s="58"/>
      <c r="L503" s="58">
        <f t="shared" si="194"/>
        <v>90000</v>
      </c>
      <c r="M503" s="58">
        <v>90000</v>
      </c>
      <c r="N503" s="58"/>
      <c r="O503" s="58">
        <f t="shared" si="195"/>
        <v>90000</v>
      </c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  <c r="AR503" s="24"/>
      <c r="AS503" s="24"/>
      <c r="AT503" s="24"/>
      <c r="AU503" s="24"/>
      <c r="AV503" s="24"/>
      <c r="AW503" s="24"/>
      <c r="AX503" s="24"/>
      <c r="AY503" s="24"/>
      <c r="AZ503" s="24"/>
      <c r="BA503" s="24"/>
      <c r="BB503" s="24"/>
      <c r="BC503" s="24"/>
      <c r="BD503" s="24"/>
      <c r="BE503" s="24"/>
      <c r="BF503" s="24"/>
      <c r="BG503" s="24"/>
      <c r="BH503" s="24"/>
      <c r="BI503" s="24"/>
      <c r="BJ503" s="24"/>
      <c r="BK503" s="24"/>
      <c r="BL503" s="24"/>
      <c r="BM503" s="24"/>
      <c r="BN503" s="24"/>
      <c r="BO503" s="24"/>
      <c r="BP503" s="24"/>
      <c r="BQ503" s="24"/>
      <c r="BR503" s="24"/>
      <c r="BS503" s="24"/>
      <c r="BT503" s="24"/>
      <c r="BU503" s="24"/>
      <c r="BV503" s="24"/>
      <c r="BW503" s="24"/>
      <c r="BX503" s="24"/>
      <c r="BY503" s="24"/>
      <c r="BZ503" s="24"/>
      <c r="CA503" s="24"/>
      <c r="CB503" s="24"/>
      <c r="CC503" s="24"/>
      <c r="CD503" s="24"/>
      <c r="CE503" s="24"/>
      <c r="CF503" s="24"/>
      <c r="CG503" s="24"/>
      <c r="CH503" s="24"/>
      <c r="CI503" s="24"/>
      <c r="CJ503" s="24"/>
      <c r="CK503" s="24"/>
      <c r="CL503" s="24"/>
    </row>
    <row r="504" spans="1:90" s="30" customFormat="1" ht="12">
      <c r="A504" s="6" t="s">
        <v>409</v>
      </c>
      <c r="B504" s="5" t="s">
        <v>41</v>
      </c>
      <c r="C504" s="5" t="s">
        <v>9</v>
      </c>
      <c r="D504" s="5" t="s">
        <v>9</v>
      </c>
      <c r="E504" s="5" t="s">
        <v>410</v>
      </c>
      <c r="F504" s="5"/>
      <c r="G504" s="58">
        <f t="shared" ref="G504:H506" si="212">G505</f>
        <v>2827654.96</v>
      </c>
      <c r="H504" s="58">
        <f t="shared" si="212"/>
        <v>0</v>
      </c>
      <c r="I504" s="58">
        <f t="shared" si="193"/>
        <v>2827654.96</v>
      </c>
      <c r="J504" s="58">
        <f>J505</f>
        <v>3382588.19</v>
      </c>
      <c r="K504" s="58">
        <f>K505</f>
        <v>0</v>
      </c>
      <c r="L504" s="58">
        <f t="shared" si="194"/>
        <v>3382588.19</v>
      </c>
      <c r="M504" s="58">
        <f>M505</f>
        <v>3382588.19</v>
      </c>
      <c r="N504" s="58">
        <f>N505</f>
        <v>0</v>
      </c>
      <c r="O504" s="58">
        <f t="shared" si="195"/>
        <v>3382588.19</v>
      </c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  <c r="AR504" s="24"/>
      <c r="AS504" s="24"/>
      <c r="AT504" s="24"/>
      <c r="AU504" s="24"/>
      <c r="AV504" s="24"/>
      <c r="AW504" s="24"/>
      <c r="AX504" s="24"/>
      <c r="AY504" s="24"/>
      <c r="AZ504" s="24"/>
      <c r="BA504" s="24"/>
      <c r="BB504" s="24"/>
      <c r="BC504" s="24"/>
      <c r="BD504" s="24"/>
      <c r="BE504" s="24"/>
      <c r="BF504" s="24"/>
      <c r="BG504" s="24"/>
      <c r="BH504" s="24"/>
      <c r="BI504" s="24"/>
      <c r="BJ504" s="24"/>
      <c r="BK504" s="24"/>
      <c r="BL504" s="24"/>
      <c r="BM504" s="24"/>
      <c r="BN504" s="24"/>
      <c r="BO504" s="24"/>
      <c r="BP504" s="24"/>
      <c r="BQ504" s="24"/>
      <c r="BR504" s="24"/>
      <c r="BS504" s="24"/>
      <c r="BT504" s="24"/>
      <c r="BU504" s="24"/>
      <c r="BV504" s="24"/>
      <c r="BW504" s="24"/>
      <c r="BX504" s="24"/>
      <c r="BY504" s="24"/>
      <c r="BZ504" s="24"/>
      <c r="CA504" s="24"/>
      <c r="CB504" s="24"/>
      <c r="CC504" s="24"/>
      <c r="CD504" s="24"/>
      <c r="CE504" s="24"/>
      <c r="CF504" s="24"/>
      <c r="CG504" s="24"/>
      <c r="CH504" s="24"/>
      <c r="CI504" s="24"/>
      <c r="CJ504" s="24"/>
      <c r="CK504" s="24"/>
      <c r="CL504" s="24"/>
    </row>
    <row r="505" spans="1:90" s="30" customFormat="1" ht="48">
      <c r="A505" s="6" t="s">
        <v>428</v>
      </c>
      <c r="B505" s="5" t="s">
        <v>41</v>
      </c>
      <c r="C505" s="5" t="s">
        <v>9</v>
      </c>
      <c r="D505" s="5" t="s">
        <v>9</v>
      </c>
      <c r="E505" s="5" t="s">
        <v>411</v>
      </c>
      <c r="F505" s="5"/>
      <c r="G505" s="58">
        <f t="shared" si="212"/>
        <v>2827654.96</v>
      </c>
      <c r="H505" s="58">
        <f t="shared" si="212"/>
        <v>0</v>
      </c>
      <c r="I505" s="58">
        <f t="shared" si="193"/>
        <v>2827654.96</v>
      </c>
      <c r="J505" s="58">
        <f t="shared" ref="J505:M506" si="213">J506</f>
        <v>3382588.19</v>
      </c>
      <c r="K505" s="58">
        <f>K506</f>
        <v>0</v>
      </c>
      <c r="L505" s="58">
        <f t="shared" ref="L505:L568" si="214">J505+K505</f>
        <v>3382588.19</v>
      </c>
      <c r="M505" s="58">
        <f t="shared" si="213"/>
        <v>3382588.19</v>
      </c>
      <c r="N505" s="58">
        <f>N506</f>
        <v>0</v>
      </c>
      <c r="O505" s="58">
        <f t="shared" ref="O505:O568" si="215">M505+N505</f>
        <v>3382588.19</v>
      </c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4"/>
      <c r="AG505" s="24"/>
      <c r="AH505" s="24"/>
      <c r="AI505" s="24"/>
      <c r="AJ505" s="24"/>
      <c r="AK505" s="24"/>
      <c r="AL505" s="24"/>
      <c r="AM505" s="24"/>
      <c r="AN505" s="24"/>
      <c r="AO505" s="24"/>
      <c r="AP505" s="24"/>
      <c r="AQ505" s="24"/>
      <c r="AR505" s="24"/>
      <c r="AS505" s="24"/>
      <c r="AT505" s="24"/>
      <c r="AU505" s="24"/>
      <c r="AV505" s="24"/>
      <c r="AW505" s="24"/>
      <c r="AX505" s="24"/>
      <c r="AY505" s="24"/>
      <c r="AZ505" s="24"/>
      <c r="BA505" s="24"/>
      <c r="BB505" s="24"/>
      <c r="BC505" s="24"/>
      <c r="BD505" s="24"/>
      <c r="BE505" s="24"/>
      <c r="BF505" s="24"/>
      <c r="BG505" s="24"/>
      <c r="BH505" s="24"/>
      <c r="BI505" s="24"/>
      <c r="BJ505" s="24"/>
      <c r="BK505" s="24"/>
      <c r="BL505" s="24"/>
      <c r="BM505" s="24"/>
      <c r="BN505" s="24"/>
      <c r="BO505" s="24"/>
      <c r="BP505" s="24"/>
      <c r="BQ505" s="24"/>
      <c r="BR505" s="24"/>
      <c r="BS505" s="24"/>
      <c r="BT505" s="24"/>
      <c r="BU505" s="24"/>
      <c r="BV505" s="24"/>
      <c r="BW505" s="24"/>
      <c r="BX505" s="24"/>
      <c r="BY505" s="24"/>
      <c r="BZ505" s="24"/>
      <c r="CA505" s="24"/>
      <c r="CB505" s="24"/>
      <c r="CC505" s="24"/>
      <c r="CD505" s="24"/>
      <c r="CE505" s="24"/>
      <c r="CF505" s="24"/>
      <c r="CG505" s="24"/>
      <c r="CH505" s="24"/>
      <c r="CI505" s="24"/>
      <c r="CJ505" s="24"/>
      <c r="CK505" s="24"/>
      <c r="CL505" s="24"/>
    </row>
    <row r="506" spans="1:90" s="30" customFormat="1" ht="24">
      <c r="A506" s="6" t="s">
        <v>81</v>
      </c>
      <c r="B506" s="5" t="s">
        <v>41</v>
      </c>
      <c r="C506" s="5" t="s">
        <v>9</v>
      </c>
      <c r="D506" s="5" t="s">
        <v>9</v>
      </c>
      <c r="E506" s="5" t="s">
        <v>411</v>
      </c>
      <c r="F506" s="29" t="s">
        <v>80</v>
      </c>
      <c r="G506" s="58">
        <f t="shared" si="212"/>
        <v>2827654.96</v>
      </c>
      <c r="H506" s="58">
        <f t="shared" si="212"/>
        <v>0</v>
      </c>
      <c r="I506" s="58">
        <f t="shared" si="193"/>
        <v>2827654.96</v>
      </c>
      <c r="J506" s="58">
        <f t="shared" si="213"/>
        <v>3382588.19</v>
      </c>
      <c r="K506" s="58">
        <f>K507</f>
        <v>0</v>
      </c>
      <c r="L506" s="58">
        <f t="shared" si="214"/>
        <v>3382588.19</v>
      </c>
      <c r="M506" s="58">
        <f t="shared" si="213"/>
        <v>3382588.19</v>
      </c>
      <c r="N506" s="58">
        <f>N507</f>
        <v>0</v>
      </c>
      <c r="O506" s="58">
        <f t="shared" si="215"/>
        <v>3382588.19</v>
      </c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  <c r="AG506" s="24"/>
      <c r="AH506" s="24"/>
      <c r="AI506" s="24"/>
      <c r="AJ506" s="24"/>
      <c r="AK506" s="24"/>
      <c r="AL506" s="24"/>
      <c r="AM506" s="24"/>
      <c r="AN506" s="24"/>
      <c r="AO506" s="24"/>
      <c r="AP506" s="24"/>
      <c r="AQ506" s="24"/>
      <c r="AR506" s="24"/>
      <c r="AS506" s="24"/>
      <c r="AT506" s="24"/>
      <c r="AU506" s="24"/>
      <c r="AV506" s="24"/>
      <c r="AW506" s="24"/>
      <c r="AX506" s="24"/>
      <c r="AY506" s="24"/>
      <c r="AZ506" s="24"/>
      <c r="BA506" s="24"/>
      <c r="BB506" s="24"/>
      <c r="BC506" s="24"/>
      <c r="BD506" s="24"/>
      <c r="BE506" s="24"/>
      <c r="BF506" s="24"/>
      <c r="BG506" s="24"/>
      <c r="BH506" s="24"/>
      <c r="BI506" s="24"/>
      <c r="BJ506" s="24"/>
      <c r="BK506" s="24"/>
      <c r="BL506" s="24"/>
      <c r="BM506" s="24"/>
      <c r="BN506" s="24"/>
      <c r="BO506" s="24"/>
      <c r="BP506" s="24"/>
      <c r="BQ506" s="24"/>
      <c r="BR506" s="24"/>
      <c r="BS506" s="24"/>
      <c r="BT506" s="24"/>
      <c r="BU506" s="24"/>
      <c r="BV506" s="24"/>
      <c r="BW506" s="24"/>
      <c r="BX506" s="24"/>
      <c r="BY506" s="24"/>
      <c r="BZ506" s="24"/>
      <c r="CA506" s="24"/>
      <c r="CB506" s="24"/>
      <c r="CC506" s="24"/>
      <c r="CD506" s="24"/>
      <c r="CE506" s="24"/>
      <c r="CF506" s="24"/>
      <c r="CG506" s="24"/>
      <c r="CH506" s="24"/>
      <c r="CI506" s="24"/>
      <c r="CJ506" s="24"/>
      <c r="CK506" s="24"/>
      <c r="CL506" s="24"/>
    </row>
    <row r="507" spans="1:90" s="30" customFormat="1" ht="15.75" customHeight="1">
      <c r="A507" s="6" t="s">
        <v>142</v>
      </c>
      <c r="B507" s="5" t="s">
        <v>41</v>
      </c>
      <c r="C507" s="5" t="s">
        <v>9</v>
      </c>
      <c r="D507" s="5" t="s">
        <v>9</v>
      </c>
      <c r="E507" s="5" t="s">
        <v>411</v>
      </c>
      <c r="F507" s="29" t="s">
        <v>143</v>
      </c>
      <c r="G507" s="58">
        <v>2827654.96</v>
      </c>
      <c r="H507" s="58"/>
      <c r="I507" s="58">
        <f t="shared" si="193"/>
        <v>2827654.96</v>
      </c>
      <c r="J507" s="59">
        <v>3382588.19</v>
      </c>
      <c r="K507" s="58"/>
      <c r="L507" s="58">
        <f t="shared" si="214"/>
        <v>3382588.19</v>
      </c>
      <c r="M507" s="58">
        <v>3382588.19</v>
      </c>
      <c r="N507" s="58"/>
      <c r="O507" s="58">
        <f t="shared" si="215"/>
        <v>3382588.19</v>
      </c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  <c r="AG507" s="24"/>
      <c r="AH507" s="24"/>
      <c r="AI507" s="24"/>
      <c r="AJ507" s="24"/>
      <c r="AK507" s="24"/>
      <c r="AL507" s="24"/>
      <c r="AM507" s="24"/>
      <c r="AN507" s="24"/>
      <c r="AO507" s="24"/>
      <c r="AP507" s="24"/>
      <c r="AQ507" s="24"/>
      <c r="AR507" s="24"/>
      <c r="AS507" s="24"/>
      <c r="AT507" s="24"/>
      <c r="AU507" s="24"/>
      <c r="AV507" s="24"/>
      <c r="AW507" s="24"/>
      <c r="AX507" s="24"/>
      <c r="AY507" s="24"/>
      <c r="AZ507" s="24"/>
      <c r="BA507" s="24"/>
      <c r="BB507" s="24"/>
      <c r="BC507" s="24"/>
      <c r="BD507" s="24"/>
      <c r="BE507" s="24"/>
      <c r="BF507" s="24"/>
      <c r="BG507" s="24"/>
      <c r="BH507" s="24"/>
      <c r="BI507" s="24"/>
      <c r="BJ507" s="24"/>
      <c r="BK507" s="24"/>
      <c r="BL507" s="24"/>
      <c r="BM507" s="24"/>
      <c r="BN507" s="24"/>
      <c r="BO507" s="24"/>
      <c r="BP507" s="24"/>
      <c r="BQ507" s="24"/>
      <c r="BR507" s="24"/>
      <c r="BS507" s="24"/>
      <c r="BT507" s="24"/>
      <c r="BU507" s="24"/>
      <c r="BV507" s="24"/>
      <c r="BW507" s="24"/>
      <c r="BX507" s="24"/>
      <c r="BY507" s="24"/>
      <c r="BZ507" s="24"/>
      <c r="CA507" s="24"/>
      <c r="CB507" s="24"/>
      <c r="CC507" s="24"/>
      <c r="CD507" s="24"/>
      <c r="CE507" s="24"/>
      <c r="CF507" s="24"/>
      <c r="CG507" s="24"/>
      <c r="CH507" s="24"/>
      <c r="CI507" s="24"/>
      <c r="CJ507" s="24"/>
      <c r="CK507" s="24"/>
      <c r="CL507" s="24"/>
    </row>
    <row r="508" spans="1:90" s="30" customFormat="1" ht="25.5" hidden="1" customHeight="1">
      <c r="A508" s="6" t="s">
        <v>214</v>
      </c>
      <c r="B508" s="5" t="s">
        <v>41</v>
      </c>
      <c r="C508" s="5" t="s">
        <v>9</v>
      </c>
      <c r="D508" s="5" t="s">
        <v>9</v>
      </c>
      <c r="E508" s="41" t="s">
        <v>213</v>
      </c>
      <c r="F508" s="29"/>
      <c r="G508" s="58">
        <f>G509</f>
        <v>0</v>
      </c>
      <c r="H508" s="58">
        <f>H509</f>
        <v>0</v>
      </c>
      <c r="I508" s="58">
        <f t="shared" si="193"/>
        <v>0</v>
      </c>
      <c r="J508" s="58">
        <f>J509</f>
        <v>0</v>
      </c>
      <c r="K508" s="58">
        <f>K509</f>
        <v>0</v>
      </c>
      <c r="L508" s="58">
        <f t="shared" si="214"/>
        <v>0</v>
      </c>
      <c r="M508" s="58">
        <f>M509</f>
        <v>0</v>
      </c>
      <c r="N508" s="58">
        <f>N509</f>
        <v>0</v>
      </c>
      <c r="O508" s="58">
        <f t="shared" si="215"/>
        <v>0</v>
      </c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  <c r="AG508" s="24"/>
      <c r="AH508" s="24"/>
      <c r="AI508" s="24"/>
      <c r="AJ508" s="24"/>
      <c r="AK508" s="24"/>
      <c r="AL508" s="24"/>
      <c r="AM508" s="24"/>
      <c r="AN508" s="24"/>
      <c r="AO508" s="24"/>
      <c r="AP508" s="24"/>
      <c r="AQ508" s="24"/>
      <c r="AR508" s="24"/>
      <c r="AS508" s="24"/>
      <c r="AT508" s="24"/>
      <c r="AU508" s="24"/>
      <c r="AV508" s="24"/>
      <c r="AW508" s="24"/>
      <c r="AX508" s="24"/>
      <c r="AY508" s="24"/>
      <c r="AZ508" s="24"/>
      <c r="BA508" s="24"/>
      <c r="BB508" s="24"/>
      <c r="BC508" s="24"/>
      <c r="BD508" s="24"/>
      <c r="BE508" s="24"/>
      <c r="BF508" s="24"/>
      <c r="BG508" s="24"/>
      <c r="BH508" s="24"/>
      <c r="BI508" s="24"/>
      <c r="BJ508" s="24"/>
      <c r="BK508" s="24"/>
      <c r="BL508" s="24"/>
      <c r="BM508" s="24"/>
      <c r="BN508" s="24"/>
      <c r="BO508" s="24"/>
      <c r="BP508" s="24"/>
      <c r="BQ508" s="24"/>
      <c r="BR508" s="24"/>
      <c r="BS508" s="24"/>
      <c r="BT508" s="24"/>
      <c r="BU508" s="24"/>
      <c r="BV508" s="24"/>
      <c r="BW508" s="24"/>
      <c r="BX508" s="24"/>
      <c r="BY508" s="24"/>
      <c r="BZ508" s="24"/>
      <c r="CA508" s="24"/>
      <c r="CB508" s="24"/>
      <c r="CC508" s="24"/>
      <c r="CD508" s="24"/>
      <c r="CE508" s="24"/>
      <c r="CF508" s="24"/>
      <c r="CG508" s="24"/>
      <c r="CH508" s="24"/>
      <c r="CI508" s="24"/>
      <c r="CJ508" s="24"/>
      <c r="CK508" s="24"/>
      <c r="CL508" s="24"/>
    </row>
    <row r="509" spans="1:90" s="30" customFormat="1" ht="24" hidden="1">
      <c r="A509" s="6" t="s">
        <v>315</v>
      </c>
      <c r="B509" s="15">
        <v>875</v>
      </c>
      <c r="C509" s="5" t="s">
        <v>9</v>
      </c>
      <c r="D509" s="5" t="s">
        <v>9</v>
      </c>
      <c r="E509" s="5" t="s">
        <v>217</v>
      </c>
      <c r="F509" s="5"/>
      <c r="G509" s="58">
        <f>G510</f>
        <v>0</v>
      </c>
      <c r="H509" s="58">
        <f>H510</f>
        <v>0</v>
      </c>
      <c r="I509" s="58">
        <f t="shared" si="193"/>
        <v>0</v>
      </c>
      <c r="J509" s="58">
        <f>J510</f>
        <v>0</v>
      </c>
      <c r="K509" s="58">
        <f>K510</f>
        <v>0</v>
      </c>
      <c r="L509" s="58">
        <f t="shared" si="214"/>
        <v>0</v>
      </c>
      <c r="M509" s="58">
        <f>M510</f>
        <v>0</v>
      </c>
      <c r="N509" s="58">
        <f>N510</f>
        <v>0</v>
      </c>
      <c r="O509" s="58">
        <f t="shared" si="215"/>
        <v>0</v>
      </c>
    </row>
    <row r="510" spans="1:90" s="30" customFormat="1" ht="24" hidden="1">
      <c r="A510" s="6" t="s">
        <v>74</v>
      </c>
      <c r="B510" s="15">
        <v>875</v>
      </c>
      <c r="C510" s="5" t="s">
        <v>9</v>
      </c>
      <c r="D510" s="5" t="s">
        <v>9</v>
      </c>
      <c r="E510" s="5" t="s">
        <v>218</v>
      </c>
      <c r="F510" s="5"/>
      <c r="G510" s="58">
        <f>G513+G511</f>
        <v>0</v>
      </c>
      <c r="H510" s="58">
        <f>H513+H511</f>
        <v>0</v>
      </c>
      <c r="I510" s="58">
        <f t="shared" si="193"/>
        <v>0</v>
      </c>
      <c r="J510" s="58">
        <f>J513+J511</f>
        <v>0</v>
      </c>
      <c r="K510" s="58">
        <f>K513+K511</f>
        <v>0</v>
      </c>
      <c r="L510" s="58">
        <f t="shared" si="214"/>
        <v>0</v>
      </c>
      <c r="M510" s="58">
        <f>M513+M511</f>
        <v>0</v>
      </c>
      <c r="N510" s="58">
        <f>N513+N511</f>
        <v>0</v>
      </c>
      <c r="O510" s="58">
        <f t="shared" si="215"/>
        <v>0</v>
      </c>
      <c r="P510" s="85"/>
      <c r="Q510" s="85"/>
    </row>
    <row r="511" spans="1:90" s="30" customFormat="1" ht="36" hidden="1">
      <c r="A511" s="6" t="s">
        <v>228</v>
      </c>
      <c r="B511" s="15">
        <v>800</v>
      </c>
      <c r="C511" s="5" t="s">
        <v>9</v>
      </c>
      <c r="D511" s="5" t="s">
        <v>9</v>
      </c>
      <c r="E511" s="5" t="s">
        <v>218</v>
      </c>
      <c r="F511" s="5" t="s">
        <v>48</v>
      </c>
      <c r="G511" s="58">
        <f>G512</f>
        <v>0</v>
      </c>
      <c r="H511" s="58">
        <f>H512</f>
        <v>0</v>
      </c>
      <c r="I511" s="58">
        <f t="shared" si="193"/>
        <v>0</v>
      </c>
      <c r="J511" s="58">
        <f t="shared" ref="J511:M511" si="216">J512</f>
        <v>0</v>
      </c>
      <c r="K511" s="58">
        <f>K512</f>
        <v>0</v>
      </c>
      <c r="L511" s="58">
        <f t="shared" si="214"/>
        <v>0</v>
      </c>
      <c r="M511" s="58">
        <f t="shared" si="216"/>
        <v>0</v>
      </c>
      <c r="N511" s="58">
        <f>N512</f>
        <v>0</v>
      </c>
      <c r="O511" s="58">
        <f t="shared" si="215"/>
        <v>0</v>
      </c>
    </row>
    <row r="512" spans="1:90" s="30" customFormat="1" ht="12" hidden="1">
      <c r="A512" s="6" t="s">
        <v>51</v>
      </c>
      <c r="B512" s="15">
        <v>800</v>
      </c>
      <c r="C512" s="5" t="s">
        <v>9</v>
      </c>
      <c r="D512" s="5" t="s">
        <v>9</v>
      </c>
      <c r="E512" s="5" t="s">
        <v>218</v>
      </c>
      <c r="F512" s="5" t="s">
        <v>50</v>
      </c>
      <c r="G512" s="58"/>
      <c r="H512" s="58"/>
      <c r="I512" s="58">
        <f t="shared" si="193"/>
        <v>0</v>
      </c>
      <c r="J512" s="59"/>
      <c r="K512" s="58"/>
      <c r="L512" s="58">
        <f t="shared" si="214"/>
        <v>0</v>
      </c>
      <c r="M512" s="58"/>
      <c r="N512" s="58"/>
      <c r="O512" s="58">
        <f t="shared" si="215"/>
        <v>0</v>
      </c>
    </row>
    <row r="513" spans="1:90" s="30" customFormat="1" ht="24" hidden="1">
      <c r="A513" s="6" t="s">
        <v>81</v>
      </c>
      <c r="B513" s="15">
        <v>875</v>
      </c>
      <c r="C513" s="5" t="s">
        <v>9</v>
      </c>
      <c r="D513" s="5" t="s">
        <v>9</v>
      </c>
      <c r="E513" s="5" t="s">
        <v>218</v>
      </c>
      <c r="F513" s="5" t="s">
        <v>80</v>
      </c>
      <c r="G513" s="58">
        <f t="shared" ref="G513:N513" si="217">G514</f>
        <v>0</v>
      </c>
      <c r="H513" s="58">
        <f t="shared" si="217"/>
        <v>0</v>
      </c>
      <c r="I513" s="58">
        <f t="shared" si="193"/>
        <v>0</v>
      </c>
      <c r="J513" s="58">
        <f t="shared" si="217"/>
        <v>0</v>
      </c>
      <c r="K513" s="58">
        <f t="shared" si="217"/>
        <v>0</v>
      </c>
      <c r="L513" s="58">
        <f t="shared" si="214"/>
        <v>0</v>
      </c>
      <c r="M513" s="58">
        <f t="shared" si="217"/>
        <v>0</v>
      </c>
      <c r="N513" s="58">
        <f t="shared" si="217"/>
        <v>0</v>
      </c>
      <c r="O513" s="58">
        <f t="shared" si="215"/>
        <v>0</v>
      </c>
    </row>
    <row r="514" spans="1:90" s="30" customFormat="1" ht="12" hidden="1">
      <c r="A514" s="6" t="s">
        <v>142</v>
      </c>
      <c r="B514" s="15">
        <v>875</v>
      </c>
      <c r="C514" s="5" t="s">
        <v>9</v>
      </c>
      <c r="D514" s="5" t="s">
        <v>9</v>
      </c>
      <c r="E514" s="5" t="s">
        <v>218</v>
      </c>
      <c r="F514" s="5" t="s">
        <v>143</v>
      </c>
      <c r="G514" s="58"/>
      <c r="H514" s="58"/>
      <c r="I514" s="58">
        <f t="shared" si="193"/>
        <v>0</v>
      </c>
      <c r="J514" s="59">
        <v>0</v>
      </c>
      <c r="K514" s="58"/>
      <c r="L514" s="58">
        <f t="shared" si="214"/>
        <v>0</v>
      </c>
      <c r="M514" s="58">
        <v>0</v>
      </c>
      <c r="N514" s="58"/>
      <c r="O514" s="58">
        <f t="shared" si="215"/>
        <v>0</v>
      </c>
    </row>
    <row r="515" spans="1:90" s="30" customFormat="1" ht="24" hidden="1">
      <c r="A515" s="6" t="s">
        <v>316</v>
      </c>
      <c r="B515" s="5" t="s">
        <v>41</v>
      </c>
      <c r="C515" s="5" t="s">
        <v>9</v>
      </c>
      <c r="D515" s="5" t="s">
        <v>9</v>
      </c>
      <c r="E515" s="41" t="s">
        <v>150</v>
      </c>
      <c r="F515" s="29"/>
      <c r="G515" s="58">
        <f>G516</f>
        <v>0</v>
      </c>
      <c r="H515" s="58">
        <f>H516</f>
        <v>0</v>
      </c>
      <c r="I515" s="58">
        <f t="shared" si="193"/>
        <v>0</v>
      </c>
      <c r="J515" s="58">
        <f>J516</f>
        <v>0</v>
      </c>
      <c r="K515" s="58">
        <f>K516</f>
        <v>0</v>
      </c>
      <c r="L515" s="58">
        <f t="shared" si="214"/>
        <v>0</v>
      </c>
      <c r="M515" s="58">
        <f>M516</f>
        <v>0</v>
      </c>
      <c r="N515" s="58">
        <f>N516</f>
        <v>0</v>
      </c>
      <c r="O515" s="58">
        <f t="shared" si="215"/>
        <v>0</v>
      </c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  <c r="AG515" s="24"/>
      <c r="AH515" s="24"/>
      <c r="AI515" s="24"/>
      <c r="AJ515" s="24"/>
      <c r="AK515" s="24"/>
      <c r="AL515" s="24"/>
      <c r="AM515" s="24"/>
      <c r="AN515" s="24"/>
      <c r="AO515" s="24"/>
      <c r="AP515" s="24"/>
      <c r="AQ515" s="24"/>
      <c r="AR515" s="24"/>
      <c r="AS515" s="24"/>
      <c r="AT515" s="24"/>
      <c r="AU515" s="24"/>
      <c r="AV515" s="24"/>
      <c r="AW515" s="24"/>
      <c r="AX515" s="24"/>
      <c r="AY515" s="24"/>
      <c r="AZ515" s="24"/>
      <c r="BA515" s="24"/>
      <c r="BB515" s="24"/>
      <c r="BC515" s="24"/>
      <c r="BD515" s="24"/>
      <c r="BE515" s="24"/>
      <c r="BF515" s="24"/>
      <c r="BG515" s="24"/>
      <c r="BH515" s="24"/>
      <c r="BI515" s="24"/>
      <c r="BJ515" s="24"/>
      <c r="BK515" s="24"/>
      <c r="BL515" s="24"/>
      <c r="BM515" s="24"/>
      <c r="BN515" s="24"/>
      <c r="BO515" s="24"/>
      <c r="BP515" s="24"/>
      <c r="BQ515" s="24"/>
      <c r="BR515" s="24"/>
      <c r="BS515" s="24"/>
      <c r="BT515" s="24"/>
      <c r="BU515" s="24"/>
      <c r="BV515" s="24"/>
      <c r="BW515" s="24"/>
      <c r="BX515" s="24"/>
      <c r="BY515" s="24"/>
      <c r="BZ515" s="24"/>
      <c r="CA515" s="24"/>
      <c r="CB515" s="24"/>
      <c r="CC515" s="24"/>
      <c r="CD515" s="24"/>
      <c r="CE515" s="24"/>
      <c r="CF515" s="24"/>
      <c r="CG515" s="24"/>
      <c r="CH515" s="24"/>
      <c r="CI515" s="24"/>
      <c r="CJ515" s="24"/>
      <c r="CK515" s="24"/>
      <c r="CL515" s="24"/>
    </row>
    <row r="516" spans="1:90" s="30" customFormat="1" ht="12" hidden="1">
      <c r="A516" s="6" t="s">
        <v>153</v>
      </c>
      <c r="B516" s="5" t="s">
        <v>41</v>
      </c>
      <c r="C516" s="5" t="s">
        <v>9</v>
      </c>
      <c r="D516" s="5" t="s">
        <v>9</v>
      </c>
      <c r="E516" s="5" t="s">
        <v>152</v>
      </c>
      <c r="F516" s="5"/>
      <c r="G516" s="58">
        <f>G517</f>
        <v>0</v>
      </c>
      <c r="H516" s="58">
        <f>H517</f>
        <v>0</v>
      </c>
      <c r="I516" s="58">
        <f t="shared" si="193"/>
        <v>0</v>
      </c>
      <c r="J516" s="58">
        <f>J517</f>
        <v>0</v>
      </c>
      <c r="K516" s="58">
        <f>K517</f>
        <v>0</v>
      </c>
      <c r="L516" s="58">
        <f t="shared" si="214"/>
        <v>0</v>
      </c>
      <c r="M516" s="58">
        <f>M517</f>
        <v>0</v>
      </c>
      <c r="N516" s="58">
        <f>N517</f>
        <v>0</v>
      </c>
      <c r="O516" s="58">
        <f t="shared" si="215"/>
        <v>0</v>
      </c>
    </row>
    <row r="517" spans="1:90" s="30" customFormat="1" ht="24" hidden="1">
      <c r="A517" s="6" t="s">
        <v>81</v>
      </c>
      <c r="B517" s="5" t="s">
        <v>41</v>
      </c>
      <c r="C517" s="5" t="s">
        <v>9</v>
      </c>
      <c r="D517" s="5" t="s">
        <v>9</v>
      </c>
      <c r="E517" s="5" t="s">
        <v>152</v>
      </c>
      <c r="F517" s="5" t="s">
        <v>80</v>
      </c>
      <c r="G517" s="58">
        <f t="shared" ref="G517:N517" si="218">G518</f>
        <v>0</v>
      </c>
      <c r="H517" s="58">
        <f t="shared" si="218"/>
        <v>0</v>
      </c>
      <c r="I517" s="58">
        <f t="shared" si="193"/>
        <v>0</v>
      </c>
      <c r="J517" s="58">
        <f t="shared" si="218"/>
        <v>0</v>
      </c>
      <c r="K517" s="58">
        <f t="shared" si="218"/>
        <v>0</v>
      </c>
      <c r="L517" s="58">
        <f t="shared" si="214"/>
        <v>0</v>
      </c>
      <c r="M517" s="58">
        <f t="shared" si="218"/>
        <v>0</v>
      </c>
      <c r="N517" s="58">
        <f t="shared" si="218"/>
        <v>0</v>
      </c>
      <c r="O517" s="58">
        <f t="shared" si="215"/>
        <v>0</v>
      </c>
    </row>
    <row r="518" spans="1:90" s="30" customFormat="1" ht="12" hidden="1">
      <c r="A518" s="6" t="s">
        <v>142</v>
      </c>
      <c r="B518" s="5" t="s">
        <v>41</v>
      </c>
      <c r="C518" s="5" t="s">
        <v>9</v>
      </c>
      <c r="D518" s="5" t="s">
        <v>9</v>
      </c>
      <c r="E518" s="5" t="s">
        <v>152</v>
      </c>
      <c r="F518" s="5" t="s">
        <v>143</v>
      </c>
      <c r="G518" s="58"/>
      <c r="H518" s="58"/>
      <c r="I518" s="58">
        <f t="shared" si="193"/>
        <v>0</v>
      </c>
      <c r="J518" s="59"/>
      <c r="K518" s="58"/>
      <c r="L518" s="58">
        <f t="shared" si="214"/>
        <v>0</v>
      </c>
      <c r="M518" s="58">
        <v>0</v>
      </c>
      <c r="N518" s="58"/>
      <c r="O518" s="58">
        <f t="shared" si="215"/>
        <v>0</v>
      </c>
    </row>
    <row r="519" spans="1:90" s="30" customFormat="1" ht="12">
      <c r="A519" s="7" t="s">
        <v>19</v>
      </c>
      <c r="B519" s="3" t="s">
        <v>41</v>
      </c>
      <c r="C519" s="3" t="s">
        <v>9</v>
      </c>
      <c r="D519" s="3" t="s">
        <v>12</v>
      </c>
      <c r="E519" s="3"/>
      <c r="F519" s="3"/>
      <c r="G519" s="57">
        <f>G520</f>
        <v>15959697.15</v>
      </c>
      <c r="H519" s="57">
        <f>H520</f>
        <v>0</v>
      </c>
      <c r="I519" s="57">
        <f t="shared" si="193"/>
        <v>15959697.15</v>
      </c>
      <c r="J519" s="57">
        <f>J520</f>
        <v>16506688.84</v>
      </c>
      <c r="K519" s="57">
        <f>K520</f>
        <v>0</v>
      </c>
      <c r="L519" s="57">
        <f t="shared" si="214"/>
        <v>16506688.84</v>
      </c>
      <c r="M519" s="57">
        <f>M520</f>
        <v>17072038.940000001</v>
      </c>
      <c r="N519" s="57">
        <f>N520</f>
        <v>0</v>
      </c>
      <c r="O519" s="57">
        <f t="shared" si="215"/>
        <v>17072038.940000001</v>
      </c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  <c r="AG519" s="24"/>
      <c r="AH519" s="24"/>
      <c r="AI519" s="24"/>
      <c r="AJ519" s="24"/>
      <c r="AK519" s="24"/>
      <c r="AL519" s="24"/>
      <c r="AM519" s="24"/>
      <c r="AN519" s="24"/>
      <c r="AO519" s="24"/>
      <c r="AP519" s="24"/>
      <c r="AQ519" s="24"/>
      <c r="AR519" s="24"/>
      <c r="AS519" s="24"/>
      <c r="AT519" s="24"/>
      <c r="AU519" s="24"/>
      <c r="AV519" s="24"/>
      <c r="AW519" s="24"/>
      <c r="AX519" s="24"/>
      <c r="AY519" s="24"/>
      <c r="AZ519" s="24"/>
      <c r="BA519" s="24"/>
      <c r="BB519" s="24"/>
      <c r="BC519" s="24"/>
      <c r="BD519" s="24"/>
      <c r="BE519" s="24"/>
      <c r="BF519" s="24"/>
      <c r="BG519" s="24"/>
      <c r="BH519" s="24"/>
      <c r="BI519" s="24"/>
      <c r="BJ519" s="24"/>
      <c r="BK519" s="24"/>
      <c r="BL519" s="24"/>
      <c r="BM519" s="24"/>
      <c r="BN519" s="24"/>
      <c r="BO519" s="24"/>
      <c r="BP519" s="24"/>
      <c r="BQ519" s="24"/>
      <c r="BR519" s="24"/>
      <c r="BS519" s="24"/>
      <c r="BT519" s="24"/>
      <c r="BU519" s="24"/>
      <c r="BV519" s="24"/>
      <c r="BW519" s="24"/>
      <c r="BX519" s="24"/>
      <c r="BY519" s="24"/>
      <c r="BZ519" s="24"/>
      <c r="CA519" s="24"/>
      <c r="CB519" s="24"/>
      <c r="CC519" s="24"/>
      <c r="CD519" s="24"/>
      <c r="CE519" s="24"/>
      <c r="CF519" s="24"/>
      <c r="CG519" s="24"/>
      <c r="CH519" s="24"/>
      <c r="CI519" s="24"/>
      <c r="CJ519" s="24"/>
      <c r="CK519" s="24"/>
      <c r="CL519" s="24"/>
    </row>
    <row r="520" spans="1:90" s="30" customFormat="1" ht="12">
      <c r="A520" s="46" t="s">
        <v>364</v>
      </c>
      <c r="B520" s="5" t="s">
        <v>41</v>
      </c>
      <c r="C520" s="5" t="s">
        <v>9</v>
      </c>
      <c r="D520" s="5" t="s">
        <v>12</v>
      </c>
      <c r="E520" s="5" t="s">
        <v>125</v>
      </c>
      <c r="F520" s="5"/>
      <c r="G520" s="58">
        <f>G535+G521+G528</f>
        <v>15959697.15</v>
      </c>
      <c r="H520" s="58">
        <f>H535+H521+H528</f>
        <v>0</v>
      </c>
      <c r="I520" s="58">
        <f t="shared" si="193"/>
        <v>15959697.15</v>
      </c>
      <c r="J520" s="58">
        <f>J535+J521+J528</f>
        <v>16506688.84</v>
      </c>
      <c r="K520" s="58">
        <f>K535+K521+K528</f>
        <v>0</v>
      </c>
      <c r="L520" s="58">
        <f t="shared" si="214"/>
        <v>16506688.84</v>
      </c>
      <c r="M520" s="58">
        <f>M535+M521+M528</f>
        <v>17072038.940000001</v>
      </c>
      <c r="N520" s="58">
        <f>N535+N521+N528</f>
        <v>0</v>
      </c>
      <c r="O520" s="58">
        <f t="shared" si="215"/>
        <v>17072038.940000001</v>
      </c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  <c r="AR520" s="24"/>
      <c r="AS520" s="24"/>
      <c r="AT520" s="24"/>
      <c r="AU520" s="24"/>
      <c r="AV520" s="24"/>
      <c r="AW520" s="24"/>
      <c r="AX520" s="24"/>
      <c r="AY520" s="24"/>
      <c r="AZ520" s="24"/>
      <c r="BA520" s="24"/>
      <c r="BB520" s="24"/>
      <c r="BC520" s="24"/>
      <c r="BD520" s="24"/>
      <c r="BE520" s="24"/>
      <c r="BF520" s="24"/>
      <c r="BG520" s="24"/>
      <c r="BH520" s="24"/>
      <c r="BI520" s="24"/>
      <c r="BJ520" s="24"/>
      <c r="BK520" s="24"/>
      <c r="BL520" s="24"/>
      <c r="BM520" s="24"/>
      <c r="BN520" s="24"/>
      <c r="BO520" s="24"/>
      <c r="BP520" s="24"/>
      <c r="BQ520" s="24"/>
      <c r="BR520" s="24"/>
      <c r="BS520" s="24"/>
      <c r="BT520" s="24"/>
      <c r="BU520" s="24"/>
      <c r="BV520" s="24"/>
      <c r="BW520" s="24"/>
      <c r="BX520" s="24"/>
      <c r="BY520" s="24"/>
      <c r="BZ520" s="24"/>
      <c r="CA520" s="24"/>
      <c r="CB520" s="24"/>
      <c r="CC520" s="24"/>
      <c r="CD520" s="24"/>
      <c r="CE520" s="24"/>
      <c r="CF520" s="24"/>
      <c r="CG520" s="24"/>
      <c r="CH520" s="24"/>
      <c r="CI520" s="24"/>
      <c r="CJ520" s="24"/>
      <c r="CK520" s="24"/>
      <c r="CL520" s="24"/>
    </row>
    <row r="521" spans="1:90" s="30" customFormat="1" ht="10.5" customHeight="1">
      <c r="A521" s="6" t="s">
        <v>239</v>
      </c>
      <c r="B521" s="5" t="s">
        <v>41</v>
      </c>
      <c r="C521" s="5" t="s">
        <v>9</v>
      </c>
      <c r="D521" s="5" t="s">
        <v>12</v>
      </c>
      <c r="E521" s="5" t="s">
        <v>126</v>
      </c>
      <c r="F521" s="5"/>
      <c r="G521" s="58">
        <f>G525+G522</f>
        <v>1350000</v>
      </c>
      <c r="H521" s="58">
        <f>H525+H522</f>
        <v>0</v>
      </c>
      <c r="I521" s="58">
        <f t="shared" ref="I521:I572" si="219">G521+H521</f>
        <v>1350000</v>
      </c>
      <c r="J521" s="58">
        <f>J525+J522</f>
        <v>1500000</v>
      </c>
      <c r="K521" s="58">
        <f>K525+K522</f>
        <v>0</v>
      </c>
      <c r="L521" s="58">
        <f t="shared" si="214"/>
        <v>1500000</v>
      </c>
      <c r="M521" s="58">
        <f>M525+M522</f>
        <v>2000000</v>
      </c>
      <c r="N521" s="58">
        <f>N525+N522</f>
        <v>0</v>
      </c>
      <c r="O521" s="58">
        <f t="shared" si="215"/>
        <v>2000000</v>
      </c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  <c r="AR521" s="24"/>
      <c r="AS521" s="24"/>
      <c r="AT521" s="24"/>
      <c r="AU521" s="24"/>
      <c r="AV521" s="24"/>
      <c r="AW521" s="24"/>
      <c r="AX521" s="24"/>
      <c r="AY521" s="24"/>
      <c r="AZ521" s="24"/>
      <c r="BA521" s="24"/>
      <c r="BB521" s="24"/>
      <c r="BC521" s="24"/>
      <c r="BD521" s="24"/>
      <c r="BE521" s="24"/>
      <c r="BF521" s="24"/>
      <c r="BG521" s="24"/>
      <c r="BH521" s="24"/>
      <c r="BI521" s="24"/>
      <c r="BJ521" s="24"/>
      <c r="BK521" s="24"/>
      <c r="BL521" s="24"/>
      <c r="BM521" s="24"/>
      <c r="BN521" s="24"/>
      <c r="BO521" s="24"/>
      <c r="BP521" s="24"/>
      <c r="BQ521" s="24"/>
      <c r="BR521" s="24"/>
      <c r="BS521" s="24"/>
      <c r="BT521" s="24"/>
      <c r="BU521" s="24"/>
      <c r="BV521" s="24"/>
      <c r="BW521" s="24"/>
      <c r="BX521" s="24"/>
      <c r="BY521" s="24"/>
      <c r="BZ521" s="24"/>
      <c r="CA521" s="24"/>
      <c r="CB521" s="24"/>
      <c r="CC521" s="24"/>
      <c r="CD521" s="24"/>
      <c r="CE521" s="24"/>
      <c r="CF521" s="24"/>
      <c r="CG521" s="24"/>
      <c r="CH521" s="24"/>
      <c r="CI521" s="24"/>
      <c r="CJ521" s="24"/>
      <c r="CK521" s="24"/>
      <c r="CL521" s="24"/>
    </row>
    <row r="522" spans="1:90" s="30" customFormat="1" ht="12" hidden="1">
      <c r="A522" s="6" t="s">
        <v>62</v>
      </c>
      <c r="B522" s="5" t="s">
        <v>41</v>
      </c>
      <c r="C522" s="5" t="s">
        <v>9</v>
      </c>
      <c r="D522" s="5" t="s">
        <v>12</v>
      </c>
      <c r="E522" s="5" t="s">
        <v>127</v>
      </c>
      <c r="F522" s="5"/>
      <c r="G522" s="58">
        <f>G523</f>
        <v>0</v>
      </c>
      <c r="H522" s="58">
        <f>H523</f>
        <v>0</v>
      </c>
      <c r="I522" s="58">
        <f>G522+H522</f>
        <v>0</v>
      </c>
      <c r="J522" s="58">
        <f t="shared" ref="J522:M523" si="220">J523</f>
        <v>0</v>
      </c>
      <c r="K522" s="58">
        <f>K523</f>
        <v>0</v>
      </c>
      <c r="L522" s="58">
        <f>J522+K522</f>
        <v>0</v>
      </c>
      <c r="M522" s="58">
        <f t="shared" si="220"/>
        <v>0</v>
      </c>
      <c r="N522" s="58">
        <f>N523</f>
        <v>0</v>
      </c>
      <c r="O522" s="58">
        <f>M522+N522</f>
        <v>0</v>
      </c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  <c r="AR522" s="24"/>
      <c r="AS522" s="24"/>
      <c r="AT522" s="24"/>
      <c r="AU522" s="24"/>
      <c r="AV522" s="24"/>
      <c r="AW522" s="24"/>
      <c r="AX522" s="24"/>
      <c r="AY522" s="24"/>
      <c r="AZ522" s="24"/>
      <c r="BA522" s="24"/>
      <c r="BB522" s="24"/>
      <c r="BC522" s="24"/>
      <c r="BD522" s="24"/>
      <c r="BE522" s="24"/>
      <c r="BF522" s="24"/>
      <c r="BG522" s="24"/>
      <c r="BH522" s="24"/>
      <c r="BI522" s="24"/>
      <c r="BJ522" s="24"/>
      <c r="BK522" s="24"/>
      <c r="BL522" s="24"/>
      <c r="BM522" s="24"/>
      <c r="BN522" s="24"/>
      <c r="BO522" s="24"/>
      <c r="BP522" s="24"/>
      <c r="BQ522" s="24"/>
      <c r="BR522" s="24"/>
      <c r="BS522" s="24"/>
      <c r="BT522" s="24"/>
      <c r="BU522" s="24"/>
      <c r="BV522" s="24"/>
      <c r="BW522" s="24"/>
      <c r="BX522" s="24"/>
      <c r="BY522" s="24"/>
      <c r="BZ522" s="24"/>
      <c r="CA522" s="24"/>
      <c r="CB522" s="24"/>
      <c r="CC522" s="24"/>
      <c r="CD522" s="24"/>
      <c r="CE522" s="24"/>
      <c r="CF522" s="24"/>
      <c r="CG522" s="24"/>
      <c r="CH522" s="24"/>
      <c r="CI522" s="24"/>
      <c r="CJ522" s="24"/>
      <c r="CK522" s="24"/>
      <c r="CL522" s="24"/>
    </row>
    <row r="523" spans="1:90" s="30" customFormat="1" ht="12" hidden="1">
      <c r="A523" s="14" t="s">
        <v>59</v>
      </c>
      <c r="B523" s="5" t="s">
        <v>41</v>
      </c>
      <c r="C523" s="5" t="s">
        <v>9</v>
      </c>
      <c r="D523" s="5" t="s">
        <v>12</v>
      </c>
      <c r="E523" s="5" t="s">
        <v>127</v>
      </c>
      <c r="F523" s="5" t="s">
        <v>22</v>
      </c>
      <c r="G523" s="58">
        <f>G524</f>
        <v>0</v>
      </c>
      <c r="H523" s="58">
        <f>H524</f>
        <v>0</v>
      </c>
      <c r="I523" s="58">
        <f>G523+H523</f>
        <v>0</v>
      </c>
      <c r="J523" s="58">
        <f t="shared" si="220"/>
        <v>0</v>
      </c>
      <c r="K523" s="58">
        <f>K524</f>
        <v>0</v>
      </c>
      <c r="L523" s="58">
        <f>J523+K523</f>
        <v>0</v>
      </c>
      <c r="M523" s="58">
        <f t="shared" si="220"/>
        <v>0</v>
      </c>
      <c r="N523" s="58">
        <f>N524</f>
        <v>0</v>
      </c>
      <c r="O523" s="58">
        <f>M523+N523</f>
        <v>0</v>
      </c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  <c r="AR523" s="24"/>
      <c r="AS523" s="24"/>
      <c r="AT523" s="24"/>
      <c r="AU523" s="24"/>
      <c r="AV523" s="24"/>
      <c r="AW523" s="24"/>
      <c r="AX523" s="24"/>
      <c r="AY523" s="24"/>
      <c r="AZ523" s="24"/>
      <c r="BA523" s="24"/>
      <c r="BB523" s="24"/>
      <c r="BC523" s="24"/>
      <c r="BD523" s="24"/>
      <c r="BE523" s="24"/>
      <c r="BF523" s="24"/>
      <c r="BG523" s="24"/>
      <c r="BH523" s="24"/>
      <c r="BI523" s="24"/>
      <c r="BJ523" s="24"/>
      <c r="BK523" s="24"/>
      <c r="BL523" s="24"/>
      <c r="BM523" s="24"/>
      <c r="BN523" s="24"/>
      <c r="BO523" s="24"/>
      <c r="BP523" s="24"/>
      <c r="BQ523" s="24"/>
      <c r="BR523" s="24"/>
      <c r="BS523" s="24"/>
      <c r="BT523" s="24"/>
      <c r="BU523" s="24"/>
      <c r="BV523" s="24"/>
      <c r="BW523" s="24"/>
      <c r="BX523" s="24"/>
      <c r="BY523" s="24"/>
      <c r="BZ523" s="24"/>
      <c r="CA523" s="24"/>
      <c r="CB523" s="24"/>
      <c r="CC523" s="24"/>
      <c r="CD523" s="24"/>
      <c r="CE523" s="24"/>
      <c r="CF523" s="24"/>
      <c r="CG523" s="24"/>
      <c r="CH523" s="24"/>
      <c r="CI523" s="24"/>
      <c r="CJ523" s="24"/>
      <c r="CK523" s="24"/>
      <c r="CL523" s="24"/>
    </row>
    <row r="524" spans="1:90" s="30" customFormat="1" ht="12" hidden="1">
      <c r="A524" s="6" t="s">
        <v>88</v>
      </c>
      <c r="B524" s="5" t="s">
        <v>41</v>
      </c>
      <c r="C524" s="5" t="s">
        <v>9</v>
      </c>
      <c r="D524" s="5" t="s">
        <v>12</v>
      </c>
      <c r="E524" s="5" t="s">
        <v>127</v>
      </c>
      <c r="F524" s="5" t="s">
        <v>87</v>
      </c>
      <c r="G524" s="58"/>
      <c r="H524" s="58"/>
      <c r="I524" s="58">
        <f>G524+H524</f>
        <v>0</v>
      </c>
      <c r="J524" s="59"/>
      <c r="K524" s="58"/>
      <c r="L524" s="58">
        <f>J524+K524</f>
        <v>0</v>
      </c>
      <c r="M524" s="58"/>
      <c r="N524" s="58"/>
      <c r="O524" s="58">
        <f>M524+N524</f>
        <v>0</v>
      </c>
      <c r="P524" s="85"/>
      <c r="Q524" s="85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  <c r="AG524" s="24"/>
      <c r="AH524" s="24"/>
      <c r="AI524" s="24"/>
      <c r="AJ524" s="24"/>
      <c r="AK524" s="24"/>
      <c r="AL524" s="24"/>
      <c r="AM524" s="24"/>
      <c r="AN524" s="24"/>
      <c r="AO524" s="24"/>
      <c r="AP524" s="24"/>
      <c r="AQ524" s="24"/>
      <c r="AR524" s="24"/>
      <c r="AS524" s="24"/>
      <c r="AT524" s="24"/>
      <c r="AU524" s="24"/>
      <c r="AV524" s="24"/>
      <c r="AW524" s="24"/>
      <c r="AX524" s="24"/>
      <c r="AY524" s="24"/>
      <c r="AZ524" s="24"/>
      <c r="BA524" s="24"/>
      <c r="BB524" s="24"/>
      <c r="BC524" s="24"/>
      <c r="BD524" s="24"/>
      <c r="BE524" s="24"/>
      <c r="BF524" s="24"/>
      <c r="BG524" s="24"/>
      <c r="BH524" s="24"/>
      <c r="BI524" s="24"/>
      <c r="BJ524" s="24"/>
      <c r="BK524" s="24"/>
      <c r="BL524" s="24"/>
      <c r="BM524" s="24"/>
      <c r="BN524" s="24"/>
      <c r="BO524" s="24"/>
      <c r="BP524" s="24"/>
      <c r="BQ524" s="24"/>
      <c r="BR524" s="24"/>
      <c r="BS524" s="24"/>
      <c r="BT524" s="24"/>
      <c r="BU524" s="24"/>
      <c r="BV524" s="24"/>
      <c r="BW524" s="24"/>
      <c r="BX524" s="24"/>
      <c r="BY524" s="24"/>
      <c r="BZ524" s="24"/>
      <c r="CA524" s="24"/>
      <c r="CB524" s="24"/>
      <c r="CC524" s="24"/>
      <c r="CD524" s="24"/>
      <c r="CE524" s="24"/>
      <c r="CF524" s="24"/>
      <c r="CG524" s="24"/>
      <c r="CH524" s="24"/>
      <c r="CI524" s="24"/>
      <c r="CJ524" s="24"/>
      <c r="CK524" s="24"/>
      <c r="CL524" s="24"/>
    </row>
    <row r="525" spans="1:90" s="30" customFormat="1" ht="12">
      <c r="A525" s="6" t="s">
        <v>95</v>
      </c>
      <c r="B525" s="5" t="s">
        <v>41</v>
      </c>
      <c r="C525" s="5" t="s">
        <v>9</v>
      </c>
      <c r="D525" s="5" t="s">
        <v>12</v>
      </c>
      <c r="E525" s="5" t="s">
        <v>328</v>
      </c>
      <c r="F525" s="5"/>
      <c r="G525" s="58">
        <f>G526</f>
        <v>1350000</v>
      </c>
      <c r="H525" s="58">
        <f>H526</f>
        <v>0</v>
      </c>
      <c r="I525" s="58">
        <f t="shared" si="219"/>
        <v>1350000</v>
      </c>
      <c r="J525" s="58">
        <f t="shared" ref="J525:M526" si="221">J526</f>
        <v>1500000</v>
      </c>
      <c r="K525" s="58">
        <f>K526</f>
        <v>0</v>
      </c>
      <c r="L525" s="58">
        <f t="shared" si="214"/>
        <v>1500000</v>
      </c>
      <c r="M525" s="58">
        <f t="shared" si="221"/>
        <v>2000000</v>
      </c>
      <c r="N525" s="58">
        <f>N526</f>
        <v>0</v>
      </c>
      <c r="O525" s="58">
        <f t="shared" si="215"/>
        <v>2000000</v>
      </c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  <c r="BB525" s="24"/>
      <c r="BC525" s="24"/>
      <c r="BD525" s="24"/>
      <c r="BE525" s="24"/>
      <c r="BF525" s="24"/>
      <c r="BG525" s="24"/>
      <c r="BH525" s="24"/>
      <c r="BI525" s="24"/>
      <c r="BJ525" s="24"/>
      <c r="BK525" s="24"/>
      <c r="BL525" s="24"/>
      <c r="BM525" s="24"/>
      <c r="BN525" s="24"/>
      <c r="BO525" s="24"/>
      <c r="BP525" s="24"/>
      <c r="BQ525" s="24"/>
      <c r="BR525" s="24"/>
      <c r="BS525" s="24"/>
      <c r="BT525" s="24"/>
      <c r="BU525" s="24"/>
      <c r="BV525" s="24"/>
      <c r="BW525" s="24"/>
      <c r="BX525" s="24"/>
      <c r="BY525" s="24"/>
      <c r="BZ525" s="24"/>
      <c r="CA525" s="24"/>
      <c r="CB525" s="24"/>
      <c r="CC525" s="24"/>
      <c r="CD525" s="24"/>
      <c r="CE525" s="24"/>
      <c r="CF525" s="24"/>
      <c r="CG525" s="24"/>
      <c r="CH525" s="24"/>
      <c r="CI525" s="24"/>
      <c r="CJ525" s="24"/>
      <c r="CK525" s="24"/>
      <c r="CL525" s="24"/>
    </row>
    <row r="526" spans="1:90" s="30" customFormat="1" ht="12">
      <c r="A526" s="14" t="s">
        <v>59</v>
      </c>
      <c r="B526" s="5" t="s">
        <v>41</v>
      </c>
      <c r="C526" s="5" t="s">
        <v>9</v>
      </c>
      <c r="D526" s="5" t="s">
        <v>12</v>
      </c>
      <c r="E526" s="5" t="s">
        <v>328</v>
      </c>
      <c r="F526" s="5" t="s">
        <v>22</v>
      </c>
      <c r="G526" s="58">
        <f>G527</f>
        <v>1350000</v>
      </c>
      <c r="H526" s="58">
        <f>H527</f>
        <v>0</v>
      </c>
      <c r="I526" s="58">
        <f t="shared" si="219"/>
        <v>1350000</v>
      </c>
      <c r="J526" s="58">
        <f t="shared" si="221"/>
        <v>1500000</v>
      </c>
      <c r="K526" s="58">
        <f>K527</f>
        <v>0</v>
      </c>
      <c r="L526" s="58">
        <f t="shared" si="214"/>
        <v>1500000</v>
      </c>
      <c r="M526" s="58">
        <f t="shared" si="221"/>
        <v>2000000</v>
      </c>
      <c r="N526" s="58">
        <f>N527</f>
        <v>0</v>
      </c>
      <c r="O526" s="58">
        <f t="shared" si="215"/>
        <v>2000000</v>
      </c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  <c r="AR526" s="24"/>
      <c r="AS526" s="24"/>
      <c r="AT526" s="24"/>
      <c r="AU526" s="24"/>
      <c r="AV526" s="24"/>
      <c r="AW526" s="24"/>
      <c r="AX526" s="24"/>
      <c r="AY526" s="24"/>
      <c r="AZ526" s="24"/>
      <c r="BA526" s="24"/>
      <c r="BB526" s="24"/>
      <c r="BC526" s="24"/>
      <c r="BD526" s="24"/>
      <c r="BE526" s="24"/>
      <c r="BF526" s="24"/>
      <c r="BG526" s="24"/>
      <c r="BH526" s="24"/>
      <c r="BI526" s="24"/>
      <c r="BJ526" s="24"/>
      <c r="BK526" s="24"/>
      <c r="BL526" s="24"/>
      <c r="BM526" s="24"/>
      <c r="BN526" s="24"/>
      <c r="BO526" s="24"/>
      <c r="BP526" s="24"/>
      <c r="BQ526" s="24"/>
      <c r="BR526" s="24"/>
      <c r="BS526" s="24"/>
      <c r="BT526" s="24"/>
      <c r="BU526" s="24"/>
      <c r="BV526" s="24"/>
      <c r="BW526" s="24"/>
      <c r="BX526" s="24"/>
      <c r="BY526" s="24"/>
      <c r="BZ526" s="24"/>
      <c r="CA526" s="24"/>
      <c r="CB526" s="24"/>
      <c r="CC526" s="24"/>
      <c r="CD526" s="24"/>
      <c r="CE526" s="24"/>
      <c r="CF526" s="24"/>
      <c r="CG526" s="24"/>
      <c r="CH526" s="24"/>
      <c r="CI526" s="24"/>
      <c r="CJ526" s="24"/>
      <c r="CK526" s="24"/>
      <c r="CL526" s="24"/>
    </row>
    <row r="527" spans="1:90" s="30" customFormat="1" ht="12">
      <c r="A527" s="6" t="s">
        <v>88</v>
      </c>
      <c r="B527" s="5" t="s">
        <v>41</v>
      </c>
      <c r="C527" s="5" t="s">
        <v>9</v>
      </c>
      <c r="D527" s="5" t="s">
        <v>12</v>
      </c>
      <c r="E527" s="5" t="s">
        <v>328</v>
      </c>
      <c r="F527" s="5" t="s">
        <v>87</v>
      </c>
      <c r="G527" s="58">
        <v>1350000</v>
      </c>
      <c r="H527" s="58"/>
      <c r="I527" s="58">
        <f t="shared" si="219"/>
        <v>1350000</v>
      </c>
      <c r="J527" s="59">
        <v>1500000</v>
      </c>
      <c r="K527" s="58"/>
      <c r="L527" s="58">
        <f t="shared" si="214"/>
        <v>1500000</v>
      </c>
      <c r="M527" s="58">
        <v>2000000</v>
      </c>
      <c r="N527" s="58"/>
      <c r="O527" s="58">
        <f t="shared" si="215"/>
        <v>2000000</v>
      </c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  <c r="AG527" s="24"/>
      <c r="AH527" s="24"/>
      <c r="AI527" s="24"/>
      <c r="AJ527" s="24"/>
      <c r="AK527" s="24"/>
      <c r="AL527" s="24"/>
      <c r="AM527" s="24"/>
      <c r="AN527" s="24"/>
      <c r="AO527" s="24"/>
      <c r="AP527" s="24"/>
      <c r="AQ527" s="24"/>
      <c r="AR527" s="24"/>
      <c r="AS527" s="24"/>
      <c r="AT527" s="24"/>
      <c r="AU527" s="24"/>
      <c r="AV527" s="24"/>
      <c r="AW527" s="24"/>
      <c r="AX527" s="24"/>
      <c r="AY527" s="24"/>
      <c r="AZ527" s="24"/>
      <c r="BA527" s="24"/>
      <c r="BB527" s="24"/>
      <c r="BC527" s="24"/>
      <c r="BD527" s="24"/>
      <c r="BE527" s="24"/>
      <c r="BF527" s="24"/>
      <c r="BG527" s="24"/>
      <c r="BH527" s="24"/>
      <c r="BI527" s="24"/>
      <c r="BJ527" s="24"/>
      <c r="BK527" s="24"/>
      <c r="BL527" s="24"/>
      <c r="BM527" s="24"/>
      <c r="BN527" s="24"/>
      <c r="BO527" s="24"/>
      <c r="BP527" s="24"/>
      <c r="BQ527" s="24"/>
      <c r="BR527" s="24"/>
      <c r="BS527" s="24"/>
      <c r="BT527" s="24"/>
      <c r="BU527" s="24"/>
      <c r="BV527" s="24"/>
      <c r="BW527" s="24"/>
      <c r="BX527" s="24"/>
      <c r="BY527" s="24"/>
      <c r="BZ527" s="24"/>
      <c r="CA527" s="24"/>
      <c r="CB527" s="24"/>
      <c r="CC527" s="24"/>
      <c r="CD527" s="24"/>
      <c r="CE527" s="24"/>
      <c r="CF527" s="24"/>
      <c r="CG527" s="24"/>
      <c r="CH527" s="24"/>
      <c r="CI527" s="24"/>
      <c r="CJ527" s="24"/>
      <c r="CK527" s="24"/>
      <c r="CL527" s="24"/>
    </row>
    <row r="528" spans="1:90" s="30" customFormat="1" ht="12">
      <c r="A528" s="6" t="s">
        <v>243</v>
      </c>
      <c r="B528" s="5" t="s">
        <v>41</v>
      </c>
      <c r="C528" s="5" t="s">
        <v>9</v>
      </c>
      <c r="D528" s="5" t="s">
        <v>12</v>
      </c>
      <c r="E528" s="5" t="s">
        <v>131</v>
      </c>
      <c r="F528" s="5"/>
      <c r="G528" s="58">
        <f>G532+G529</f>
        <v>1712012.85</v>
      </c>
      <c r="H528" s="58">
        <f>H532+H529</f>
        <v>0</v>
      </c>
      <c r="I528" s="58">
        <f t="shared" si="219"/>
        <v>1712012.85</v>
      </c>
      <c r="J528" s="58">
        <f>J532+J529</f>
        <v>2109004.54</v>
      </c>
      <c r="K528" s="58">
        <f>K532+K529</f>
        <v>0</v>
      </c>
      <c r="L528" s="58">
        <f t="shared" si="214"/>
        <v>2109004.54</v>
      </c>
      <c r="M528" s="58">
        <f>M532+M529</f>
        <v>2174354.6399999997</v>
      </c>
      <c r="N528" s="58">
        <f>N532+N529</f>
        <v>0</v>
      </c>
      <c r="O528" s="58">
        <f t="shared" si="215"/>
        <v>2174354.6399999997</v>
      </c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  <c r="BB528" s="24"/>
      <c r="BC528" s="24"/>
      <c r="BD528" s="24"/>
      <c r="BE528" s="24"/>
      <c r="BF528" s="24"/>
      <c r="BG528" s="24"/>
      <c r="BH528" s="24"/>
      <c r="BI528" s="24"/>
      <c r="BJ528" s="24"/>
      <c r="BK528" s="24"/>
      <c r="BL528" s="24"/>
      <c r="BM528" s="24"/>
      <c r="BN528" s="24"/>
      <c r="BO528" s="24"/>
      <c r="BP528" s="24"/>
      <c r="BQ528" s="24"/>
      <c r="BR528" s="24"/>
      <c r="BS528" s="24"/>
      <c r="BT528" s="24"/>
      <c r="BU528" s="24"/>
      <c r="BV528" s="24"/>
      <c r="BW528" s="24"/>
      <c r="BX528" s="24"/>
      <c r="BY528" s="24"/>
      <c r="BZ528" s="24"/>
      <c r="CA528" s="24"/>
      <c r="CB528" s="24"/>
      <c r="CC528" s="24"/>
      <c r="CD528" s="24"/>
      <c r="CE528" s="24"/>
      <c r="CF528" s="24"/>
      <c r="CG528" s="24"/>
      <c r="CH528" s="24"/>
      <c r="CI528" s="24"/>
      <c r="CJ528" s="24"/>
      <c r="CK528" s="24"/>
      <c r="CL528" s="24"/>
    </row>
    <row r="529" spans="1:90" s="30" customFormat="1" ht="12">
      <c r="A529" s="6" t="s">
        <v>170</v>
      </c>
      <c r="B529" s="5" t="s">
        <v>41</v>
      </c>
      <c r="C529" s="5" t="s">
        <v>9</v>
      </c>
      <c r="D529" s="5" t="s">
        <v>12</v>
      </c>
      <c r="E529" s="41" t="s">
        <v>171</v>
      </c>
      <c r="F529" s="29"/>
      <c r="G529" s="58">
        <f>G530</f>
        <v>475000</v>
      </c>
      <c r="H529" s="58">
        <f>H530</f>
        <v>0</v>
      </c>
      <c r="I529" s="58">
        <f>G529+H529</f>
        <v>475000</v>
      </c>
      <c r="J529" s="58">
        <f t="shared" ref="J529:M530" si="222">J530</f>
        <v>475000</v>
      </c>
      <c r="K529" s="58">
        <f>K530</f>
        <v>0</v>
      </c>
      <c r="L529" s="58">
        <f>J529+K529</f>
        <v>475000</v>
      </c>
      <c r="M529" s="58">
        <f t="shared" si="222"/>
        <v>475000</v>
      </c>
      <c r="N529" s="58">
        <f>N530</f>
        <v>0</v>
      </c>
      <c r="O529" s="58">
        <f>M529+N529</f>
        <v>475000</v>
      </c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  <c r="BB529" s="24"/>
      <c r="BC529" s="24"/>
      <c r="BD529" s="24"/>
      <c r="BE529" s="24"/>
      <c r="BF529" s="24"/>
      <c r="BG529" s="24"/>
      <c r="BH529" s="24"/>
      <c r="BI529" s="24"/>
      <c r="BJ529" s="24"/>
      <c r="BK529" s="24"/>
      <c r="BL529" s="24"/>
      <c r="BM529" s="24"/>
      <c r="BN529" s="24"/>
      <c r="BO529" s="24"/>
      <c r="BP529" s="24"/>
      <c r="BQ529" s="24"/>
      <c r="BR529" s="24"/>
      <c r="BS529" s="24"/>
      <c r="BT529" s="24"/>
      <c r="BU529" s="24"/>
      <c r="BV529" s="24"/>
      <c r="BW529" s="24"/>
      <c r="BX529" s="24"/>
      <c r="BY529" s="24"/>
      <c r="BZ529" s="24"/>
      <c r="CA529" s="24"/>
      <c r="CB529" s="24"/>
      <c r="CC529" s="24"/>
      <c r="CD529" s="24"/>
      <c r="CE529" s="24"/>
      <c r="CF529" s="24"/>
      <c r="CG529" s="24"/>
      <c r="CH529" s="24"/>
      <c r="CI529" s="24"/>
      <c r="CJ529" s="24"/>
      <c r="CK529" s="24"/>
      <c r="CL529" s="24"/>
    </row>
    <row r="530" spans="1:90" s="30" customFormat="1" ht="24">
      <c r="A530" s="6" t="s">
        <v>81</v>
      </c>
      <c r="B530" s="5" t="s">
        <v>41</v>
      </c>
      <c r="C530" s="5" t="s">
        <v>9</v>
      </c>
      <c r="D530" s="5" t="s">
        <v>12</v>
      </c>
      <c r="E530" s="41" t="s">
        <v>171</v>
      </c>
      <c r="F530" s="29" t="s">
        <v>80</v>
      </c>
      <c r="G530" s="58">
        <f>G531</f>
        <v>475000</v>
      </c>
      <c r="H530" s="58">
        <f>H531</f>
        <v>0</v>
      </c>
      <c r="I530" s="58">
        <f>G530+H530</f>
        <v>475000</v>
      </c>
      <c r="J530" s="58">
        <f t="shared" si="222"/>
        <v>475000</v>
      </c>
      <c r="K530" s="58">
        <f>K531</f>
        <v>0</v>
      </c>
      <c r="L530" s="58">
        <f>J530+K530</f>
        <v>475000</v>
      </c>
      <c r="M530" s="58">
        <f t="shared" si="222"/>
        <v>475000</v>
      </c>
      <c r="N530" s="58">
        <f>N531</f>
        <v>0</v>
      </c>
      <c r="O530" s="58">
        <f>M530+N530</f>
        <v>475000</v>
      </c>
      <c r="P530" s="85"/>
      <c r="Q530" s="85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  <c r="BB530" s="24"/>
      <c r="BC530" s="24"/>
      <c r="BD530" s="24"/>
      <c r="BE530" s="24"/>
      <c r="BF530" s="24"/>
      <c r="BG530" s="24"/>
      <c r="BH530" s="24"/>
      <c r="BI530" s="24"/>
      <c r="BJ530" s="24"/>
      <c r="BK530" s="24"/>
      <c r="BL530" s="24"/>
      <c r="BM530" s="24"/>
      <c r="BN530" s="24"/>
      <c r="BO530" s="24"/>
      <c r="BP530" s="24"/>
      <c r="BQ530" s="24"/>
      <c r="BR530" s="24"/>
      <c r="BS530" s="24"/>
      <c r="BT530" s="24"/>
      <c r="BU530" s="24"/>
      <c r="BV530" s="24"/>
      <c r="BW530" s="24"/>
      <c r="BX530" s="24"/>
      <c r="BY530" s="24"/>
      <c r="BZ530" s="24"/>
      <c r="CA530" s="24"/>
      <c r="CB530" s="24"/>
      <c r="CC530" s="24"/>
      <c r="CD530" s="24"/>
      <c r="CE530" s="24"/>
      <c r="CF530" s="24"/>
      <c r="CG530" s="24"/>
      <c r="CH530" s="24"/>
      <c r="CI530" s="24"/>
      <c r="CJ530" s="24"/>
      <c r="CK530" s="24"/>
      <c r="CL530" s="24"/>
    </row>
    <row r="531" spans="1:90" s="30" customFormat="1" ht="12">
      <c r="A531" s="6" t="s">
        <v>142</v>
      </c>
      <c r="B531" s="5" t="s">
        <v>41</v>
      </c>
      <c r="C531" s="5" t="s">
        <v>9</v>
      </c>
      <c r="D531" s="5" t="s">
        <v>12</v>
      </c>
      <c r="E531" s="41" t="s">
        <v>171</v>
      </c>
      <c r="F531" s="29" t="s">
        <v>143</v>
      </c>
      <c r="G531" s="58">
        <v>475000</v>
      </c>
      <c r="H531" s="58"/>
      <c r="I531" s="58">
        <f>G531+H531</f>
        <v>475000</v>
      </c>
      <c r="J531" s="59">
        <v>475000</v>
      </c>
      <c r="K531" s="58"/>
      <c r="L531" s="58">
        <f>J531+K531</f>
        <v>475000</v>
      </c>
      <c r="M531" s="58">
        <v>475000</v>
      </c>
      <c r="N531" s="58"/>
      <c r="O531" s="58">
        <f>M531+N531</f>
        <v>475000</v>
      </c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  <c r="AR531" s="24"/>
      <c r="AS531" s="24"/>
      <c r="AT531" s="24"/>
      <c r="AU531" s="24"/>
      <c r="AV531" s="24"/>
      <c r="AW531" s="24"/>
      <c r="AX531" s="24"/>
      <c r="AY531" s="24"/>
      <c r="AZ531" s="24"/>
      <c r="BA531" s="24"/>
      <c r="BB531" s="24"/>
      <c r="BC531" s="24"/>
      <c r="BD531" s="24"/>
      <c r="BE531" s="24"/>
      <c r="BF531" s="24"/>
      <c r="BG531" s="24"/>
      <c r="BH531" s="24"/>
      <c r="BI531" s="24"/>
      <c r="BJ531" s="24"/>
      <c r="BK531" s="24"/>
      <c r="BL531" s="24"/>
      <c r="BM531" s="24"/>
      <c r="BN531" s="24"/>
      <c r="BO531" s="24"/>
      <c r="BP531" s="24"/>
      <c r="BQ531" s="24"/>
      <c r="BR531" s="24"/>
      <c r="BS531" s="24"/>
      <c r="BT531" s="24"/>
      <c r="BU531" s="24"/>
      <c r="BV531" s="24"/>
      <c r="BW531" s="24"/>
      <c r="BX531" s="24"/>
      <c r="BY531" s="24"/>
      <c r="BZ531" s="24"/>
      <c r="CA531" s="24"/>
      <c r="CB531" s="24"/>
      <c r="CC531" s="24"/>
      <c r="CD531" s="24"/>
      <c r="CE531" s="24"/>
      <c r="CF531" s="24"/>
      <c r="CG531" s="24"/>
      <c r="CH531" s="24"/>
      <c r="CI531" s="24"/>
      <c r="CJ531" s="24"/>
      <c r="CK531" s="24"/>
      <c r="CL531" s="24"/>
    </row>
    <row r="532" spans="1:90" s="30" customFormat="1" ht="36">
      <c r="A532" s="6" t="s">
        <v>333</v>
      </c>
      <c r="B532" s="5" t="s">
        <v>41</v>
      </c>
      <c r="C532" s="5" t="s">
        <v>9</v>
      </c>
      <c r="D532" s="5" t="s">
        <v>12</v>
      </c>
      <c r="E532" s="5" t="s">
        <v>334</v>
      </c>
      <c r="F532" s="5"/>
      <c r="G532" s="58">
        <f>G533</f>
        <v>1237012.8500000001</v>
      </c>
      <c r="H532" s="58">
        <f>H533</f>
        <v>0</v>
      </c>
      <c r="I532" s="58">
        <f t="shared" si="219"/>
        <v>1237012.8500000001</v>
      </c>
      <c r="J532" s="58">
        <f t="shared" ref="J532:M533" si="223">J533</f>
        <v>1634004.54</v>
      </c>
      <c r="K532" s="58">
        <f>K533</f>
        <v>0</v>
      </c>
      <c r="L532" s="58">
        <f t="shared" si="214"/>
        <v>1634004.54</v>
      </c>
      <c r="M532" s="58">
        <f t="shared" si="223"/>
        <v>1699354.64</v>
      </c>
      <c r="N532" s="58">
        <f>N533</f>
        <v>0</v>
      </c>
      <c r="O532" s="58">
        <f t="shared" si="215"/>
        <v>1699354.64</v>
      </c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  <c r="BB532" s="24"/>
      <c r="BC532" s="24"/>
      <c r="BD532" s="24"/>
      <c r="BE532" s="24"/>
      <c r="BF532" s="24"/>
      <c r="BG532" s="24"/>
      <c r="BH532" s="24"/>
      <c r="BI532" s="24"/>
      <c r="BJ532" s="24"/>
      <c r="BK532" s="24"/>
      <c r="BL532" s="24"/>
      <c r="BM532" s="24"/>
      <c r="BN532" s="24"/>
      <c r="BO532" s="24"/>
      <c r="BP532" s="24"/>
      <c r="BQ532" s="24"/>
      <c r="BR532" s="24"/>
      <c r="BS532" s="24"/>
      <c r="BT532" s="24"/>
      <c r="BU532" s="24"/>
      <c r="BV532" s="24"/>
      <c r="BW532" s="24"/>
      <c r="BX532" s="24"/>
      <c r="BY532" s="24"/>
      <c r="BZ532" s="24"/>
      <c r="CA532" s="24"/>
      <c r="CB532" s="24"/>
      <c r="CC532" s="24"/>
      <c r="CD532" s="24"/>
      <c r="CE532" s="24"/>
      <c r="CF532" s="24"/>
      <c r="CG532" s="24"/>
      <c r="CH532" s="24"/>
      <c r="CI532" s="24"/>
      <c r="CJ532" s="24"/>
      <c r="CK532" s="24"/>
      <c r="CL532" s="24"/>
    </row>
    <row r="533" spans="1:90" s="30" customFormat="1" ht="24">
      <c r="A533" s="6" t="s">
        <v>81</v>
      </c>
      <c r="B533" s="5" t="s">
        <v>41</v>
      </c>
      <c r="C533" s="5" t="s">
        <v>9</v>
      </c>
      <c r="D533" s="5" t="s">
        <v>12</v>
      </c>
      <c r="E533" s="5" t="s">
        <v>334</v>
      </c>
      <c r="F533" s="29" t="s">
        <v>80</v>
      </c>
      <c r="G533" s="58">
        <f>G534</f>
        <v>1237012.8500000001</v>
      </c>
      <c r="H533" s="58">
        <f>H534</f>
        <v>0</v>
      </c>
      <c r="I533" s="58">
        <f t="shared" si="219"/>
        <v>1237012.8500000001</v>
      </c>
      <c r="J533" s="58">
        <f t="shared" si="223"/>
        <v>1634004.54</v>
      </c>
      <c r="K533" s="58">
        <f>K534</f>
        <v>0</v>
      </c>
      <c r="L533" s="58">
        <f t="shared" si="214"/>
        <v>1634004.54</v>
      </c>
      <c r="M533" s="58">
        <f t="shared" si="223"/>
        <v>1699354.64</v>
      </c>
      <c r="N533" s="58">
        <f>N534</f>
        <v>0</v>
      </c>
      <c r="O533" s="58">
        <f t="shared" si="215"/>
        <v>1699354.64</v>
      </c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  <c r="BB533" s="24"/>
      <c r="BC533" s="24"/>
      <c r="BD533" s="24"/>
      <c r="BE533" s="24"/>
      <c r="BF533" s="24"/>
      <c r="BG533" s="24"/>
      <c r="BH533" s="24"/>
      <c r="BI533" s="24"/>
      <c r="BJ533" s="24"/>
      <c r="BK533" s="24"/>
      <c r="BL533" s="24"/>
      <c r="BM533" s="24"/>
      <c r="BN533" s="24"/>
      <c r="BO533" s="24"/>
      <c r="BP533" s="24"/>
      <c r="BQ533" s="24"/>
      <c r="BR533" s="24"/>
      <c r="BS533" s="24"/>
      <c r="BT533" s="24"/>
      <c r="BU533" s="24"/>
      <c r="BV533" s="24"/>
      <c r="BW533" s="24"/>
      <c r="BX533" s="24"/>
      <c r="BY533" s="24"/>
      <c r="BZ533" s="24"/>
      <c r="CA533" s="24"/>
      <c r="CB533" s="24"/>
      <c r="CC533" s="24"/>
      <c r="CD533" s="24"/>
      <c r="CE533" s="24"/>
      <c r="CF533" s="24"/>
      <c r="CG533" s="24"/>
      <c r="CH533" s="24"/>
      <c r="CI533" s="24"/>
      <c r="CJ533" s="24"/>
      <c r="CK533" s="24"/>
      <c r="CL533" s="24"/>
    </row>
    <row r="534" spans="1:90" s="30" customFormat="1" ht="12">
      <c r="A534" s="6" t="s">
        <v>142</v>
      </c>
      <c r="B534" s="5" t="s">
        <v>41</v>
      </c>
      <c r="C534" s="5" t="s">
        <v>9</v>
      </c>
      <c r="D534" s="5" t="s">
        <v>12</v>
      </c>
      <c r="E534" s="5" t="s">
        <v>334</v>
      </c>
      <c r="F534" s="29" t="s">
        <v>143</v>
      </c>
      <c r="G534" s="58">
        <v>1237012.8500000001</v>
      </c>
      <c r="H534" s="58"/>
      <c r="I534" s="58">
        <f t="shared" si="219"/>
        <v>1237012.8500000001</v>
      </c>
      <c r="J534" s="59">
        <v>1634004.54</v>
      </c>
      <c r="K534" s="58"/>
      <c r="L534" s="58">
        <f t="shared" si="214"/>
        <v>1634004.54</v>
      </c>
      <c r="M534" s="58">
        <v>1699354.64</v>
      </c>
      <c r="N534" s="58"/>
      <c r="O534" s="58">
        <f t="shared" si="215"/>
        <v>1699354.64</v>
      </c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  <c r="AR534" s="24"/>
      <c r="AS534" s="24"/>
      <c r="AT534" s="24"/>
      <c r="AU534" s="24"/>
      <c r="AV534" s="24"/>
      <c r="AW534" s="24"/>
      <c r="AX534" s="24"/>
      <c r="AY534" s="24"/>
      <c r="AZ534" s="24"/>
      <c r="BA534" s="24"/>
      <c r="BB534" s="24"/>
      <c r="BC534" s="24"/>
      <c r="BD534" s="24"/>
      <c r="BE534" s="24"/>
      <c r="BF534" s="24"/>
      <c r="BG534" s="24"/>
      <c r="BH534" s="24"/>
      <c r="BI534" s="24"/>
      <c r="BJ534" s="24"/>
      <c r="BK534" s="24"/>
      <c r="BL534" s="24"/>
      <c r="BM534" s="24"/>
      <c r="BN534" s="24"/>
      <c r="BO534" s="24"/>
      <c r="BP534" s="24"/>
      <c r="BQ534" s="24"/>
      <c r="BR534" s="24"/>
      <c r="BS534" s="24"/>
      <c r="BT534" s="24"/>
      <c r="BU534" s="24"/>
      <c r="BV534" s="24"/>
      <c r="BW534" s="24"/>
      <c r="BX534" s="24"/>
      <c r="BY534" s="24"/>
      <c r="BZ534" s="24"/>
      <c r="CA534" s="24"/>
      <c r="CB534" s="24"/>
      <c r="CC534" s="24"/>
      <c r="CD534" s="24"/>
      <c r="CE534" s="24"/>
      <c r="CF534" s="24"/>
      <c r="CG534" s="24"/>
      <c r="CH534" s="24"/>
      <c r="CI534" s="24"/>
      <c r="CJ534" s="24"/>
      <c r="CK534" s="24"/>
      <c r="CL534" s="24"/>
    </row>
    <row r="535" spans="1:90" s="30" customFormat="1" ht="24">
      <c r="A535" s="6" t="s">
        <v>413</v>
      </c>
      <c r="B535" s="5" t="s">
        <v>41</v>
      </c>
      <c r="C535" s="5" t="s">
        <v>9</v>
      </c>
      <c r="D535" s="5" t="s">
        <v>12</v>
      </c>
      <c r="E535" s="5" t="s">
        <v>154</v>
      </c>
      <c r="F535" s="5"/>
      <c r="G535" s="58">
        <f>G536</f>
        <v>12897684.300000001</v>
      </c>
      <c r="H535" s="58">
        <f>H536</f>
        <v>0</v>
      </c>
      <c r="I535" s="58">
        <f t="shared" si="219"/>
        <v>12897684.300000001</v>
      </c>
      <c r="J535" s="58">
        <f t="shared" ref="J535:M535" si="224">J536</f>
        <v>12897684.300000001</v>
      </c>
      <c r="K535" s="58">
        <f>K536</f>
        <v>0</v>
      </c>
      <c r="L535" s="58">
        <f t="shared" si="214"/>
        <v>12897684.300000001</v>
      </c>
      <c r="M535" s="58">
        <f t="shared" si="224"/>
        <v>12897684.300000001</v>
      </c>
      <c r="N535" s="58">
        <f>N536</f>
        <v>0</v>
      </c>
      <c r="O535" s="58">
        <f t="shared" si="215"/>
        <v>12897684.300000001</v>
      </c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  <c r="BB535" s="24"/>
      <c r="BC535" s="24"/>
      <c r="BD535" s="24"/>
      <c r="BE535" s="24"/>
      <c r="BF535" s="24"/>
      <c r="BG535" s="24"/>
      <c r="BH535" s="24"/>
      <c r="BI535" s="24"/>
      <c r="BJ535" s="24"/>
      <c r="BK535" s="24"/>
      <c r="BL535" s="24"/>
      <c r="BM535" s="24"/>
      <c r="BN535" s="24"/>
      <c r="BO535" s="24"/>
      <c r="BP535" s="24"/>
      <c r="BQ535" s="24"/>
      <c r="BR535" s="24"/>
      <c r="BS535" s="24"/>
      <c r="BT535" s="24"/>
      <c r="BU535" s="24"/>
      <c r="BV535" s="24"/>
      <c r="BW535" s="24"/>
      <c r="BX535" s="24"/>
      <c r="BY535" s="24"/>
      <c r="BZ535" s="24"/>
      <c r="CA535" s="24"/>
      <c r="CB535" s="24"/>
      <c r="CC535" s="24"/>
      <c r="CD535" s="24"/>
      <c r="CE535" s="24"/>
      <c r="CF535" s="24"/>
      <c r="CG535" s="24"/>
      <c r="CH535" s="24"/>
      <c r="CI535" s="24"/>
      <c r="CJ535" s="24"/>
      <c r="CK535" s="24"/>
      <c r="CL535" s="24"/>
    </row>
    <row r="536" spans="1:90" s="30" customFormat="1" ht="12">
      <c r="A536" s="32" t="s">
        <v>47</v>
      </c>
      <c r="B536" s="5" t="s">
        <v>41</v>
      </c>
      <c r="C536" s="5" t="s">
        <v>9</v>
      </c>
      <c r="D536" s="5" t="s">
        <v>12</v>
      </c>
      <c r="E536" s="5" t="s">
        <v>208</v>
      </c>
      <c r="F536" s="5"/>
      <c r="G536" s="58">
        <f>G537+G539+G541</f>
        <v>12897684.300000001</v>
      </c>
      <c r="H536" s="58">
        <f>H537+H539+H541</f>
        <v>0</v>
      </c>
      <c r="I536" s="58">
        <f t="shared" si="219"/>
        <v>12897684.300000001</v>
      </c>
      <c r="J536" s="58">
        <f t="shared" ref="J536:M536" si="225">J537+J539+J541</f>
        <v>12897684.300000001</v>
      </c>
      <c r="K536" s="58">
        <f>K537+K539+K541</f>
        <v>0</v>
      </c>
      <c r="L536" s="58">
        <f t="shared" si="214"/>
        <v>12897684.300000001</v>
      </c>
      <c r="M536" s="58">
        <f t="shared" si="225"/>
        <v>12897684.300000001</v>
      </c>
      <c r="N536" s="58">
        <f>N537+N539+N541</f>
        <v>0</v>
      </c>
      <c r="O536" s="58">
        <f t="shared" si="215"/>
        <v>12897684.300000001</v>
      </c>
      <c r="P536" s="85"/>
      <c r="Q536" s="85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  <c r="BB536" s="24"/>
      <c r="BC536" s="24"/>
      <c r="BD536" s="24"/>
      <c r="BE536" s="24"/>
      <c r="BF536" s="24"/>
      <c r="BG536" s="24"/>
      <c r="BH536" s="24"/>
      <c r="BI536" s="24"/>
      <c r="BJ536" s="24"/>
      <c r="BK536" s="24"/>
      <c r="BL536" s="24"/>
      <c r="BM536" s="24"/>
      <c r="BN536" s="24"/>
      <c r="BO536" s="24"/>
      <c r="BP536" s="24"/>
      <c r="BQ536" s="24"/>
      <c r="BR536" s="24"/>
      <c r="BS536" s="24"/>
      <c r="BT536" s="24"/>
      <c r="BU536" s="24"/>
      <c r="BV536" s="24"/>
      <c r="BW536" s="24"/>
      <c r="BX536" s="24"/>
      <c r="BY536" s="24"/>
      <c r="BZ536" s="24"/>
      <c r="CA536" s="24"/>
      <c r="CB536" s="24"/>
      <c r="CC536" s="24"/>
      <c r="CD536" s="24"/>
      <c r="CE536" s="24"/>
      <c r="CF536" s="24"/>
      <c r="CG536" s="24"/>
      <c r="CH536" s="24"/>
      <c r="CI536" s="24"/>
      <c r="CJ536" s="24"/>
      <c r="CK536" s="24"/>
      <c r="CL536" s="24"/>
    </row>
    <row r="537" spans="1:90" s="30" customFormat="1" ht="36">
      <c r="A537" s="6" t="s">
        <v>228</v>
      </c>
      <c r="B537" s="5" t="s">
        <v>41</v>
      </c>
      <c r="C537" s="5" t="s">
        <v>9</v>
      </c>
      <c r="D537" s="5" t="s">
        <v>12</v>
      </c>
      <c r="E537" s="5" t="s">
        <v>208</v>
      </c>
      <c r="F537" s="5" t="s">
        <v>48</v>
      </c>
      <c r="G537" s="58">
        <f>G538</f>
        <v>12290000</v>
      </c>
      <c r="H537" s="58">
        <f>H538</f>
        <v>0</v>
      </c>
      <c r="I537" s="58">
        <f t="shared" si="219"/>
        <v>12290000</v>
      </c>
      <c r="J537" s="58">
        <f t="shared" ref="J537:M537" si="226">J538</f>
        <v>12290000</v>
      </c>
      <c r="K537" s="58">
        <f>K538</f>
        <v>0</v>
      </c>
      <c r="L537" s="58">
        <f t="shared" si="214"/>
        <v>12290000</v>
      </c>
      <c r="M537" s="58">
        <f t="shared" si="226"/>
        <v>12290000</v>
      </c>
      <c r="N537" s="58">
        <f>N538</f>
        <v>0</v>
      </c>
      <c r="O537" s="58">
        <f t="shared" si="215"/>
        <v>12290000</v>
      </c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  <c r="BB537" s="24"/>
      <c r="BC537" s="24"/>
      <c r="BD537" s="24"/>
      <c r="BE537" s="24"/>
      <c r="BF537" s="24"/>
      <c r="BG537" s="24"/>
      <c r="BH537" s="24"/>
      <c r="BI537" s="24"/>
      <c r="BJ537" s="24"/>
      <c r="BK537" s="24"/>
      <c r="BL537" s="24"/>
      <c r="BM537" s="24"/>
      <c r="BN537" s="24"/>
      <c r="BO537" s="24"/>
      <c r="BP537" s="24"/>
      <c r="BQ537" s="24"/>
      <c r="BR537" s="24"/>
      <c r="BS537" s="24"/>
      <c r="BT537" s="24"/>
      <c r="BU537" s="24"/>
      <c r="BV537" s="24"/>
      <c r="BW537" s="24"/>
      <c r="BX537" s="24"/>
      <c r="BY537" s="24"/>
      <c r="BZ537" s="24"/>
      <c r="CA537" s="24"/>
      <c r="CB537" s="24"/>
      <c r="CC537" s="24"/>
      <c r="CD537" s="24"/>
      <c r="CE537" s="24"/>
      <c r="CF537" s="24"/>
      <c r="CG537" s="24"/>
      <c r="CH537" s="24"/>
      <c r="CI537" s="24"/>
      <c r="CJ537" s="24"/>
      <c r="CK537" s="24"/>
      <c r="CL537" s="24"/>
    </row>
    <row r="538" spans="1:90" s="30" customFormat="1" ht="12">
      <c r="A538" s="6" t="s">
        <v>51</v>
      </c>
      <c r="B538" s="5" t="s">
        <v>41</v>
      </c>
      <c r="C538" s="5" t="s">
        <v>9</v>
      </c>
      <c r="D538" s="5" t="s">
        <v>12</v>
      </c>
      <c r="E538" s="5" t="s">
        <v>208</v>
      </c>
      <c r="F538" s="5" t="s">
        <v>50</v>
      </c>
      <c r="G538" s="58">
        <f>9360000+100000+2830000</f>
        <v>12290000</v>
      </c>
      <c r="H538" s="58"/>
      <c r="I538" s="58">
        <f t="shared" si="219"/>
        <v>12290000</v>
      </c>
      <c r="J538" s="59">
        <f>9360000+100000+2830000</f>
        <v>12290000</v>
      </c>
      <c r="K538" s="58"/>
      <c r="L538" s="58">
        <f t="shared" si="214"/>
        <v>12290000</v>
      </c>
      <c r="M538" s="58">
        <f>9360000+100000+2830000</f>
        <v>12290000</v>
      </c>
      <c r="N538" s="58"/>
      <c r="O538" s="58">
        <f t="shared" si="215"/>
        <v>12290000</v>
      </c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  <c r="BB538" s="24"/>
      <c r="BC538" s="24"/>
      <c r="BD538" s="24"/>
      <c r="BE538" s="24"/>
      <c r="BF538" s="24"/>
      <c r="BG538" s="24"/>
      <c r="BH538" s="24"/>
      <c r="BI538" s="24"/>
      <c r="BJ538" s="24"/>
      <c r="BK538" s="24"/>
      <c r="BL538" s="24"/>
      <c r="BM538" s="24"/>
      <c r="BN538" s="24"/>
      <c r="BO538" s="24"/>
      <c r="BP538" s="24"/>
      <c r="BQ538" s="24"/>
      <c r="BR538" s="24"/>
      <c r="BS538" s="24"/>
      <c r="BT538" s="24"/>
      <c r="BU538" s="24"/>
      <c r="BV538" s="24"/>
      <c r="BW538" s="24"/>
      <c r="BX538" s="24"/>
      <c r="BY538" s="24"/>
      <c r="BZ538" s="24"/>
      <c r="CA538" s="24"/>
      <c r="CB538" s="24"/>
      <c r="CC538" s="24"/>
      <c r="CD538" s="24"/>
      <c r="CE538" s="24"/>
      <c r="CF538" s="24"/>
      <c r="CG538" s="24"/>
      <c r="CH538" s="24"/>
      <c r="CI538" s="24"/>
      <c r="CJ538" s="24"/>
      <c r="CK538" s="24"/>
      <c r="CL538" s="24"/>
    </row>
    <row r="539" spans="1:90" s="30" customFormat="1" ht="12">
      <c r="A539" s="6" t="s">
        <v>230</v>
      </c>
      <c r="B539" s="5" t="s">
        <v>41</v>
      </c>
      <c r="C539" s="5" t="s">
        <v>9</v>
      </c>
      <c r="D539" s="5" t="s">
        <v>12</v>
      </c>
      <c r="E539" s="5" t="s">
        <v>208</v>
      </c>
      <c r="F539" s="5" t="s">
        <v>55</v>
      </c>
      <c r="G539" s="58">
        <f>G540</f>
        <v>607684.30000000005</v>
      </c>
      <c r="H539" s="58">
        <f>H540</f>
        <v>0</v>
      </c>
      <c r="I539" s="58">
        <f t="shared" si="219"/>
        <v>607684.30000000005</v>
      </c>
      <c r="J539" s="58">
        <f t="shared" ref="J539:M539" si="227">J540</f>
        <v>607684.30000000005</v>
      </c>
      <c r="K539" s="58">
        <f>K540</f>
        <v>0</v>
      </c>
      <c r="L539" s="58">
        <f t="shared" si="214"/>
        <v>607684.30000000005</v>
      </c>
      <c r="M539" s="58">
        <f t="shared" si="227"/>
        <v>607684.30000000005</v>
      </c>
      <c r="N539" s="58">
        <f>N540</f>
        <v>0</v>
      </c>
      <c r="O539" s="58">
        <f t="shared" si="215"/>
        <v>607684.30000000005</v>
      </c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  <c r="BH539" s="24"/>
      <c r="BI539" s="24"/>
      <c r="BJ539" s="24"/>
      <c r="BK539" s="24"/>
      <c r="BL539" s="24"/>
      <c r="BM539" s="24"/>
      <c r="BN539" s="24"/>
      <c r="BO539" s="24"/>
      <c r="BP539" s="24"/>
      <c r="BQ539" s="24"/>
      <c r="BR539" s="24"/>
      <c r="BS539" s="24"/>
      <c r="BT539" s="24"/>
      <c r="BU539" s="24"/>
      <c r="BV539" s="24"/>
      <c r="BW539" s="24"/>
      <c r="BX539" s="24"/>
      <c r="BY539" s="24"/>
      <c r="BZ539" s="24"/>
      <c r="CA539" s="24"/>
      <c r="CB539" s="24"/>
      <c r="CC539" s="24"/>
      <c r="CD539" s="24"/>
      <c r="CE539" s="24"/>
      <c r="CF539" s="24"/>
      <c r="CG539" s="24"/>
      <c r="CH539" s="24"/>
      <c r="CI539" s="24"/>
      <c r="CJ539" s="24"/>
      <c r="CK539" s="24"/>
      <c r="CL539" s="24"/>
    </row>
    <row r="540" spans="1:90" s="30" customFormat="1" ht="12">
      <c r="A540" s="6" t="s">
        <v>75</v>
      </c>
      <c r="B540" s="5" t="s">
        <v>41</v>
      </c>
      <c r="C540" s="5" t="s">
        <v>9</v>
      </c>
      <c r="D540" s="5" t="s">
        <v>12</v>
      </c>
      <c r="E540" s="5" t="s">
        <v>208</v>
      </c>
      <c r="F540" s="5" t="s">
        <v>56</v>
      </c>
      <c r="G540" s="58">
        <v>607684.30000000005</v>
      </c>
      <c r="H540" s="58"/>
      <c r="I540" s="58">
        <f t="shared" si="219"/>
        <v>607684.30000000005</v>
      </c>
      <c r="J540" s="59">
        <v>607684.30000000005</v>
      </c>
      <c r="K540" s="58"/>
      <c r="L540" s="58">
        <f t="shared" si="214"/>
        <v>607684.30000000005</v>
      </c>
      <c r="M540" s="58">
        <v>607684.30000000005</v>
      </c>
      <c r="N540" s="58"/>
      <c r="O540" s="58">
        <f t="shared" si="215"/>
        <v>607684.30000000005</v>
      </c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  <c r="AR540" s="24"/>
      <c r="AS540" s="24"/>
      <c r="AT540" s="24"/>
      <c r="AU540" s="24"/>
      <c r="AV540" s="24"/>
      <c r="AW540" s="24"/>
      <c r="AX540" s="24"/>
      <c r="AY540" s="24"/>
      <c r="AZ540" s="24"/>
      <c r="BA540" s="24"/>
      <c r="BB540" s="24"/>
      <c r="BC540" s="24"/>
      <c r="BD540" s="24"/>
      <c r="BE540" s="24"/>
      <c r="BF540" s="24"/>
      <c r="BG540" s="24"/>
      <c r="BH540" s="24"/>
      <c r="BI540" s="24"/>
      <c r="BJ540" s="24"/>
      <c r="BK540" s="24"/>
      <c r="BL540" s="24"/>
      <c r="BM540" s="24"/>
      <c r="BN540" s="24"/>
      <c r="BO540" s="24"/>
      <c r="BP540" s="24"/>
      <c r="BQ540" s="24"/>
      <c r="BR540" s="24"/>
      <c r="BS540" s="24"/>
      <c r="BT540" s="24"/>
      <c r="BU540" s="24"/>
      <c r="BV540" s="24"/>
      <c r="BW540" s="24"/>
      <c r="BX540" s="24"/>
      <c r="BY540" s="24"/>
      <c r="BZ540" s="24"/>
      <c r="CA540" s="24"/>
      <c r="CB540" s="24"/>
      <c r="CC540" s="24"/>
      <c r="CD540" s="24"/>
      <c r="CE540" s="24"/>
      <c r="CF540" s="24"/>
      <c r="CG540" s="24"/>
      <c r="CH540" s="24"/>
      <c r="CI540" s="24"/>
      <c r="CJ540" s="24"/>
      <c r="CK540" s="24"/>
      <c r="CL540" s="24"/>
    </row>
    <row r="541" spans="1:90" s="30" customFormat="1" ht="12" hidden="1">
      <c r="A541" s="6" t="s">
        <v>59</v>
      </c>
      <c r="B541" s="5" t="s">
        <v>41</v>
      </c>
      <c r="C541" s="5" t="s">
        <v>9</v>
      </c>
      <c r="D541" s="5" t="s">
        <v>12</v>
      </c>
      <c r="E541" s="5" t="s">
        <v>208</v>
      </c>
      <c r="F541" s="5" t="s">
        <v>22</v>
      </c>
      <c r="G541" s="58">
        <f>G542</f>
        <v>0</v>
      </c>
      <c r="H541" s="58">
        <f>H542</f>
        <v>0</v>
      </c>
      <c r="I541" s="58">
        <f t="shared" si="219"/>
        <v>0</v>
      </c>
      <c r="J541" s="58">
        <f>J542</f>
        <v>0</v>
      </c>
      <c r="K541" s="58">
        <f>K542</f>
        <v>0</v>
      </c>
      <c r="L541" s="58">
        <f t="shared" si="214"/>
        <v>0</v>
      </c>
      <c r="M541" s="58">
        <f>M542</f>
        <v>0</v>
      </c>
      <c r="N541" s="58">
        <f>N542</f>
        <v>0</v>
      </c>
      <c r="O541" s="58">
        <f t="shared" si="215"/>
        <v>0</v>
      </c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  <c r="AR541" s="24"/>
      <c r="AS541" s="24"/>
      <c r="AT541" s="24"/>
      <c r="AU541" s="24"/>
      <c r="AV541" s="24"/>
      <c r="AW541" s="24"/>
      <c r="AX541" s="24"/>
      <c r="AY541" s="24"/>
      <c r="AZ541" s="24"/>
      <c r="BA541" s="24"/>
      <c r="BB541" s="24"/>
      <c r="BC541" s="24"/>
      <c r="BD541" s="24"/>
      <c r="BE541" s="24"/>
      <c r="BF541" s="24"/>
      <c r="BG541" s="24"/>
      <c r="BH541" s="24"/>
      <c r="BI541" s="24"/>
      <c r="BJ541" s="24"/>
      <c r="BK541" s="24"/>
      <c r="BL541" s="24"/>
      <c r="BM541" s="24"/>
      <c r="BN541" s="24"/>
      <c r="BO541" s="24"/>
      <c r="BP541" s="24"/>
      <c r="BQ541" s="24"/>
      <c r="BR541" s="24"/>
      <c r="BS541" s="24"/>
      <c r="BT541" s="24"/>
      <c r="BU541" s="24"/>
      <c r="BV541" s="24"/>
      <c r="BW541" s="24"/>
      <c r="BX541" s="24"/>
      <c r="BY541" s="24"/>
      <c r="BZ541" s="24"/>
      <c r="CA541" s="24"/>
      <c r="CB541" s="24"/>
      <c r="CC541" s="24"/>
      <c r="CD541" s="24"/>
      <c r="CE541" s="24"/>
      <c r="CF541" s="24"/>
      <c r="CG541" s="24"/>
      <c r="CH541" s="24"/>
      <c r="CI541" s="24"/>
      <c r="CJ541" s="24"/>
      <c r="CK541" s="24"/>
      <c r="CL541" s="24"/>
    </row>
    <row r="542" spans="1:90" s="30" customFormat="1" ht="12" hidden="1">
      <c r="A542" s="6" t="s">
        <v>60</v>
      </c>
      <c r="B542" s="5" t="s">
        <v>41</v>
      </c>
      <c r="C542" s="5" t="s">
        <v>9</v>
      </c>
      <c r="D542" s="5" t="s">
        <v>12</v>
      </c>
      <c r="E542" s="5" t="s">
        <v>208</v>
      </c>
      <c r="F542" s="5" t="s">
        <v>58</v>
      </c>
      <c r="G542" s="58"/>
      <c r="H542" s="58"/>
      <c r="I542" s="58">
        <f t="shared" si="219"/>
        <v>0</v>
      </c>
      <c r="J542" s="58"/>
      <c r="K542" s="58"/>
      <c r="L542" s="58">
        <f t="shared" si="214"/>
        <v>0</v>
      </c>
      <c r="M542" s="58"/>
      <c r="N542" s="58"/>
      <c r="O542" s="58">
        <f t="shared" si="215"/>
        <v>0</v>
      </c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  <c r="AR542" s="24"/>
      <c r="AS542" s="24"/>
      <c r="AT542" s="24"/>
      <c r="AU542" s="24"/>
      <c r="AV542" s="24"/>
      <c r="AW542" s="24"/>
      <c r="AX542" s="24"/>
      <c r="AY542" s="24"/>
      <c r="AZ542" s="24"/>
      <c r="BA542" s="24"/>
      <c r="BB542" s="24"/>
      <c r="BC542" s="24"/>
      <c r="BD542" s="24"/>
      <c r="BE542" s="24"/>
      <c r="BF542" s="24"/>
      <c r="BG542" s="24"/>
      <c r="BH542" s="24"/>
      <c r="BI542" s="24"/>
      <c r="BJ542" s="24"/>
      <c r="BK542" s="24"/>
      <c r="BL542" s="24"/>
      <c r="BM542" s="24"/>
      <c r="BN542" s="24"/>
      <c r="BO542" s="24"/>
      <c r="BP542" s="24"/>
      <c r="BQ542" s="24"/>
      <c r="BR542" s="24"/>
      <c r="BS542" s="24"/>
      <c r="BT542" s="24"/>
      <c r="BU542" s="24"/>
      <c r="BV542" s="24"/>
      <c r="BW542" s="24"/>
      <c r="BX542" s="24"/>
      <c r="BY542" s="24"/>
      <c r="BZ542" s="24"/>
      <c r="CA542" s="24"/>
      <c r="CB542" s="24"/>
      <c r="CC542" s="24"/>
      <c r="CD542" s="24"/>
      <c r="CE542" s="24"/>
      <c r="CF542" s="24"/>
      <c r="CG542" s="24"/>
      <c r="CH542" s="24"/>
      <c r="CI542" s="24"/>
      <c r="CJ542" s="24"/>
      <c r="CK542" s="24"/>
      <c r="CL542" s="24"/>
    </row>
    <row r="543" spans="1:90" s="30" customFormat="1" ht="12">
      <c r="A543" s="10" t="s">
        <v>30</v>
      </c>
      <c r="B543" s="2" t="s">
        <v>41</v>
      </c>
      <c r="C543" s="11" t="s">
        <v>13</v>
      </c>
      <c r="D543" s="11"/>
      <c r="E543" s="11"/>
      <c r="F543" s="11"/>
      <c r="G543" s="56">
        <f t="shared" ref="G543:H545" si="228">G544</f>
        <v>13537749.76</v>
      </c>
      <c r="H543" s="56">
        <f t="shared" si="228"/>
        <v>0</v>
      </c>
      <c r="I543" s="56">
        <f t="shared" si="219"/>
        <v>13537749.76</v>
      </c>
      <c r="J543" s="56">
        <f>J544</f>
        <v>13417655.550000001</v>
      </c>
      <c r="K543" s="56">
        <f>K544</f>
        <v>0</v>
      </c>
      <c r="L543" s="56">
        <f t="shared" si="214"/>
        <v>13417655.550000001</v>
      </c>
      <c r="M543" s="56">
        <f>M544</f>
        <v>13124695.859999999</v>
      </c>
      <c r="N543" s="56">
        <f>N544</f>
        <v>0</v>
      </c>
      <c r="O543" s="56">
        <f t="shared" si="215"/>
        <v>13124695.859999999</v>
      </c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  <c r="BB543" s="24"/>
      <c r="BC543" s="24"/>
      <c r="BD543" s="24"/>
      <c r="BE543" s="24"/>
      <c r="BF543" s="24"/>
      <c r="BG543" s="24"/>
      <c r="BH543" s="24"/>
      <c r="BI543" s="24"/>
      <c r="BJ543" s="24"/>
      <c r="BK543" s="24"/>
      <c r="BL543" s="24"/>
      <c r="BM543" s="24"/>
      <c r="BN543" s="24"/>
      <c r="BO543" s="24"/>
      <c r="BP543" s="24"/>
      <c r="BQ543" s="24"/>
      <c r="BR543" s="24"/>
      <c r="BS543" s="24"/>
      <c r="BT543" s="24"/>
      <c r="BU543" s="24"/>
      <c r="BV543" s="24"/>
      <c r="BW543" s="24"/>
      <c r="BX543" s="24"/>
      <c r="BY543" s="24"/>
      <c r="BZ543" s="24"/>
      <c r="CA543" s="24"/>
      <c r="CB543" s="24"/>
      <c r="CC543" s="24"/>
      <c r="CD543" s="24"/>
      <c r="CE543" s="24"/>
      <c r="CF543" s="24"/>
      <c r="CG543" s="24"/>
      <c r="CH543" s="24"/>
      <c r="CI543" s="24"/>
      <c r="CJ543" s="24"/>
      <c r="CK543" s="24"/>
      <c r="CL543" s="24"/>
    </row>
    <row r="544" spans="1:90" s="30" customFormat="1" ht="12">
      <c r="A544" s="7" t="s">
        <v>34</v>
      </c>
      <c r="B544" s="3" t="s">
        <v>41</v>
      </c>
      <c r="C544" s="20" t="s">
        <v>13</v>
      </c>
      <c r="D544" s="20" t="s">
        <v>14</v>
      </c>
      <c r="E544" s="20"/>
      <c r="F544" s="20"/>
      <c r="G544" s="57">
        <f t="shared" si="228"/>
        <v>13537749.76</v>
      </c>
      <c r="H544" s="57">
        <f t="shared" si="228"/>
        <v>0</v>
      </c>
      <c r="I544" s="57">
        <f t="shared" si="219"/>
        <v>13537749.76</v>
      </c>
      <c r="J544" s="57">
        <f t="shared" ref="J544:M545" si="229">J545</f>
        <v>13417655.550000001</v>
      </c>
      <c r="K544" s="57">
        <f>K545</f>
        <v>0</v>
      </c>
      <c r="L544" s="57">
        <f t="shared" si="214"/>
        <v>13417655.550000001</v>
      </c>
      <c r="M544" s="57">
        <f t="shared" si="229"/>
        <v>13124695.859999999</v>
      </c>
      <c r="N544" s="57">
        <f>N545</f>
        <v>0</v>
      </c>
      <c r="O544" s="57">
        <f t="shared" si="215"/>
        <v>13124695.859999999</v>
      </c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  <c r="AQ544" s="24"/>
      <c r="AR544" s="24"/>
      <c r="AS544" s="24"/>
      <c r="AT544" s="24"/>
      <c r="AU544" s="24"/>
      <c r="AV544" s="24"/>
      <c r="AW544" s="24"/>
      <c r="AX544" s="24"/>
      <c r="AY544" s="24"/>
      <c r="AZ544" s="24"/>
      <c r="BA544" s="24"/>
      <c r="BB544" s="24"/>
      <c r="BC544" s="24"/>
      <c r="BD544" s="24"/>
      <c r="BE544" s="24"/>
      <c r="BF544" s="24"/>
      <c r="BG544" s="24"/>
      <c r="BH544" s="24"/>
      <c r="BI544" s="24"/>
      <c r="BJ544" s="24"/>
      <c r="BK544" s="24"/>
      <c r="BL544" s="24"/>
      <c r="BM544" s="24"/>
      <c r="BN544" s="24"/>
      <c r="BO544" s="24"/>
      <c r="BP544" s="24"/>
      <c r="BQ544" s="24"/>
      <c r="BR544" s="24"/>
      <c r="BS544" s="24"/>
      <c r="BT544" s="24"/>
      <c r="BU544" s="24"/>
      <c r="BV544" s="24"/>
      <c r="BW544" s="24"/>
      <c r="BX544" s="24"/>
      <c r="BY544" s="24"/>
      <c r="BZ544" s="24"/>
      <c r="CA544" s="24"/>
      <c r="CB544" s="24"/>
      <c r="CC544" s="24"/>
      <c r="CD544" s="24"/>
      <c r="CE544" s="24"/>
      <c r="CF544" s="24"/>
      <c r="CG544" s="24"/>
      <c r="CH544" s="24"/>
      <c r="CI544" s="24"/>
      <c r="CJ544" s="24"/>
      <c r="CK544" s="24"/>
      <c r="CL544" s="24"/>
    </row>
    <row r="545" spans="1:90" s="30" customFormat="1" ht="12">
      <c r="A545" s="46" t="s">
        <v>364</v>
      </c>
      <c r="B545" s="5" t="s">
        <v>41</v>
      </c>
      <c r="C545" s="8" t="s">
        <v>13</v>
      </c>
      <c r="D545" s="8" t="s">
        <v>14</v>
      </c>
      <c r="E545" s="8" t="s">
        <v>125</v>
      </c>
      <c r="F545" s="8"/>
      <c r="G545" s="58">
        <f t="shared" si="228"/>
        <v>13537749.76</v>
      </c>
      <c r="H545" s="58">
        <f t="shared" si="228"/>
        <v>0</v>
      </c>
      <c r="I545" s="58">
        <f t="shared" si="219"/>
        <v>13537749.76</v>
      </c>
      <c r="J545" s="58">
        <f t="shared" si="229"/>
        <v>13417655.550000001</v>
      </c>
      <c r="K545" s="58">
        <f>K546</f>
        <v>0</v>
      </c>
      <c r="L545" s="58">
        <f t="shared" si="214"/>
        <v>13417655.550000001</v>
      </c>
      <c r="M545" s="58">
        <f t="shared" si="229"/>
        <v>13124695.859999999</v>
      </c>
      <c r="N545" s="58">
        <f>N546</f>
        <v>0</v>
      </c>
      <c r="O545" s="58">
        <f t="shared" si="215"/>
        <v>13124695.859999999</v>
      </c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  <c r="AG545" s="24"/>
      <c r="AH545" s="24"/>
      <c r="AI545" s="24"/>
      <c r="AJ545" s="24"/>
      <c r="AK545" s="24"/>
      <c r="AL545" s="24"/>
      <c r="AM545" s="24"/>
      <c r="AN545" s="24"/>
      <c r="AO545" s="24"/>
      <c r="AP545" s="24"/>
      <c r="AQ545" s="24"/>
      <c r="AR545" s="24"/>
      <c r="AS545" s="24"/>
      <c r="AT545" s="24"/>
      <c r="AU545" s="24"/>
      <c r="AV545" s="24"/>
      <c r="AW545" s="24"/>
      <c r="AX545" s="24"/>
      <c r="AY545" s="24"/>
      <c r="AZ545" s="24"/>
      <c r="BA545" s="24"/>
      <c r="BB545" s="24"/>
      <c r="BC545" s="24"/>
      <c r="BD545" s="24"/>
      <c r="BE545" s="24"/>
      <c r="BF545" s="24"/>
      <c r="BG545" s="24"/>
      <c r="BH545" s="24"/>
      <c r="BI545" s="24"/>
      <c r="BJ545" s="24"/>
      <c r="BK545" s="24"/>
      <c r="BL545" s="24"/>
      <c r="BM545" s="24"/>
      <c r="BN545" s="24"/>
      <c r="BO545" s="24"/>
      <c r="BP545" s="24"/>
      <c r="BQ545" s="24"/>
      <c r="BR545" s="24"/>
      <c r="BS545" s="24"/>
      <c r="BT545" s="24"/>
      <c r="BU545" s="24"/>
      <c r="BV545" s="24"/>
      <c r="BW545" s="24"/>
      <c r="BX545" s="24"/>
      <c r="BY545" s="24"/>
      <c r="BZ545" s="24"/>
      <c r="CA545" s="24"/>
      <c r="CB545" s="24"/>
      <c r="CC545" s="24"/>
      <c r="CD545" s="24"/>
      <c r="CE545" s="24"/>
      <c r="CF545" s="24"/>
      <c r="CG545" s="24"/>
      <c r="CH545" s="24"/>
      <c r="CI545" s="24"/>
      <c r="CJ545" s="24"/>
      <c r="CK545" s="24"/>
      <c r="CL545" s="24"/>
    </row>
    <row r="546" spans="1:90">
      <c r="A546" s="6" t="s">
        <v>239</v>
      </c>
      <c r="B546" s="5" t="s">
        <v>41</v>
      </c>
      <c r="C546" s="8" t="s">
        <v>13</v>
      </c>
      <c r="D546" s="8" t="s">
        <v>14</v>
      </c>
      <c r="E546" s="8" t="s">
        <v>126</v>
      </c>
      <c r="F546" s="8"/>
      <c r="G546" s="58">
        <f>G550+G556+G562+G553+G559+G547</f>
        <v>13537749.76</v>
      </c>
      <c r="H546" s="58">
        <f>H550+H556+H562+H553+H559+H547</f>
        <v>0</v>
      </c>
      <c r="I546" s="58">
        <f t="shared" si="219"/>
        <v>13537749.76</v>
      </c>
      <c r="J546" s="58">
        <f>J550+J556+J562+J553+J559+J547</f>
        <v>13417655.550000001</v>
      </c>
      <c r="K546" s="58">
        <f>K550+K556+K562+K553+K559+K547</f>
        <v>0</v>
      </c>
      <c r="L546" s="58">
        <f t="shared" si="214"/>
        <v>13417655.550000001</v>
      </c>
      <c r="M546" s="58">
        <f>M550+M556+M562+M553+M559+M547</f>
        <v>13124695.859999999</v>
      </c>
      <c r="N546" s="58">
        <f>N550+N556+N562+N553+N559+N547</f>
        <v>0</v>
      </c>
      <c r="O546" s="58">
        <f t="shared" si="215"/>
        <v>13124695.859999999</v>
      </c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</row>
    <row r="547" spans="1:90" s="30" customFormat="1" ht="108" hidden="1">
      <c r="A547" s="6" t="s">
        <v>342</v>
      </c>
      <c r="B547" s="5" t="s">
        <v>41</v>
      </c>
      <c r="C547" s="8" t="s">
        <v>13</v>
      </c>
      <c r="D547" s="8" t="s">
        <v>14</v>
      </c>
      <c r="E547" s="8" t="s">
        <v>335</v>
      </c>
      <c r="F547" s="8"/>
      <c r="G547" s="58">
        <f>G548</f>
        <v>0</v>
      </c>
      <c r="H547" s="58">
        <f>H548</f>
        <v>0</v>
      </c>
      <c r="I547" s="58">
        <f t="shared" si="219"/>
        <v>0</v>
      </c>
      <c r="J547" s="58">
        <f t="shared" ref="J547:M548" si="230">J548</f>
        <v>0</v>
      </c>
      <c r="K547" s="58">
        <f>K548</f>
        <v>0</v>
      </c>
      <c r="L547" s="58">
        <f t="shared" si="214"/>
        <v>0</v>
      </c>
      <c r="M547" s="58">
        <f t="shared" si="230"/>
        <v>0</v>
      </c>
      <c r="N547" s="58">
        <f>N548</f>
        <v>0</v>
      </c>
      <c r="O547" s="58">
        <f t="shared" si="215"/>
        <v>0</v>
      </c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4"/>
      <c r="AG547" s="24"/>
      <c r="AH547" s="24"/>
      <c r="AI547" s="24"/>
      <c r="AJ547" s="24"/>
      <c r="AK547" s="24"/>
      <c r="AL547" s="24"/>
      <c r="AM547" s="24"/>
      <c r="AN547" s="24"/>
      <c r="AO547" s="24"/>
      <c r="AP547" s="24"/>
      <c r="AQ547" s="24"/>
      <c r="AR547" s="24"/>
      <c r="AS547" s="24"/>
      <c r="AT547" s="24"/>
      <c r="AU547" s="24"/>
      <c r="AV547" s="24"/>
      <c r="AW547" s="24"/>
      <c r="AX547" s="24"/>
      <c r="AY547" s="24"/>
      <c r="AZ547" s="24"/>
      <c r="BA547" s="24"/>
      <c r="BB547" s="24"/>
      <c r="BC547" s="24"/>
      <c r="BD547" s="24"/>
      <c r="BE547" s="24"/>
      <c r="BF547" s="24"/>
      <c r="BG547" s="24"/>
      <c r="BH547" s="24"/>
      <c r="BI547" s="24"/>
      <c r="BJ547" s="24"/>
      <c r="BK547" s="24"/>
      <c r="BL547" s="24"/>
      <c r="BM547" s="24"/>
      <c r="BN547" s="24"/>
      <c r="BO547" s="24"/>
      <c r="BP547" s="24"/>
      <c r="BQ547" s="24"/>
      <c r="BR547" s="24"/>
      <c r="BS547" s="24"/>
      <c r="BT547" s="24"/>
      <c r="BU547" s="24"/>
      <c r="BV547" s="24"/>
      <c r="BW547" s="24"/>
      <c r="BX547" s="24"/>
      <c r="BY547" s="24"/>
      <c r="BZ547" s="24"/>
      <c r="CA547" s="24"/>
      <c r="CB547" s="24"/>
      <c r="CC547" s="24"/>
      <c r="CD547" s="24"/>
      <c r="CE547" s="24"/>
      <c r="CF547" s="24"/>
      <c r="CG547" s="24"/>
      <c r="CH547" s="24"/>
      <c r="CI547" s="24"/>
      <c r="CJ547" s="24"/>
      <c r="CK547" s="24"/>
      <c r="CL547" s="24"/>
    </row>
    <row r="548" spans="1:90" s="30" customFormat="1" ht="24" hidden="1">
      <c r="A548" s="6" t="s">
        <v>81</v>
      </c>
      <c r="B548" s="5" t="s">
        <v>41</v>
      </c>
      <c r="C548" s="8" t="s">
        <v>13</v>
      </c>
      <c r="D548" s="8" t="s">
        <v>14</v>
      </c>
      <c r="E548" s="8" t="s">
        <v>335</v>
      </c>
      <c r="F548" s="8" t="s">
        <v>80</v>
      </c>
      <c r="G548" s="58">
        <f>G549</f>
        <v>0</v>
      </c>
      <c r="H548" s="58">
        <f>H549</f>
        <v>0</v>
      </c>
      <c r="I548" s="58">
        <f t="shared" si="219"/>
        <v>0</v>
      </c>
      <c r="J548" s="58">
        <f t="shared" si="230"/>
        <v>0</v>
      </c>
      <c r="K548" s="58">
        <f>K549</f>
        <v>0</v>
      </c>
      <c r="L548" s="58">
        <f t="shared" si="214"/>
        <v>0</v>
      </c>
      <c r="M548" s="58">
        <f t="shared" si="230"/>
        <v>0</v>
      </c>
      <c r="N548" s="58">
        <f>N549</f>
        <v>0</v>
      </c>
      <c r="O548" s="58">
        <f t="shared" si="215"/>
        <v>0</v>
      </c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4"/>
      <c r="AO548" s="24"/>
      <c r="AP548" s="24"/>
      <c r="AQ548" s="24"/>
      <c r="AR548" s="24"/>
      <c r="AS548" s="24"/>
      <c r="AT548" s="24"/>
      <c r="AU548" s="24"/>
      <c r="AV548" s="24"/>
      <c r="AW548" s="24"/>
      <c r="AX548" s="24"/>
      <c r="AY548" s="24"/>
      <c r="AZ548" s="24"/>
      <c r="BA548" s="24"/>
      <c r="BB548" s="24"/>
      <c r="BC548" s="24"/>
      <c r="BD548" s="24"/>
      <c r="BE548" s="24"/>
      <c r="BF548" s="24"/>
      <c r="BG548" s="24"/>
      <c r="BH548" s="24"/>
      <c r="BI548" s="24"/>
      <c r="BJ548" s="24"/>
      <c r="BK548" s="24"/>
      <c r="BL548" s="24"/>
      <c r="BM548" s="24"/>
      <c r="BN548" s="24"/>
      <c r="BO548" s="24"/>
      <c r="BP548" s="24"/>
      <c r="BQ548" s="24"/>
      <c r="BR548" s="24"/>
      <c r="BS548" s="24"/>
      <c r="BT548" s="24"/>
      <c r="BU548" s="24"/>
      <c r="BV548" s="24"/>
      <c r="BW548" s="24"/>
      <c r="BX548" s="24"/>
      <c r="BY548" s="24"/>
      <c r="BZ548" s="24"/>
      <c r="CA548" s="24"/>
      <c r="CB548" s="24"/>
      <c r="CC548" s="24"/>
      <c r="CD548" s="24"/>
      <c r="CE548" s="24"/>
      <c r="CF548" s="24"/>
      <c r="CG548" s="24"/>
      <c r="CH548" s="24"/>
      <c r="CI548" s="24"/>
      <c r="CJ548" s="24"/>
      <c r="CK548" s="24"/>
      <c r="CL548" s="24"/>
    </row>
    <row r="549" spans="1:90" s="30" customFormat="1" ht="12" hidden="1">
      <c r="A549" s="6" t="s">
        <v>142</v>
      </c>
      <c r="B549" s="5" t="s">
        <v>41</v>
      </c>
      <c r="C549" s="8" t="s">
        <v>13</v>
      </c>
      <c r="D549" s="8" t="s">
        <v>14</v>
      </c>
      <c r="E549" s="8" t="s">
        <v>335</v>
      </c>
      <c r="F549" s="8" t="s">
        <v>143</v>
      </c>
      <c r="G549" s="58"/>
      <c r="H549" s="58"/>
      <c r="I549" s="58">
        <f t="shared" si="219"/>
        <v>0</v>
      </c>
      <c r="J549" s="59"/>
      <c r="K549" s="58"/>
      <c r="L549" s="58">
        <f t="shared" si="214"/>
        <v>0</v>
      </c>
      <c r="M549" s="58"/>
      <c r="N549" s="58"/>
      <c r="O549" s="58">
        <f t="shared" si="215"/>
        <v>0</v>
      </c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4"/>
      <c r="AG549" s="24"/>
      <c r="AH549" s="24"/>
      <c r="AI549" s="24"/>
      <c r="AJ549" s="24"/>
      <c r="AK549" s="24"/>
      <c r="AL549" s="24"/>
      <c r="AM549" s="24"/>
      <c r="AN549" s="24"/>
      <c r="AO549" s="24"/>
      <c r="AP549" s="24"/>
      <c r="AQ549" s="24"/>
      <c r="AR549" s="24"/>
      <c r="AS549" s="24"/>
      <c r="AT549" s="24"/>
      <c r="AU549" s="24"/>
      <c r="AV549" s="24"/>
      <c r="AW549" s="24"/>
      <c r="AX549" s="24"/>
      <c r="AY549" s="24"/>
      <c r="AZ549" s="24"/>
      <c r="BA549" s="24"/>
      <c r="BB549" s="24"/>
      <c r="BC549" s="24"/>
      <c r="BD549" s="24"/>
      <c r="BE549" s="24"/>
      <c r="BF549" s="24"/>
      <c r="BG549" s="24"/>
      <c r="BH549" s="24"/>
      <c r="BI549" s="24"/>
      <c r="BJ549" s="24"/>
      <c r="BK549" s="24"/>
      <c r="BL549" s="24"/>
      <c r="BM549" s="24"/>
      <c r="BN549" s="24"/>
      <c r="BO549" s="24"/>
      <c r="BP549" s="24"/>
      <c r="BQ549" s="24"/>
      <c r="BR549" s="24"/>
      <c r="BS549" s="24"/>
      <c r="BT549" s="24"/>
      <c r="BU549" s="24"/>
      <c r="BV549" s="24"/>
      <c r="BW549" s="24"/>
      <c r="BX549" s="24"/>
      <c r="BY549" s="24"/>
      <c r="BZ549" s="24"/>
      <c r="CA549" s="24"/>
      <c r="CB549" s="24"/>
      <c r="CC549" s="24"/>
      <c r="CD549" s="24"/>
      <c r="CE549" s="24"/>
      <c r="CF549" s="24"/>
      <c r="CG549" s="24"/>
      <c r="CH549" s="24"/>
      <c r="CI549" s="24"/>
      <c r="CJ549" s="24"/>
      <c r="CK549" s="24"/>
      <c r="CL549" s="24"/>
    </row>
    <row r="550" spans="1:90" s="30" customFormat="1" ht="24">
      <c r="A550" s="6" t="s">
        <v>96</v>
      </c>
      <c r="B550" s="5" t="s">
        <v>41</v>
      </c>
      <c r="C550" s="8" t="s">
        <v>13</v>
      </c>
      <c r="D550" s="8" t="s">
        <v>14</v>
      </c>
      <c r="E550" s="8" t="s">
        <v>336</v>
      </c>
      <c r="F550" s="8"/>
      <c r="G550" s="58">
        <f>G551</f>
        <v>3857203.13</v>
      </c>
      <c r="H550" s="58">
        <f>H551</f>
        <v>0</v>
      </c>
      <c r="I550" s="58">
        <f t="shared" si="219"/>
        <v>3857203.13</v>
      </c>
      <c r="J550" s="58">
        <f t="shared" ref="J550:M551" si="231">J551</f>
        <v>4873715.5999999996</v>
      </c>
      <c r="K550" s="58">
        <f>K551</f>
        <v>0</v>
      </c>
      <c r="L550" s="58">
        <f t="shared" si="214"/>
        <v>4873715.5999999996</v>
      </c>
      <c r="M550" s="58">
        <f t="shared" si="231"/>
        <v>4819697.1500000004</v>
      </c>
      <c r="N550" s="58">
        <f>N551</f>
        <v>0</v>
      </c>
      <c r="O550" s="58">
        <f t="shared" si="215"/>
        <v>4819697.1500000004</v>
      </c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4"/>
      <c r="AG550" s="24"/>
      <c r="AH550" s="24"/>
      <c r="AI550" s="24"/>
      <c r="AJ550" s="24"/>
      <c r="AK550" s="24"/>
      <c r="AL550" s="24"/>
      <c r="AM550" s="24"/>
      <c r="AN550" s="24"/>
      <c r="AO550" s="24"/>
      <c r="AP550" s="24"/>
      <c r="AQ550" s="24"/>
      <c r="AR550" s="24"/>
      <c r="AS550" s="24"/>
      <c r="AT550" s="24"/>
      <c r="AU550" s="24"/>
      <c r="AV550" s="24"/>
      <c r="AW550" s="24"/>
      <c r="AX550" s="24"/>
      <c r="AY550" s="24"/>
      <c r="AZ550" s="24"/>
      <c r="BA550" s="24"/>
      <c r="BB550" s="24"/>
      <c r="BC550" s="24"/>
      <c r="BD550" s="24"/>
      <c r="BE550" s="24"/>
      <c r="BF550" s="24"/>
      <c r="BG550" s="24"/>
      <c r="BH550" s="24"/>
      <c r="BI550" s="24"/>
      <c r="BJ550" s="24"/>
      <c r="BK550" s="24"/>
      <c r="BL550" s="24"/>
      <c r="BM550" s="24"/>
      <c r="BN550" s="24"/>
      <c r="BO550" s="24"/>
      <c r="BP550" s="24"/>
      <c r="BQ550" s="24"/>
      <c r="BR550" s="24"/>
      <c r="BS550" s="24"/>
      <c r="BT550" s="24"/>
      <c r="BU550" s="24"/>
      <c r="BV550" s="24"/>
      <c r="BW550" s="24"/>
      <c r="BX550" s="24"/>
      <c r="BY550" s="24"/>
      <c r="BZ550" s="24"/>
      <c r="CA550" s="24"/>
      <c r="CB550" s="24"/>
      <c r="CC550" s="24"/>
      <c r="CD550" s="24"/>
      <c r="CE550" s="24"/>
      <c r="CF550" s="24"/>
      <c r="CG550" s="24"/>
      <c r="CH550" s="24"/>
      <c r="CI550" s="24"/>
      <c r="CJ550" s="24"/>
      <c r="CK550" s="24"/>
      <c r="CL550" s="24"/>
    </row>
    <row r="551" spans="1:90" s="30" customFormat="1" ht="24">
      <c r="A551" s="6" t="s">
        <v>81</v>
      </c>
      <c r="B551" s="5" t="s">
        <v>41</v>
      </c>
      <c r="C551" s="8" t="s">
        <v>13</v>
      </c>
      <c r="D551" s="8" t="s">
        <v>14</v>
      </c>
      <c r="E551" s="8" t="s">
        <v>336</v>
      </c>
      <c r="F551" s="8" t="s">
        <v>80</v>
      </c>
      <c r="G551" s="58">
        <f>G552</f>
        <v>3857203.13</v>
      </c>
      <c r="H551" s="58">
        <f>H552</f>
        <v>0</v>
      </c>
      <c r="I551" s="58">
        <f t="shared" si="219"/>
        <v>3857203.13</v>
      </c>
      <c r="J551" s="58">
        <f t="shared" si="231"/>
        <v>4873715.5999999996</v>
      </c>
      <c r="K551" s="58">
        <f>K552</f>
        <v>0</v>
      </c>
      <c r="L551" s="58">
        <f t="shared" si="214"/>
        <v>4873715.5999999996</v>
      </c>
      <c r="M551" s="58">
        <f t="shared" si="231"/>
        <v>4819697.1500000004</v>
      </c>
      <c r="N551" s="58">
        <f>N552</f>
        <v>0</v>
      </c>
      <c r="O551" s="58">
        <f t="shared" si="215"/>
        <v>4819697.1500000004</v>
      </c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4"/>
      <c r="AG551" s="24"/>
      <c r="AH551" s="24"/>
      <c r="AI551" s="24"/>
      <c r="AJ551" s="24"/>
      <c r="AK551" s="24"/>
      <c r="AL551" s="24"/>
      <c r="AM551" s="24"/>
      <c r="AN551" s="24"/>
      <c r="AO551" s="24"/>
      <c r="AP551" s="24"/>
      <c r="AQ551" s="24"/>
      <c r="AR551" s="24"/>
      <c r="AS551" s="24"/>
      <c r="AT551" s="24"/>
      <c r="AU551" s="24"/>
      <c r="AV551" s="24"/>
      <c r="AW551" s="24"/>
      <c r="AX551" s="24"/>
      <c r="AY551" s="24"/>
      <c r="AZ551" s="24"/>
      <c r="BA551" s="24"/>
      <c r="BB551" s="24"/>
      <c r="BC551" s="24"/>
      <c r="BD551" s="24"/>
      <c r="BE551" s="24"/>
      <c r="BF551" s="24"/>
      <c r="BG551" s="24"/>
      <c r="BH551" s="24"/>
      <c r="BI551" s="24"/>
      <c r="BJ551" s="24"/>
      <c r="BK551" s="24"/>
      <c r="BL551" s="24"/>
      <c r="BM551" s="24"/>
      <c r="BN551" s="24"/>
      <c r="BO551" s="24"/>
      <c r="BP551" s="24"/>
      <c r="BQ551" s="24"/>
      <c r="BR551" s="24"/>
      <c r="BS551" s="24"/>
      <c r="BT551" s="24"/>
      <c r="BU551" s="24"/>
      <c r="BV551" s="24"/>
      <c r="BW551" s="24"/>
      <c r="BX551" s="24"/>
      <c r="BY551" s="24"/>
      <c r="BZ551" s="24"/>
      <c r="CA551" s="24"/>
      <c r="CB551" s="24"/>
      <c r="CC551" s="24"/>
      <c r="CD551" s="24"/>
      <c r="CE551" s="24"/>
      <c r="CF551" s="24"/>
      <c r="CG551" s="24"/>
      <c r="CH551" s="24"/>
      <c r="CI551" s="24"/>
      <c r="CJ551" s="24"/>
      <c r="CK551" s="24"/>
      <c r="CL551" s="24"/>
    </row>
    <row r="552" spans="1:90" s="30" customFormat="1" ht="12">
      <c r="A552" s="6" t="s">
        <v>142</v>
      </c>
      <c r="B552" s="5" t="s">
        <v>41</v>
      </c>
      <c r="C552" s="8" t="s">
        <v>13</v>
      </c>
      <c r="D552" s="8" t="s">
        <v>14</v>
      </c>
      <c r="E552" s="8" t="s">
        <v>336</v>
      </c>
      <c r="F552" s="8" t="s">
        <v>143</v>
      </c>
      <c r="G552" s="58">
        <v>3857203.13</v>
      </c>
      <c r="H552" s="58"/>
      <c r="I552" s="58">
        <f t="shared" si="219"/>
        <v>3857203.13</v>
      </c>
      <c r="J552" s="59">
        <v>4873715.5999999996</v>
      </c>
      <c r="K552" s="58"/>
      <c r="L552" s="58">
        <f t="shared" si="214"/>
        <v>4873715.5999999996</v>
      </c>
      <c r="M552" s="58">
        <v>4819697.1500000004</v>
      </c>
      <c r="N552" s="58"/>
      <c r="O552" s="58">
        <f t="shared" si="215"/>
        <v>4819697.1500000004</v>
      </c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  <c r="AG552" s="24"/>
      <c r="AH552" s="24"/>
      <c r="AI552" s="24"/>
      <c r="AJ552" s="24"/>
      <c r="AK552" s="24"/>
      <c r="AL552" s="24"/>
      <c r="AM552" s="24"/>
      <c r="AN552" s="24"/>
      <c r="AO552" s="24"/>
      <c r="AP552" s="24"/>
      <c r="AQ552" s="24"/>
      <c r="AR552" s="24"/>
      <c r="AS552" s="24"/>
      <c r="AT552" s="24"/>
      <c r="AU552" s="24"/>
      <c r="AV552" s="24"/>
      <c r="AW552" s="24"/>
      <c r="AX552" s="24"/>
      <c r="AY552" s="24"/>
      <c r="AZ552" s="24"/>
      <c r="BA552" s="24"/>
      <c r="BB552" s="24"/>
      <c r="BC552" s="24"/>
      <c r="BD552" s="24"/>
      <c r="BE552" s="24"/>
      <c r="BF552" s="24"/>
      <c r="BG552" s="24"/>
      <c r="BH552" s="24"/>
      <c r="BI552" s="24"/>
      <c r="BJ552" s="24"/>
      <c r="BK552" s="24"/>
      <c r="BL552" s="24"/>
      <c r="BM552" s="24"/>
      <c r="BN552" s="24"/>
      <c r="BO552" s="24"/>
      <c r="BP552" s="24"/>
      <c r="BQ552" s="24"/>
      <c r="BR552" s="24"/>
      <c r="BS552" s="24"/>
      <c r="BT552" s="24"/>
      <c r="BU552" s="24"/>
      <c r="BV552" s="24"/>
      <c r="BW552" s="24"/>
      <c r="BX552" s="24"/>
      <c r="BY552" s="24"/>
      <c r="BZ552" s="24"/>
      <c r="CA552" s="24"/>
      <c r="CB552" s="24"/>
      <c r="CC552" s="24"/>
      <c r="CD552" s="24"/>
      <c r="CE552" s="24"/>
      <c r="CF552" s="24"/>
      <c r="CG552" s="24"/>
      <c r="CH552" s="24"/>
      <c r="CI552" s="24"/>
      <c r="CJ552" s="24"/>
      <c r="CK552" s="24"/>
      <c r="CL552" s="24"/>
    </row>
    <row r="553" spans="1:90" s="30" customFormat="1" ht="24">
      <c r="A553" s="6" t="s">
        <v>167</v>
      </c>
      <c r="B553" s="5" t="s">
        <v>41</v>
      </c>
      <c r="C553" s="8" t="s">
        <v>13</v>
      </c>
      <c r="D553" s="8" t="s">
        <v>14</v>
      </c>
      <c r="E553" s="8" t="s">
        <v>166</v>
      </c>
      <c r="F553" s="8"/>
      <c r="G553" s="58">
        <f>G554</f>
        <v>1690640</v>
      </c>
      <c r="H553" s="58">
        <f>H554</f>
        <v>0</v>
      </c>
      <c r="I553" s="58">
        <f t="shared" si="219"/>
        <v>1690640</v>
      </c>
      <c r="J553" s="58">
        <f t="shared" ref="J553:M554" si="232">J554</f>
        <v>1690640</v>
      </c>
      <c r="K553" s="58">
        <f>K554</f>
        <v>0</v>
      </c>
      <c r="L553" s="58">
        <f t="shared" si="214"/>
        <v>1690640</v>
      </c>
      <c r="M553" s="58">
        <f t="shared" si="232"/>
        <v>1690640</v>
      </c>
      <c r="N553" s="58">
        <f>N554</f>
        <v>0</v>
      </c>
      <c r="O553" s="58">
        <f t="shared" si="215"/>
        <v>1690640</v>
      </c>
      <c r="P553" s="85"/>
      <c r="Q553" s="85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  <c r="AG553" s="24"/>
      <c r="AH553" s="24"/>
      <c r="AI553" s="24"/>
      <c r="AJ553" s="24"/>
      <c r="AK553" s="24"/>
      <c r="AL553" s="24"/>
      <c r="AM553" s="24"/>
      <c r="AN553" s="24"/>
      <c r="AO553" s="24"/>
      <c r="AP553" s="24"/>
      <c r="AQ553" s="24"/>
      <c r="AR553" s="24"/>
      <c r="AS553" s="24"/>
      <c r="AT553" s="24"/>
      <c r="AU553" s="24"/>
      <c r="AV553" s="24"/>
      <c r="AW553" s="24"/>
      <c r="AX553" s="24"/>
      <c r="AY553" s="24"/>
      <c r="AZ553" s="24"/>
      <c r="BA553" s="24"/>
      <c r="BB553" s="24"/>
      <c r="BC553" s="24"/>
      <c r="BD553" s="24"/>
      <c r="BE553" s="24"/>
      <c r="BF553" s="24"/>
      <c r="BG553" s="24"/>
      <c r="BH553" s="24"/>
      <c r="BI553" s="24"/>
      <c r="BJ553" s="24"/>
      <c r="BK553" s="24"/>
      <c r="BL553" s="24"/>
      <c r="BM553" s="24"/>
      <c r="BN553" s="24"/>
      <c r="BO553" s="24"/>
      <c r="BP553" s="24"/>
      <c r="BQ553" s="24"/>
      <c r="BR553" s="24"/>
      <c r="BS553" s="24"/>
      <c r="BT553" s="24"/>
      <c r="BU553" s="24"/>
      <c r="BV553" s="24"/>
      <c r="BW553" s="24"/>
      <c r="BX553" s="24"/>
      <c r="BY553" s="24"/>
      <c r="BZ553" s="24"/>
      <c r="CA553" s="24"/>
      <c r="CB553" s="24"/>
      <c r="CC553" s="24"/>
      <c r="CD553" s="24"/>
      <c r="CE553" s="24"/>
      <c r="CF553" s="24"/>
      <c r="CG553" s="24"/>
      <c r="CH553" s="24"/>
      <c r="CI553" s="24"/>
      <c r="CJ553" s="24"/>
      <c r="CK553" s="24"/>
      <c r="CL553" s="24"/>
    </row>
    <row r="554" spans="1:90" s="30" customFormat="1" ht="24">
      <c r="A554" s="6" t="s">
        <v>81</v>
      </c>
      <c r="B554" s="5" t="s">
        <v>41</v>
      </c>
      <c r="C554" s="8" t="s">
        <v>13</v>
      </c>
      <c r="D554" s="8" t="s">
        <v>14</v>
      </c>
      <c r="E554" s="8" t="s">
        <v>166</v>
      </c>
      <c r="F554" s="8" t="s">
        <v>80</v>
      </c>
      <c r="G554" s="58">
        <f>G555</f>
        <v>1690640</v>
      </c>
      <c r="H554" s="58">
        <f>H555</f>
        <v>0</v>
      </c>
      <c r="I554" s="58">
        <f t="shared" si="219"/>
        <v>1690640</v>
      </c>
      <c r="J554" s="58">
        <f t="shared" si="232"/>
        <v>1690640</v>
      </c>
      <c r="K554" s="58">
        <f>K555</f>
        <v>0</v>
      </c>
      <c r="L554" s="58">
        <f t="shared" si="214"/>
        <v>1690640</v>
      </c>
      <c r="M554" s="58">
        <f t="shared" si="232"/>
        <v>1690640</v>
      </c>
      <c r="N554" s="58">
        <f>N555</f>
        <v>0</v>
      </c>
      <c r="O554" s="58">
        <f t="shared" si="215"/>
        <v>1690640</v>
      </c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  <c r="AR554" s="24"/>
      <c r="AS554" s="24"/>
      <c r="AT554" s="24"/>
      <c r="AU554" s="24"/>
      <c r="AV554" s="24"/>
      <c r="AW554" s="24"/>
      <c r="AX554" s="24"/>
      <c r="AY554" s="24"/>
      <c r="AZ554" s="24"/>
      <c r="BA554" s="24"/>
      <c r="BB554" s="24"/>
      <c r="BC554" s="24"/>
      <c r="BD554" s="24"/>
      <c r="BE554" s="24"/>
      <c r="BF554" s="24"/>
      <c r="BG554" s="24"/>
      <c r="BH554" s="24"/>
      <c r="BI554" s="24"/>
      <c r="BJ554" s="24"/>
      <c r="BK554" s="24"/>
      <c r="BL554" s="24"/>
      <c r="BM554" s="24"/>
      <c r="BN554" s="24"/>
      <c r="BO554" s="24"/>
      <c r="BP554" s="24"/>
      <c r="BQ554" s="24"/>
      <c r="BR554" s="24"/>
      <c r="BS554" s="24"/>
      <c r="BT554" s="24"/>
      <c r="BU554" s="24"/>
      <c r="BV554" s="24"/>
      <c r="BW554" s="24"/>
      <c r="BX554" s="24"/>
      <c r="BY554" s="24"/>
      <c r="BZ554" s="24"/>
      <c r="CA554" s="24"/>
      <c r="CB554" s="24"/>
      <c r="CC554" s="24"/>
      <c r="CD554" s="24"/>
      <c r="CE554" s="24"/>
      <c r="CF554" s="24"/>
      <c r="CG554" s="24"/>
      <c r="CH554" s="24"/>
      <c r="CI554" s="24"/>
      <c r="CJ554" s="24"/>
      <c r="CK554" s="24"/>
      <c r="CL554" s="24"/>
    </row>
    <row r="555" spans="1:90" s="30" customFormat="1" ht="12">
      <c r="A555" s="6" t="s">
        <v>142</v>
      </c>
      <c r="B555" s="5" t="s">
        <v>41</v>
      </c>
      <c r="C555" s="8" t="s">
        <v>13</v>
      </c>
      <c r="D555" s="8" t="s">
        <v>14</v>
      </c>
      <c r="E555" s="8" t="s">
        <v>166</v>
      </c>
      <c r="F555" s="8" t="s">
        <v>143</v>
      </c>
      <c r="G555" s="58">
        <v>1690640</v>
      </c>
      <c r="H555" s="58"/>
      <c r="I555" s="58">
        <f t="shared" si="219"/>
        <v>1690640</v>
      </c>
      <c r="J555" s="59">
        <v>1690640</v>
      </c>
      <c r="K555" s="58"/>
      <c r="L555" s="58">
        <f t="shared" si="214"/>
        <v>1690640</v>
      </c>
      <c r="M555" s="58">
        <v>1690640</v>
      </c>
      <c r="N555" s="58"/>
      <c r="O555" s="58">
        <f t="shared" si="215"/>
        <v>1690640</v>
      </c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  <c r="AR555" s="24"/>
      <c r="AS555" s="24"/>
      <c r="AT555" s="24"/>
      <c r="AU555" s="24"/>
      <c r="AV555" s="24"/>
      <c r="AW555" s="24"/>
      <c r="AX555" s="24"/>
      <c r="AY555" s="24"/>
      <c r="AZ555" s="24"/>
      <c r="BA555" s="24"/>
      <c r="BB555" s="24"/>
      <c r="BC555" s="24"/>
      <c r="BD555" s="24"/>
      <c r="BE555" s="24"/>
      <c r="BF555" s="24"/>
      <c r="BG555" s="24"/>
      <c r="BH555" s="24"/>
      <c r="BI555" s="24"/>
      <c r="BJ555" s="24"/>
      <c r="BK555" s="24"/>
      <c r="BL555" s="24"/>
      <c r="BM555" s="24"/>
      <c r="BN555" s="24"/>
      <c r="BO555" s="24"/>
      <c r="BP555" s="24"/>
      <c r="BQ555" s="24"/>
      <c r="BR555" s="24"/>
      <c r="BS555" s="24"/>
      <c r="BT555" s="24"/>
      <c r="BU555" s="24"/>
      <c r="BV555" s="24"/>
      <c r="BW555" s="24"/>
      <c r="BX555" s="24"/>
      <c r="BY555" s="24"/>
      <c r="BZ555" s="24"/>
      <c r="CA555" s="24"/>
      <c r="CB555" s="24"/>
      <c r="CC555" s="24"/>
      <c r="CD555" s="24"/>
      <c r="CE555" s="24"/>
      <c r="CF555" s="24"/>
      <c r="CG555" s="24"/>
      <c r="CH555" s="24"/>
      <c r="CI555" s="24"/>
      <c r="CJ555" s="24"/>
      <c r="CK555" s="24"/>
      <c r="CL555" s="24"/>
    </row>
    <row r="556" spans="1:90" s="30" customFormat="1" ht="48">
      <c r="A556" s="6" t="s">
        <v>265</v>
      </c>
      <c r="B556" s="34" t="s">
        <v>41</v>
      </c>
      <c r="C556" s="35" t="s">
        <v>13</v>
      </c>
      <c r="D556" s="35" t="s">
        <v>14</v>
      </c>
      <c r="E556" s="35" t="s">
        <v>266</v>
      </c>
      <c r="F556" s="35"/>
      <c r="G556" s="58">
        <f>G557</f>
        <v>571600</v>
      </c>
      <c r="H556" s="58">
        <f>H557</f>
        <v>0</v>
      </c>
      <c r="I556" s="58">
        <f t="shared" si="219"/>
        <v>571600</v>
      </c>
      <c r="J556" s="58">
        <f t="shared" ref="J556:M557" si="233">J557</f>
        <v>571600</v>
      </c>
      <c r="K556" s="58">
        <f>K557</f>
        <v>0</v>
      </c>
      <c r="L556" s="58">
        <f t="shared" si="214"/>
        <v>571600</v>
      </c>
      <c r="M556" s="58">
        <f t="shared" si="233"/>
        <v>571600</v>
      </c>
      <c r="N556" s="58">
        <f>N557</f>
        <v>0</v>
      </c>
      <c r="O556" s="58">
        <f t="shared" si="215"/>
        <v>571600</v>
      </c>
      <c r="P556" s="85"/>
      <c r="Q556" s="85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  <c r="AG556" s="24"/>
      <c r="AH556" s="24"/>
      <c r="AI556" s="24"/>
      <c r="AJ556" s="24"/>
      <c r="AK556" s="24"/>
      <c r="AL556" s="24"/>
      <c r="AM556" s="24"/>
      <c r="AN556" s="24"/>
      <c r="AO556" s="24"/>
      <c r="AP556" s="24"/>
      <c r="AQ556" s="24"/>
      <c r="AR556" s="24"/>
      <c r="AS556" s="24"/>
      <c r="AT556" s="24"/>
      <c r="AU556" s="24"/>
      <c r="AV556" s="24"/>
      <c r="AW556" s="24"/>
      <c r="AX556" s="24"/>
      <c r="AY556" s="24"/>
      <c r="AZ556" s="24"/>
      <c r="BA556" s="24"/>
      <c r="BB556" s="24"/>
      <c r="BC556" s="24"/>
      <c r="BD556" s="24"/>
      <c r="BE556" s="24"/>
      <c r="BF556" s="24"/>
      <c r="BG556" s="24"/>
      <c r="BH556" s="24"/>
      <c r="BI556" s="24"/>
      <c r="BJ556" s="24"/>
      <c r="BK556" s="24"/>
      <c r="BL556" s="24"/>
      <c r="BM556" s="24"/>
      <c r="BN556" s="24"/>
      <c r="BO556" s="24"/>
      <c r="BP556" s="24"/>
      <c r="BQ556" s="24"/>
      <c r="BR556" s="24"/>
      <c r="BS556" s="24"/>
      <c r="BT556" s="24"/>
      <c r="BU556" s="24"/>
      <c r="BV556" s="24"/>
      <c r="BW556" s="24"/>
      <c r="BX556" s="24"/>
      <c r="BY556" s="24"/>
      <c r="BZ556" s="24"/>
      <c r="CA556" s="24"/>
      <c r="CB556" s="24"/>
      <c r="CC556" s="24"/>
      <c r="CD556" s="24"/>
      <c r="CE556" s="24"/>
      <c r="CF556" s="24"/>
      <c r="CG556" s="24"/>
      <c r="CH556" s="24"/>
      <c r="CI556" s="24"/>
      <c r="CJ556" s="24"/>
      <c r="CK556" s="24"/>
      <c r="CL556" s="24"/>
    </row>
    <row r="557" spans="1:90" s="30" customFormat="1" ht="24">
      <c r="A557" s="6" t="s">
        <v>81</v>
      </c>
      <c r="B557" s="34" t="s">
        <v>41</v>
      </c>
      <c r="C557" s="35" t="s">
        <v>13</v>
      </c>
      <c r="D557" s="35" t="s">
        <v>14</v>
      </c>
      <c r="E557" s="35" t="s">
        <v>266</v>
      </c>
      <c r="F557" s="34" t="s">
        <v>80</v>
      </c>
      <c r="G557" s="58">
        <f>G558</f>
        <v>571600</v>
      </c>
      <c r="H557" s="58">
        <f>H558</f>
        <v>0</v>
      </c>
      <c r="I557" s="58">
        <f t="shared" si="219"/>
        <v>571600</v>
      </c>
      <c r="J557" s="58">
        <f t="shared" si="233"/>
        <v>571600</v>
      </c>
      <c r="K557" s="58">
        <f>K558</f>
        <v>0</v>
      </c>
      <c r="L557" s="58">
        <f t="shared" si="214"/>
        <v>571600</v>
      </c>
      <c r="M557" s="58">
        <f t="shared" si="233"/>
        <v>571600</v>
      </c>
      <c r="N557" s="58">
        <f>N558</f>
        <v>0</v>
      </c>
      <c r="O557" s="58">
        <f t="shared" si="215"/>
        <v>571600</v>
      </c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  <c r="AR557" s="24"/>
      <c r="AS557" s="24"/>
      <c r="AT557" s="24"/>
      <c r="AU557" s="24"/>
      <c r="AV557" s="24"/>
      <c r="AW557" s="24"/>
      <c r="AX557" s="24"/>
      <c r="AY557" s="24"/>
      <c r="AZ557" s="24"/>
      <c r="BA557" s="24"/>
      <c r="BB557" s="24"/>
      <c r="BC557" s="24"/>
      <c r="BD557" s="24"/>
      <c r="BE557" s="24"/>
      <c r="BF557" s="24"/>
      <c r="BG557" s="24"/>
      <c r="BH557" s="24"/>
      <c r="BI557" s="24"/>
      <c r="BJ557" s="24"/>
      <c r="BK557" s="24"/>
      <c r="BL557" s="24"/>
      <c r="BM557" s="24"/>
      <c r="BN557" s="24"/>
      <c r="BO557" s="24"/>
      <c r="BP557" s="24"/>
      <c r="BQ557" s="24"/>
      <c r="BR557" s="24"/>
      <c r="BS557" s="24"/>
      <c r="BT557" s="24"/>
      <c r="BU557" s="24"/>
      <c r="BV557" s="24"/>
      <c r="BW557" s="24"/>
      <c r="BX557" s="24"/>
      <c r="BY557" s="24"/>
      <c r="BZ557" s="24"/>
      <c r="CA557" s="24"/>
      <c r="CB557" s="24"/>
      <c r="CC557" s="24"/>
      <c r="CD557" s="24"/>
      <c r="CE557" s="24"/>
      <c r="CF557" s="24"/>
      <c r="CG557" s="24"/>
      <c r="CH557" s="24"/>
      <c r="CI557" s="24"/>
      <c r="CJ557" s="24"/>
      <c r="CK557" s="24"/>
      <c r="CL557" s="24"/>
    </row>
    <row r="558" spans="1:90" s="30" customFormat="1" ht="12">
      <c r="A558" s="6" t="s">
        <v>142</v>
      </c>
      <c r="B558" s="34" t="s">
        <v>41</v>
      </c>
      <c r="C558" s="35" t="s">
        <v>13</v>
      </c>
      <c r="D558" s="35" t="s">
        <v>14</v>
      </c>
      <c r="E558" s="35" t="s">
        <v>266</v>
      </c>
      <c r="F558" s="34" t="s">
        <v>143</v>
      </c>
      <c r="G558" s="58">
        <v>571600</v>
      </c>
      <c r="H558" s="58"/>
      <c r="I558" s="58">
        <f t="shared" si="219"/>
        <v>571600</v>
      </c>
      <c r="J558" s="59">
        <v>571600</v>
      </c>
      <c r="K558" s="58"/>
      <c r="L558" s="58">
        <f t="shared" si="214"/>
        <v>571600</v>
      </c>
      <c r="M558" s="58">
        <v>571600</v>
      </c>
      <c r="N558" s="58"/>
      <c r="O558" s="58">
        <f t="shared" si="215"/>
        <v>571600</v>
      </c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  <c r="AR558" s="24"/>
      <c r="AS558" s="24"/>
      <c r="AT558" s="24"/>
      <c r="AU558" s="24"/>
      <c r="AV558" s="24"/>
      <c r="AW558" s="24"/>
      <c r="AX558" s="24"/>
      <c r="AY558" s="24"/>
      <c r="AZ558" s="24"/>
      <c r="BA558" s="24"/>
      <c r="BB558" s="24"/>
      <c r="BC558" s="24"/>
      <c r="BD558" s="24"/>
      <c r="BE558" s="24"/>
      <c r="BF558" s="24"/>
      <c r="BG558" s="24"/>
      <c r="BH558" s="24"/>
      <c r="BI558" s="24"/>
      <c r="BJ558" s="24"/>
      <c r="BK558" s="24"/>
      <c r="BL558" s="24"/>
      <c r="BM558" s="24"/>
      <c r="BN558" s="24"/>
      <c r="BO558" s="24"/>
      <c r="BP558" s="24"/>
      <c r="BQ558" s="24"/>
      <c r="BR558" s="24"/>
      <c r="BS558" s="24"/>
      <c r="BT558" s="24"/>
      <c r="BU558" s="24"/>
      <c r="BV558" s="24"/>
      <c r="BW558" s="24"/>
      <c r="BX558" s="24"/>
      <c r="BY558" s="24"/>
      <c r="BZ558" s="24"/>
      <c r="CA558" s="24"/>
      <c r="CB558" s="24"/>
      <c r="CC558" s="24"/>
      <c r="CD558" s="24"/>
      <c r="CE558" s="24"/>
      <c r="CF558" s="24"/>
      <c r="CG558" s="24"/>
      <c r="CH558" s="24"/>
      <c r="CI558" s="24"/>
      <c r="CJ558" s="24"/>
      <c r="CK558" s="24"/>
      <c r="CL558" s="24"/>
    </row>
    <row r="559" spans="1:90" s="30" customFormat="1" ht="48">
      <c r="A559" s="6" t="s">
        <v>337</v>
      </c>
      <c r="B559" s="5" t="s">
        <v>41</v>
      </c>
      <c r="C559" s="35" t="s">
        <v>13</v>
      </c>
      <c r="D559" s="35" t="s">
        <v>14</v>
      </c>
      <c r="E559" s="35" t="s">
        <v>227</v>
      </c>
      <c r="F559" s="5"/>
      <c r="G559" s="58">
        <f>G560</f>
        <v>7225890.6299999999</v>
      </c>
      <c r="H559" s="58">
        <f>H560</f>
        <v>0</v>
      </c>
      <c r="I559" s="58">
        <f t="shared" si="219"/>
        <v>7225890.6299999999</v>
      </c>
      <c r="J559" s="58">
        <f t="shared" ref="J559:M560" si="234">J560</f>
        <v>6160149.9500000002</v>
      </c>
      <c r="K559" s="58">
        <f>K560</f>
        <v>0</v>
      </c>
      <c r="L559" s="58">
        <f t="shared" si="214"/>
        <v>6160149.9500000002</v>
      </c>
      <c r="M559" s="58">
        <f t="shared" si="234"/>
        <v>5921208.71</v>
      </c>
      <c r="N559" s="58">
        <f>N560</f>
        <v>0</v>
      </c>
      <c r="O559" s="58">
        <f t="shared" si="215"/>
        <v>5921208.71</v>
      </c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  <c r="BB559" s="24"/>
      <c r="BC559" s="24"/>
      <c r="BD559" s="24"/>
      <c r="BE559" s="24"/>
      <c r="BF559" s="24"/>
      <c r="BG559" s="24"/>
      <c r="BH559" s="24"/>
      <c r="BI559" s="24"/>
      <c r="BJ559" s="24"/>
      <c r="BK559" s="24"/>
      <c r="BL559" s="24"/>
      <c r="BM559" s="24"/>
      <c r="BN559" s="24"/>
      <c r="BO559" s="24"/>
      <c r="BP559" s="24"/>
      <c r="BQ559" s="24"/>
      <c r="BR559" s="24"/>
      <c r="BS559" s="24"/>
      <c r="BT559" s="24"/>
      <c r="BU559" s="24"/>
      <c r="BV559" s="24"/>
      <c r="BW559" s="24"/>
      <c r="BX559" s="24"/>
      <c r="BY559" s="24"/>
      <c r="BZ559" s="24"/>
      <c r="CA559" s="24"/>
      <c r="CB559" s="24"/>
      <c r="CC559" s="24"/>
      <c r="CD559" s="24"/>
      <c r="CE559" s="24"/>
      <c r="CF559" s="24"/>
      <c r="CG559" s="24"/>
      <c r="CH559" s="24"/>
      <c r="CI559" s="24"/>
      <c r="CJ559" s="24"/>
      <c r="CK559" s="24"/>
      <c r="CL559" s="24"/>
    </row>
    <row r="560" spans="1:90" s="30" customFormat="1" ht="24">
      <c r="A560" s="6" t="s">
        <v>81</v>
      </c>
      <c r="B560" s="5" t="s">
        <v>41</v>
      </c>
      <c r="C560" s="35" t="s">
        <v>13</v>
      </c>
      <c r="D560" s="35" t="s">
        <v>14</v>
      </c>
      <c r="E560" s="35" t="s">
        <v>227</v>
      </c>
      <c r="F560" s="5" t="s">
        <v>80</v>
      </c>
      <c r="G560" s="58">
        <f>G561</f>
        <v>7225890.6299999999</v>
      </c>
      <c r="H560" s="58">
        <f>H561</f>
        <v>0</v>
      </c>
      <c r="I560" s="58">
        <f t="shared" si="219"/>
        <v>7225890.6299999999</v>
      </c>
      <c r="J560" s="58">
        <f t="shared" si="234"/>
        <v>6160149.9500000002</v>
      </c>
      <c r="K560" s="58">
        <f>K561</f>
        <v>0</v>
      </c>
      <c r="L560" s="58">
        <f t="shared" si="214"/>
        <v>6160149.9500000002</v>
      </c>
      <c r="M560" s="58">
        <f t="shared" si="234"/>
        <v>5921208.71</v>
      </c>
      <c r="N560" s="58">
        <f>N561</f>
        <v>0</v>
      </c>
      <c r="O560" s="58">
        <f t="shared" si="215"/>
        <v>5921208.71</v>
      </c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  <c r="AR560" s="24"/>
      <c r="AS560" s="24"/>
      <c r="AT560" s="24"/>
      <c r="AU560" s="24"/>
      <c r="AV560" s="24"/>
      <c r="AW560" s="24"/>
      <c r="AX560" s="24"/>
      <c r="AY560" s="24"/>
      <c r="AZ560" s="24"/>
      <c r="BA560" s="24"/>
      <c r="BB560" s="24"/>
      <c r="BC560" s="24"/>
      <c r="BD560" s="24"/>
      <c r="BE560" s="24"/>
      <c r="BF560" s="24"/>
      <c r="BG560" s="24"/>
      <c r="BH560" s="24"/>
      <c r="BI560" s="24"/>
      <c r="BJ560" s="24"/>
      <c r="BK560" s="24"/>
      <c r="BL560" s="24"/>
      <c r="BM560" s="24"/>
      <c r="BN560" s="24"/>
      <c r="BO560" s="24"/>
      <c r="BP560" s="24"/>
      <c r="BQ560" s="24"/>
      <c r="BR560" s="24"/>
      <c r="BS560" s="24"/>
      <c r="BT560" s="24"/>
      <c r="BU560" s="24"/>
      <c r="BV560" s="24"/>
      <c r="BW560" s="24"/>
      <c r="BX560" s="24"/>
      <c r="BY560" s="24"/>
      <c r="BZ560" s="24"/>
      <c r="CA560" s="24"/>
      <c r="CB560" s="24"/>
      <c r="CC560" s="24"/>
      <c r="CD560" s="24"/>
      <c r="CE560" s="24"/>
      <c r="CF560" s="24"/>
      <c r="CG560" s="24"/>
      <c r="CH560" s="24"/>
      <c r="CI560" s="24"/>
      <c r="CJ560" s="24"/>
      <c r="CK560" s="24"/>
      <c r="CL560" s="24"/>
    </row>
    <row r="561" spans="1:90" s="30" customFormat="1" ht="12">
      <c r="A561" s="6" t="s">
        <v>142</v>
      </c>
      <c r="B561" s="5" t="s">
        <v>41</v>
      </c>
      <c r="C561" s="35" t="s">
        <v>13</v>
      </c>
      <c r="D561" s="35" t="s">
        <v>14</v>
      </c>
      <c r="E561" s="35" t="s">
        <v>227</v>
      </c>
      <c r="F561" s="5" t="s">
        <v>143</v>
      </c>
      <c r="G561" s="58">
        <f>7218664.74+7225.89</f>
        <v>7225890.6299999999</v>
      </c>
      <c r="H561" s="58"/>
      <c r="I561" s="58">
        <f t="shared" si="219"/>
        <v>7225890.6299999999</v>
      </c>
      <c r="J561" s="59">
        <f>6153989.8+6160.15</f>
        <v>6160149.9500000002</v>
      </c>
      <c r="K561" s="58"/>
      <c r="L561" s="58">
        <f t="shared" si="214"/>
        <v>6160149.9500000002</v>
      </c>
      <c r="M561" s="58">
        <f>5915287.5+5921.21</f>
        <v>5921208.71</v>
      </c>
      <c r="N561" s="58"/>
      <c r="O561" s="58">
        <f t="shared" si="215"/>
        <v>5921208.71</v>
      </c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  <c r="BB561" s="24"/>
      <c r="BC561" s="24"/>
      <c r="BD561" s="24"/>
      <c r="BE561" s="24"/>
      <c r="BF561" s="24"/>
      <c r="BG561" s="24"/>
      <c r="BH561" s="24"/>
      <c r="BI561" s="24"/>
      <c r="BJ561" s="24"/>
      <c r="BK561" s="24"/>
      <c r="BL561" s="24"/>
      <c r="BM561" s="24"/>
      <c r="BN561" s="24"/>
      <c r="BO561" s="24"/>
      <c r="BP561" s="24"/>
      <c r="BQ561" s="24"/>
      <c r="BR561" s="24"/>
      <c r="BS561" s="24"/>
      <c r="BT561" s="24"/>
      <c r="BU561" s="24"/>
      <c r="BV561" s="24"/>
      <c r="BW561" s="24"/>
      <c r="BX561" s="24"/>
      <c r="BY561" s="24"/>
      <c r="BZ561" s="24"/>
      <c r="CA561" s="24"/>
      <c r="CB561" s="24"/>
      <c r="CC561" s="24"/>
      <c r="CD561" s="24"/>
      <c r="CE561" s="24"/>
      <c r="CF561" s="24"/>
      <c r="CG561" s="24"/>
      <c r="CH561" s="24"/>
      <c r="CI561" s="24"/>
      <c r="CJ561" s="24"/>
      <c r="CK561" s="24"/>
      <c r="CL561" s="24"/>
    </row>
    <row r="562" spans="1:90" s="30" customFormat="1" ht="36">
      <c r="A562" s="6" t="s">
        <v>341</v>
      </c>
      <c r="B562" s="34" t="s">
        <v>41</v>
      </c>
      <c r="C562" s="35" t="s">
        <v>13</v>
      </c>
      <c r="D562" s="35" t="s">
        <v>14</v>
      </c>
      <c r="E562" s="41" t="s">
        <v>141</v>
      </c>
      <c r="F562" s="35"/>
      <c r="G562" s="58">
        <f>G563</f>
        <v>192416</v>
      </c>
      <c r="H562" s="58">
        <f>H563</f>
        <v>0</v>
      </c>
      <c r="I562" s="58">
        <f t="shared" si="219"/>
        <v>192416</v>
      </c>
      <c r="J562" s="58">
        <f t="shared" ref="J562:M563" si="235">J563</f>
        <v>121550</v>
      </c>
      <c r="K562" s="58">
        <f>K563</f>
        <v>0</v>
      </c>
      <c r="L562" s="58">
        <f t="shared" si="214"/>
        <v>121550</v>
      </c>
      <c r="M562" s="58">
        <f t="shared" si="235"/>
        <v>121550</v>
      </c>
      <c r="N562" s="58">
        <f>N563</f>
        <v>0</v>
      </c>
      <c r="O562" s="58">
        <f t="shared" si="215"/>
        <v>121550</v>
      </c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  <c r="BB562" s="24"/>
      <c r="BC562" s="24"/>
      <c r="BD562" s="24"/>
      <c r="BE562" s="24"/>
      <c r="BF562" s="24"/>
      <c r="BG562" s="24"/>
      <c r="BH562" s="24"/>
      <c r="BI562" s="24"/>
      <c r="BJ562" s="24"/>
      <c r="BK562" s="24"/>
      <c r="BL562" s="24"/>
      <c r="BM562" s="24"/>
      <c r="BN562" s="24"/>
      <c r="BO562" s="24"/>
      <c r="BP562" s="24"/>
      <c r="BQ562" s="24"/>
      <c r="BR562" s="24"/>
      <c r="BS562" s="24"/>
      <c r="BT562" s="24"/>
      <c r="BU562" s="24"/>
      <c r="BV562" s="24"/>
      <c r="BW562" s="24"/>
      <c r="BX562" s="24"/>
      <c r="BY562" s="24"/>
      <c r="BZ562" s="24"/>
      <c r="CA562" s="24"/>
      <c r="CB562" s="24"/>
      <c r="CC562" s="24"/>
      <c r="CD562" s="24"/>
      <c r="CE562" s="24"/>
      <c r="CF562" s="24"/>
      <c r="CG562" s="24"/>
      <c r="CH562" s="24"/>
      <c r="CI562" s="24"/>
      <c r="CJ562" s="24"/>
      <c r="CK562" s="24"/>
      <c r="CL562" s="24"/>
    </row>
    <row r="563" spans="1:90" s="30" customFormat="1" ht="24">
      <c r="A563" s="6" t="s">
        <v>81</v>
      </c>
      <c r="B563" s="34" t="s">
        <v>41</v>
      </c>
      <c r="C563" s="35" t="s">
        <v>13</v>
      </c>
      <c r="D563" s="35" t="s">
        <v>14</v>
      </c>
      <c r="E563" s="41" t="s">
        <v>141</v>
      </c>
      <c r="F563" s="34" t="s">
        <v>80</v>
      </c>
      <c r="G563" s="58">
        <f>G564</f>
        <v>192416</v>
      </c>
      <c r="H563" s="58">
        <f>H564</f>
        <v>0</v>
      </c>
      <c r="I563" s="58">
        <f t="shared" si="219"/>
        <v>192416</v>
      </c>
      <c r="J563" s="58">
        <f t="shared" si="235"/>
        <v>121550</v>
      </c>
      <c r="K563" s="58">
        <f>K564</f>
        <v>0</v>
      </c>
      <c r="L563" s="58">
        <f t="shared" si="214"/>
        <v>121550</v>
      </c>
      <c r="M563" s="58">
        <f t="shared" si="235"/>
        <v>121550</v>
      </c>
      <c r="N563" s="58">
        <f>N564</f>
        <v>0</v>
      </c>
      <c r="O563" s="58">
        <f t="shared" si="215"/>
        <v>121550</v>
      </c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  <c r="BB563" s="24"/>
      <c r="BC563" s="24"/>
      <c r="BD563" s="24"/>
      <c r="BE563" s="24"/>
      <c r="BF563" s="24"/>
      <c r="BG563" s="24"/>
      <c r="BH563" s="24"/>
      <c r="BI563" s="24"/>
      <c r="BJ563" s="24"/>
      <c r="BK563" s="24"/>
      <c r="BL563" s="24"/>
      <c r="BM563" s="24"/>
      <c r="BN563" s="24"/>
      <c r="BO563" s="24"/>
      <c r="BP563" s="24"/>
      <c r="BQ563" s="24"/>
      <c r="BR563" s="24"/>
      <c r="BS563" s="24"/>
      <c r="BT563" s="24"/>
      <c r="BU563" s="24"/>
      <c r="BV563" s="24"/>
      <c r="BW563" s="24"/>
      <c r="BX563" s="24"/>
      <c r="BY563" s="24"/>
      <c r="BZ563" s="24"/>
      <c r="CA563" s="24"/>
      <c r="CB563" s="24"/>
      <c r="CC563" s="24"/>
      <c r="CD563" s="24"/>
      <c r="CE563" s="24"/>
      <c r="CF563" s="24"/>
      <c r="CG563" s="24"/>
      <c r="CH563" s="24"/>
      <c r="CI563" s="24"/>
      <c r="CJ563" s="24"/>
      <c r="CK563" s="24"/>
      <c r="CL563" s="24"/>
    </row>
    <row r="564" spans="1:90" s="30" customFormat="1" ht="12">
      <c r="A564" s="6" t="s">
        <v>142</v>
      </c>
      <c r="B564" s="34" t="s">
        <v>41</v>
      </c>
      <c r="C564" s="35" t="s">
        <v>13</v>
      </c>
      <c r="D564" s="35" t="s">
        <v>14</v>
      </c>
      <c r="E564" s="41" t="s">
        <v>141</v>
      </c>
      <c r="F564" s="34" t="s">
        <v>143</v>
      </c>
      <c r="G564" s="58">
        <f>70866+121550</f>
        <v>192416</v>
      </c>
      <c r="H564" s="58"/>
      <c r="I564" s="58">
        <f t="shared" si="219"/>
        <v>192416</v>
      </c>
      <c r="J564" s="59">
        <f>121550</f>
        <v>121550</v>
      </c>
      <c r="K564" s="58"/>
      <c r="L564" s="58">
        <f t="shared" si="214"/>
        <v>121550</v>
      </c>
      <c r="M564" s="58">
        <f>121550</f>
        <v>121550</v>
      </c>
      <c r="N564" s="58"/>
      <c r="O564" s="58">
        <f t="shared" si="215"/>
        <v>121550</v>
      </c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  <c r="BB564" s="24"/>
      <c r="BC564" s="24"/>
      <c r="BD564" s="24"/>
      <c r="BE564" s="24"/>
      <c r="BF564" s="24"/>
      <c r="BG564" s="24"/>
      <c r="BH564" s="24"/>
      <c r="BI564" s="24"/>
      <c r="BJ564" s="24"/>
      <c r="BK564" s="24"/>
      <c r="BL564" s="24"/>
      <c r="BM564" s="24"/>
      <c r="BN564" s="24"/>
      <c r="BO564" s="24"/>
      <c r="BP564" s="24"/>
      <c r="BQ564" s="24"/>
      <c r="BR564" s="24"/>
      <c r="BS564" s="24"/>
      <c r="BT564" s="24"/>
      <c r="BU564" s="24"/>
      <c r="BV564" s="24"/>
      <c r="BW564" s="24"/>
      <c r="BX564" s="24"/>
      <c r="BY564" s="24"/>
      <c r="BZ564" s="24"/>
      <c r="CA564" s="24"/>
      <c r="CB564" s="24"/>
      <c r="CC564" s="24"/>
      <c r="CD564" s="24"/>
      <c r="CE564" s="24"/>
      <c r="CF564" s="24"/>
      <c r="CG564" s="24"/>
      <c r="CH564" s="24"/>
      <c r="CI564" s="24"/>
      <c r="CJ564" s="24"/>
      <c r="CK564" s="24"/>
      <c r="CL564" s="24"/>
    </row>
    <row r="565" spans="1:90" s="31" customFormat="1" ht="12">
      <c r="A565" s="1" t="s">
        <v>28</v>
      </c>
      <c r="B565" s="2" t="s">
        <v>41</v>
      </c>
      <c r="C565" s="11" t="s">
        <v>37</v>
      </c>
      <c r="D565" s="11"/>
      <c r="E565" s="11"/>
      <c r="F565" s="11"/>
      <c r="G565" s="56">
        <f t="shared" ref="G565:N569" si="236">G566</f>
        <v>200000</v>
      </c>
      <c r="H565" s="56">
        <f t="shared" si="236"/>
        <v>0</v>
      </c>
      <c r="I565" s="56">
        <f t="shared" si="219"/>
        <v>200000</v>
      </c>
      <c r="J565" s="56">
        <f t="shared" si="236"/>
        <v>200000</v>
      </c>
      <c r="K565" s="56">
        <f t="shared" si="236"/>
        <v>0</v>
      </c>
      <c r="L565" s="56">
        <f t="shared" si="214"/>
        <v>200000</v>
      </c>
      <c r="M565" s="56">
        <f t="shared" si="236"/>
        <v>200000</v>
      </c>
      <c r="N565" s="56">
        <f t="shared" si="236"/>
        <v>0</v>
      </c>
      <c r="O565" s="56">
        <f t="shared" si="215"/>
        <v>200000</v>
      </c>
      <c r="P565" s="24"/>
      <c r="Q565" s="24"/>
      <c r="R565" s="44"/>
      <c r="S565" s="44"/>
      <c r="T565" s="44"/>
      <c r="U565" s="44"/>
      <c r="V565" s="44"/>
      <c r="W565" s="44"/>
      <c r="X565" s="44"/>
      <c r="Y565" s="44"/>
      <c r="Z565" s="44"/>
      <c r="AA565" s="44"/>
      <c r="AB565" s="44"/>
      <c r="AC565" s="44"/>
      <c r="AD565" s="44"/>
      <c r="AE565" s="44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</row>
    <row r="566" spans="1:90" s="33" customFormat="1" ht="12">
      <c r="A566" s="18" t="s">
        <v>46</v>
      </c>
      <c r="B566" s="3" t="s">
        <v>41</v>
      </c>
      <c r="C566" s="20" t="s">
        <v>37</v>
      </c>
      <c r="D566" s="20" t="s">
        <v>5</v>
      </c>
      <c r="E566" s="20"/>
      <c r="F566" s="20"/>
      <c r="G566" s="57">
        <f t="shared" si="236"/>
        <v>200000</v>
      </c>
      <c r="H566" s="57">
        <f t="shared" si="236"/>
        <v>0</v>
      </c>
      <c r="I566" s="57">
        <f t="shared" si="219"/>
        <v>200000</v>
      </c>
      <c r="J566" s="57">
        <f t="shared" si="236"/>
        <v>200000</v>
      </c>
      <c r="K566" s="57">
        <f t="shared" si="236"/>
        <v>0</v>
      </c>
      <c r="L566" s="57">
        <f t="shared" si="214"/>
        <v>200000</v>
      </c>
      <c r="M566" s="57">
        <f t="shared" si="236"/>
        <v>200000</v>
      </c>
      <c r="N566" s="57">
        <f t="shared" si="236"/>
        <v>0</v>
      </c>
      <c r="O566" s="57">
        <f t="shared" si="215"/>
        <v>200000</v>
      </c>
      <c r="P566" s="23"/>
      <c r="Q566" s="23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F566" s="40"/>
      <c r="AG566" s="40"/>
      <c r="AH566" s="40"/>
      <c r="AI566" s="40"/>
      <c r="AJ566" s="40"/>
      <c r="AK566" s="40"/>
      <c r="AL566" s="40"/>
      <c r="AM566" s="40"/>
      <c r="AN566" s="40"/>
      <c r="AO566" s="40"/>
      <c r="AP566" s="40"/>
      <c r="AQ566" s="40"/>
      <c r="AR566" s="40"/>
      <c r="AS566" s="40"/>
      <c r="AT566" s="40"/>
      <c r="AU566" s="40"/>
      <c r="AV566" s="40"/>
      <c r="AW566" s="40"/>
      <c r="AX566" s="40"/>
      <c r="AY566" s="40"/>
      <c r="AZ566" s="40"/>
      <c r="BA566" s="40"/>
      <c r="BB566" s="40"/>
      <c r="BC566" s="40"/>
      <c r="BD566" s="40"/>
      <c r="BE566" s="40"/>
      <c r="BF566" s="40"/>
      <c r="BG566" s="40"/>
      <c r="BH566" s="40"/>
      <c r="BI566" s="40"/>
      <c r="BJ566" s="40"/>
      <c r="BK566" s="40"/>
      <c r="BL566" s="40"/>
      <c r="BM566" s="40"/>
      <c r="BN566" s="40"/>
      <c r="BO566" s="40"/>
      <c r="BP566" s="40"/>
      <c r="BQ566" s="40"/>
      <c r="BR566" s="40"/>
      <c r="BS566" s="40"/>
      <c r="BT566" s="40"/>
      <c r="BU566" s="40"/>
      <c r="BV566" s="40"/>
      <c r="BW566" s="40"/>
      <c r="BX566" s="40"/>
      <c r="BY566" s="40"/>
      <c r="BZ566" s="40"/>
      <c r="CA566" s="40"/>
      <c r="CB566" s="40"/>
      <c r="CC566" s="40"/>
      <c r="CD566" s="40"/>
      <c r="CE566" s="40"/>
      <c r="CF566" s="40"/>
      <c r="CG566" s="40"/>
      <c r="CH566" s="40"/>
      <c r="CI566" s="40"/>
      <c r="CJ566" s="40"/>
      <c r="CK566" s="40"/>
      <c r="CL566" s="40"/>
    </row>
    <row r="567" spans="1:90" s="30" customFormat="1" ht="24">
      <c r="A567" s="46" t="s">
        <v>324</v>
      </c>
      <c r="B567" s="5" t="s">
        <v>41</v>
      </c>
      <c r="C567" s="8" t="s">
        <v>37</v>
      </c>
      <c r="D567" s="8" t="s">
        <v>5</v>
      </c>
      <c r="E567" s="5" t="s">
        <v>120</v>
      </c>
      <c r="F567" s="5"/>
      <c r="G567" s="58">
        <f>G568</f>
        <v>200000</v>
      </c>
      <c r="H567" s="58">
        <f>H568</f>
        <v>0</v>
      </c>
      <c r="I567" s="58">
        <f t="shared" si="219"/>
        <v>200000</v>
      </c>
      <c r="J567" s="58">
        <f t="shared" si="236"/>
        <v>200000</v>
      </c>
      <c r="K567" s="58">
        <f>K568</f>
        <v>0</v>
      </c>
      <c r="L567" s="58">
        <f t="shared" si="214"/>
        <v>200000</v>
      </c>
      <c r="M567" s="58">
        <f t="shared" si="236"/>
        <v>200000</v>
      </c>
      <c r="N567" s="58">
        <f>N568</f>
        <v>0</v>
      </c>
      <c r="O567" s="58">
        <f t="shared" si="215"/>
        <v>200000</v>
      </c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  <c r="BB567" s="24"/>
      <c r="BC567" s="24"/>
      <c r="BD567" s="24"/>
      <c r="BE567" s="24"/>
      <c r="BF567" s="24"/>
      <c r="BG567" s="24"/>
      <c r="BH567" s="24"/>
      <c r="BI567" s="24"/>
      <c r="BJ567" s="24"/>
      <c r="BK567" s="24"/>
      <c r="BL567" s="24"/>
      <c r="BM567" s="24"/>
      <c r="BN567" s="24"/>
      <c r="BO567" s="24"/>
      <c r="BP567" s="24"/>
      <c r="BQ567" s="24"/>
      <c r="BR567" s="24"/>
      <c r="BS567" s="24"/>
      <c r="BT567" s="24"/>
      <c r="BU567" s="24"/>
      <c r="BV567" s="24"/>
      <c r="BW567" s="24"/>
      <c r="BX567" s="24"/>
      <c r="BY567" s="24"/>
      <c r="BZ567" s="24"/>
      <c r="CA567" s="24"/>
      <c r="CB567" s="24"/>
      <c r="CC567" s="24"/>
      <c r="CD567" s="24"/>
      <c r="CE567" s="24"/>
      <c r="CF567" s="24"/>
      <c r="CG567" s="24"/>
      <c r="CH567" s="24"/>
      <c r="CI567" s="24"/>
      <c r="CJ567" s="24"/>
      <c r="CK567" s="24"/>
      <c r="CL567" s="24"/>
    </row>
    <row r="568" spans="1:90" s="30" customFormat="1" ht="12">
      <c r="A568" s="9" t="s">
        <v>72</v>
      </c>
      <c r="B568" s="5" t="s">
        <v>41</v>
      </c>
      <c r="C568" s="8" t="s">
        <v>37</v>
      </c>
      <c r="D568" s="8" t="s">
        <v>5</v>
      </c>
      <c r="E568" s="5" t="s">
        <v>212</v>
      </c>
      <c r="F568" s="5"/>
      <c r="G568" s="58">
        <f t="shared" si="236"/>
        <v>200000</v>
      </c>
      <c r="H568" s="58">
        <f t="shared" si="236"/>
        <v>0</v>
      </c>
      <c r="I568" s="58">
        <f t="shared" si="219"/>
        <v>200000</v>
      </c>
      <c r="J568" s="58">
        <f t="shared" si="236"/>
        <v>200000</v>
      </c>
      <c r="K568" s="58">
        <f t="shared" si="236"/>
        <v>0</v>
      </c>
      <c r="L568" s="58">
        <f t="shared" si="214"/>
        <v>200000</v>
      </c>
      <c r="M568" s="58">
        <f t="shared" si="236"/>
        <v>200000</v>
      </c>
      <c r="N568" s="77">
        <f t="shared" si="236"/>
        <v>0</v>
      </c>
      <c r="O568" s="58">
        <f t="shared" si="215"/>
        <v>200000</v>
      </c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  <c r="BU568" s="24"/>
      <c r="BV568" s="24"/>
      <c r="BW568" s="24"/>
      <c r="BX568" s="24"/>
      <c r="BY568" s="24"/>
      <c r="BZ568" s="24"/>
      <c r="CA568" s="24"/>
      <c r="CB568" s="24"/>
      <c r="CC568" s="24"/>
      <c r="CD568" s="24"/>
      <c r="CE568" s="24"/>
      <c r="CF568" s="24"/>
      <c r="CG568" s="24"/>
      <c r="CH568" s="24"/>
      <c r="CI568" s="24"/>
      <c r="CJ568" s="24"/>
      <c r="CK568" s="24"/>
      <c r="CL568" s="24"/>
    </row>
    <row r="569" spans="1:90" s="30" customFormat="1" ht="24">
      <c r="A569" s="6" t="s">
        <v>81</v>
      </c>
      <c r="B569" s="5" t="s">
        <v>41</v>
      </c>
      <c r="C569" s="8" t="s">
        <v>37</v>
      </c>
      <c r="D569" s="8" t="s">
        <v>5</v>
      </c>
      <c r="E569" s="5" t="s">
        <v>212</v>
      </c>
      <c r="F569" s="5" t="s">
        <v>80</v>
      </c>
      <c r="G569" s="58">
        <f t="shared" si="236"/>
        <v>200000</v>
      </c>
      <c r="H569" s="58">
        <f t="shared" si="236"/>
        <v>0</v>
      </c>
      <c r="I569" s="58">
        <f t="shared" si="219"/>
        <v>200000</v>
      </c>
      <c r="J569" s="58">
        <f t="shared" si="236"/>
        <v>200000</v>
      </c>
      <c r="K569" s="58">
        <f t="shared" si="236"/>
        <v>0</v>
      </c>
      <c r="L569" s="58">
        <f t="shared" ref="L569:L570" si="237">J569+K569</f>
        <v>200000</v>
      </c>
      <c r="M569" s="58">
        <f t="shared" si="236"/>
        <v>200000</v>
      </c>
      <c r="N569" s="77">
        <f t="shared" si="236"/>
        <v>0</v>
      </c>
      <c r="O569" s="58">
        <f t="shared" ref="O569:O570" si="238">M569+N569</f>
        <v>200000</v>
      </c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  <c r="AR569" s="24"/>
      <c r="AS569" s="24"/>
      <c r="AT569" s="24"/>
      <c r="AU569" s="24"/>
      <c r="AV569" s="24"/>
      <c r="AW569" s="24"/>
      <c r="AX569" s="24"/>
      <c r="AY569" s="24"/>
      <c r="AZ569" s="24"/>
      <c r="BA569" s="24"/>
      <c r="BB569" s="24"/>
      <c r="BC569" s="24"/>
      <c r="BD569" s="24"/>
      <c r="BE569" s="24"/>
      <c r="BF569" s="24"/>
      <c r="BG569" s="24"/>
      <c r="BH569" s="24"/>
      <c r="BI569" s="24"/>
      <c r="BJ569" s="24"/>
      <c r="BK569" s="24"/>
      <c r="BL569" s="24"/>
      <c r="BM569" s="24"/>
      <c r="BN569" s="24"/>
      <c r="BO569" s="24"/>
      <c r="BP569" s="24"/>
      <c r="BQ569" s="24"/>
      <c r="BR569" s="24"/>
      <c r="BS569" s="24"/>
      <c r="BT569" s="24"/>
      <c r="BU569" s="24"/>
      <c r="BV569" s="24"/>
      <c r="BW569" s="24"/>
      <c r="BX569" s="24"/>
      <c r="BY569" s="24"/>
      <c r="BZ569" s="24"/>
      <c r="CA569" s="24"/>
      <c r="CB569" s="24"/>
      <c r="CC569" s="24"/>
      <c r="CD569" s="24"/>
      <c r="CE569" s="24"/>
      <c r="CF569" s="24"/>
      <c r="CG569" s="24"/>
      <c r="CH569" s="24"/>
      <c r="CI569" s="24"/>
      <c r="CJ569" s="24"/>
      <c r="CK569" s="24"/>
      <c r="CL569" s="24"/>
    </row>
    <row r="570" spans="1:90" s="30" customFormat="1" ht="12">
      <c r="A570" s="6" t="s">
        <v>142</v>
      </c>
      <c r="B570" s="5" t="s">
        <v>41</v>
      </c>
      <c r="C570" s="8" t="s">
        <v>37</v>
      </c>
      <c r="D570" s="8" t="s">
        <v>5</v>
      </c>
      <c r="E570" s="5" t="s">
        <v>212</v>
      </c>
      <c r="F570" s="5" t="s">
        <v>143</v>
      </c>
      <c r="G570" s="58">
        <v>200000</v>
      </c>
      <c r="H570" s="58">
        <f>50000-50000</f>
        <v>0</v>
      </c>
      <c r="I570" s="58">
        <f t="shared" si="219"/>
        <v>200000</v>
      </c>
      <c r="J570" s="59">
        <v>200000</v>
      </c>
      <c r="K570" s="58"/>
      <c r="L570" s="58">
        <f t="shared" si="237"/>
        <v>200000</v>
      </c>
      <c r="M570" s="58">
        <v>200000</v>
      </c>
      <c r="N570" s="77"/>
      <c r="O570" s="58">
        <f t="shared" si="238"/>
        <v>200000</v>
      </c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  <c r="AR570" s="24"/>
      <c r="AS570" s="24"/>
      <c r="AT570" s="24"/>
      <c r="AU570" s="24"/>
      <c r="AV570" s="24"/>
      <c r="AW570" s="24"/>
      <c r="AX570" s="24"/>
      <c r="AY570" s="24"/>
      <c r="AZ570" s="24"/>
      <c r="BA570" s="24"/>
      <c r="BB570" s="24"/>
      <c r="BC570" s="24"/>
      <c r="BD570" s="24"/>
      <c r="BE570" s="24"/>
      <c r="BF570" s="24"/>
      <c r="BG570" s="24"/>
      <c r="BH570" s="24"/>
      <c r="BI570" s="24"/>
      <c r="BJ570" s="24"/>
      <c r="BK570" s="24"/>
      <c r="BL570" s="24"/>
      <c r="BM570" s="24"/>
      <c r="BN570" s="24"/>
      <c r="BO570" s="24"/>
      <c r="BP570" s="24"/>
      <c r="BQ570" s="24"/>
      <c r="BR570" s="24"/>
      <c r="BS570" s="24"/>
      <c r="BT570" s="24"/>
      <c r="BU570" s="24"/>
      <c r="BV570" s="24"/>
      <c r="BW570" s="24"/>
      <c r="BX570" s="24"/>
      <c r="BY570" s="24"/>
      <c r="BZ570" s="24"/>
      <c r="CA570" s="24"/>
      <c r="CB570" s="24"/>
      <c r="CC570" s="24"/>
      <c r="CD570" s="24"/>
      <c r="CE570" s="24"/>
      <c r="CF570" s="24"/>
      <c r="CG570" s="24"/>
      <c r="CH570" s="24"/>
      <c r="CI570" s="24"/>
      <c r="CJ570" s="24"/>
      <c r="CK570" s="24"/>
      <c r="CL570" s="24"/>
    </row>
    <row r="571" spans="1:90" s="30" customFormat="1" ht="12">
      <c r="A571" s="6"/>
      <c r="B571" s="5"/>
      <c r="C571" s="8"/>
      <c r="D571" s="8"/>
      <c r="E571" s="8"/>
      <c r="F571" s="8"/>
      <c r="G571" s="58"/>
      <c r="H571" s="58"/>
      <c r="I571" s="56"/>
      <c r="J571" s="59"/>
      <c r="K571" s="59"/>
      <c r="L571" s="59"/>
      <c r="M571" s="56"/>
      <c r="N571" s="24"/>
      <c r="O571" s="80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  <c r="AR571" s="24"/>
      <c r="AS571" s="24"/>
      <c r="AT571" s="24"/>
      <c r="AU571" s="24"/>
      <c r="AV571" s="24"/>
      <c r="AW571" s="24"/>
      <c r="AX571" s="24"/>
      <c r="AY571" s="24"/>
      <c r="AZ571" s="24"/>
      <c r="BA571" s="24"/>
      <c r="BB571" s="24"/>
      <c r="BC571" s="24"/>
      <c r="BD571" s="24"/>
      <c r="BE571" s="24"/>
      <c r="BF571" s="24"/>
      <c r="BG571" s="24"/>
      <c r="BH571" s="24"/>
      <c r="BI571" s="24"/>
      <c r="BJ571" s="24"/>
      <c r="BK571" s="24"/>
      <c r="BL571" s="24"/>
      <c r="BM571" s="24"/>
      <c r="BN571" s="24"/>
      <c r="BO571" s="24"/>
      <c r="BP571" s="24"/>
      <c r="BQ571" s="24"/>
      <c r="BR571" s="24"/>
      <c r="BS571" s="24"/>
      <c r="BT571" s="24"/>
      <c r="BU571" s="24"/>
      <c r="BV571" s="24"/>
      <c r="BW571" s="24"/>
      <c r="BX571" s="24"/>
      <c r="BY571" s="24"/>
      <c r="BZ571" s="24"/>
      <c r="CA571" s="24"/>
      <c r="CB571" s="24"/>
      <c r="CC571" s="24"/>
      <c r="CD571" s="24"/>
      <c r="CE571" s="24"/>
      <c r="CF571" s="24"/>
      <c r="CG571" s="24"/>
      <c r="CH571" s="24"/>
      <c r="CI571" s="24"/>
      <c r="CJ571" s="24"/>
      <c r="CK571" s="24"/>
      <c r="CL571" s="24"/>
    </row>
    <row r="572" spans="1:90" s="30" customFormat="1" ht="25.5">
      <c r="A572" s="39" t="s">
        <v>349</v>
      </c>
      <c r="B572" s="2" t="s">
        <v>42</v>
      </c>
      <c r="C572" s="12"/>
      <c r="D572" s="12"/>
      <c r="E572" s="12"/>
      <c r="F572" s="12"/>
      <c r="G572" s="56">
        <f>G573</f>
        <v>14026887.539999999</v>
      </c>
      <c r="H572" s="56">
        <f>H573</f>
        <v>0</v>
      </c>
      <c r="I572" s="56">
        <f t="shared" si="219"/>
        <v>14026887.539999999</v>
      </c>
      <c r="J572" s="56">
        <f>J573</f>
        <v>11680050</v>
      </c>
      <c r="K572" s="56">
        <f>K573</f>
        <v>0</v>
      </c>
      <c r="L572" s="56">
        <f t="shared" ref="L572:L605" si="239">J572+K572</f>
        <v>11680050</v>
      </c>
      <c r="M572" s="56">
        <f>M573</f>
        <v>12573800</v>
      </c>
      <c r="N572" s="56">
        <f>N573</f>
        <v>0</v>
      </c>
      <c r="O572" s="56">
        <f t="shared" ref="O572:O605" si="240">M572+N572</f>
        <v>12573800</v>
      </c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  <c r="AR572" s="24"/>
      <c r="AS572" s="24"/>
      <c r="AT572" s="24"/>
      <c r="AU572" s="24"/>
      <c r="AV572" s="24"/>
      <c r="AW572" s="24"/>
      <c r="AX572" s="24"/>
      <c r="AY572" s="24"/>
      <c r="AZ572" s="24"/>
      <c r="BA572" s="24"/>
      <c r="BB572" s="24"/>
      <c r="BC572" s="24"/>
      <c r="BD572" s="24"/>
      <c r="BE572" s="24"/>
      <c r="BF572" s="24"/>
      <c r="BG572" s="24"/>
      <c r="BH572" s="24"/>
      <c r="BI572" s="24"/>
      <c r="BJ572" s="24"/>
      <c r="BK572" s="24"/>
      <c r="BL572" s="24"/>
      <c r="BM572" s="24"/>
      <c r="BN572" s="24"/>
      <c r="BO572" s="24"/>
      <c r="BP572" s="24"/>
      <c r="BQ572" s="24"/>
      <c r="BR572" s="24"/>
      <c r="BS572" s="24"/>
      <c r="BT572" s="24"/>
      <c r="BU572" s="24"/>
      <c r="BV572" s="24"/>
      <c r="BW572" s="24"/>
      <c r="BX572" s="24"/>
      <c r="BY572" s="24"/>
      <c r="BZ572" s="24"/>
      <c r="CA572" s="24"/>
      <c r="CB572" s="24"/>
      <c r="CC572" s="24"/>
      <c r="CD572" s="24"/>
      <c r="CE572" s="24"/>
      <c r="CF572" s="24"/>
      <c r="CG572" s="24"/>
      <c r="CH572" s="24"/>
      <c r="CI572" s="24"/>
      <c r="CJ572" s="24"/>
      <c r="CK572" s="24"/>
      <c r="CL572" s="24"/>
    </row>
    <row r="573" spans="1:90" s="30" customFormat="1" ht="12">
      <c r="A573" s="13" t="s">
        <v>1</v>
      </c>
      <c r="B573" s="2" t="s">
        <v>42</v>
      </c>
      <c r="C573" s="2" t="s">
        <v>5</v>
      </c>
      <c r="D573" s="12"/>
      <c r="E573" s="12"/>
      <c r="F573" s="12"/>
      <c r="G573" s="56">
        <f>G574+G593+G598+G585</f>
        <v>14026887.539999999</v>
      </c>
      <c r="H573" s="56">
        <f>H574+H593+H598+H585</f>
        <v>0</v>
      </c>
      <c r="I573" s="56">
        <f t="shared" ref="I573:I605" si="241">G573+H573</f>
        <v>14026887.539999999</v>
      </c>
      <c r="J573" s="56">
        <f>J574+J593+J598+J585</f>
        <v>11680050</v>
      </c>
      <c r="K573" s="56">
        <f>K574+K593+K598+K585</f>
        <v>0</v>
      </c>
      <c r="L573" s="56">
        <f t="shared" si="239"/>
        <v>11680050</v>
      </c>
      <c r="M573" s="56">
        <f>M574+M593+M598+M585</f>
        <v>12573800</v>
      </c>
      <c r="N573" s="56">
        <f>N574+N593+N598+N585</f>
        <v>0</v>
      </c>
      <c r="O573" s="56">
        <f t="shared" si="240"/>
        <v>12573800</v>
      </c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  <c r="BH573" s="24"/>
      <c r="BI573" s="24"/>
      <c r="BJ573" s="24"/>
      <c r="BK573" s="24"/>
      <c r="BL573" s="24"/>
      <c r="BM573" s="24"/>
      <c r="BN573" s="24"/>
      <c r="BO573" s="24"/>
      <c r="BP573" s="24"/>
      <c r="BQ573" s="24"/>
      <c r="BR573" s="24"/>
      <c r="BS573" s="24"/>
      <c r="BT573" s="24"/>
      <c r="BU573" s="24"/>
      <c r="BV573" s="24"/>
      <c r="BW573" s="24"/>
      <c r="BX573" s="24"/>
      <c r="BY573" s="24"/>
      <c r="BZ573" s="24"/>
      <c r="CA573" s="24"/>
      <c r="CB573" s="24"/>
      <c r="CC573" s="24"/>
      <c r="CD573" s="24"/>
      <c r="CE573" s="24"/>
      <c r="CF573" s="24"/>
      <c r="CG573" s="24"/>
      <c r="CH573" s="24"/>
      <c r="CI573" s="24"/>
      <c r="CJ573" s="24"/>
      <c r="CK573" s="24"/>
      <c r="CL573" s="24"/>
    </row>
    <row r="574" spans="1:90" ht="24">
      <c r="A574" s="7" t="s">
        <v>352</v>
      </c>
      <c r="B574" s="3" t="s">
        <v>42</v>
      </c>
      <c r="C574" s="3" t="s">
        <v>5</v>
      </c>
      <c r="D574" s="3" t="s">
        <v>15</v>
      </c>
      <c r="E574" s="3"/>
      <c r="F574" s="3"/>
      <c r="G574" s="57">
        <f t="shared" ref="G574:N576" si="242">G575</f>
        <v>11138800</v>
      </c>
      <c r="H574" s="57">
        <f t="shared" si="242"/>
        <v>0</v>
      </c>
      <c r="I574" s="58">
        <f t="shared" si="241"/>
        <v>11138800</v>
      </c>
      <c r="J574" s="57">
        <f t="shared" si="242"/>
        <v>11138800</v>
      </c>
      <c r="K574" s="57">
        <f t="shared" si="242"/>
        <v>0</v>
      </c>
      <c r="L574" s="58">
        <f t="shared" si="239"/>
        <v>11138800</v>
      </c>
      <c r="M574" s="57">
        <f t="shared" si="242"/>
        <v>11138800</v>
      </c>
      <c r="N574" s="57">
        <f t="shared" si="242"/>
        <v>0</v>
      </c>
      <c r="O574" s="58">
        <f t="shared" si="240"/>
        <v>11138800</v>
      </c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ht="24">
      <c r="A575" s="46" t="s">
        <v>338</v>
      </c>
      <c r="B575" s="5" t="s">
        <v>42</v>
      </c>
      <c r="C575" s="5" t="s">
        <v>5</v>
      </c>
      <c r="D575" s="5" t="s">
        <v>15</v>
      </c>
      <c r="E575" s="5" t="s">
        <v>132</v>
      </c>
      <c r="F575" s="5"/>
      <c r="G575" s="58">
        <f t="shared" si="242"/>
        <v>11138800</v>
      </c>
      <c r="H575" s="58">
        <f t="shared" si="242"/>
        <v>0</v>
      </c>
      <c r="I575" s="58">
        <f t="shared" si="241"/>
        <v>11138800</v>
      </c>
      <c r="J575" s="58">
        <f t="shared" si="242"/>
        <v>11138800</v>
      </c>
      <c r="K575" s="58">
        <f t="shared" si="242"/>
        <v>0</v>
      </c>
      <c r="L575" s="58">
        <f t="shared" si="239"/>
        <v>11138800</v>
      </c>
      <c r="M575" s="58">
        <f t="shared" si="242"/>
        <v>11138800</v>
      </c>
      <c r="N575" s="58">
        <f t="shared" si="242"/>
        <v>0</v>
      </c>
      <c r="O575" s="58">
        <f t="shared" si="240"/>
        <v>11138800</v>
      </c>
      <c r="P575" s="85"/>
      <c r="Q575" s="8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67" customFormat="1">
      <c r="A576" s="46" t="s">
        <v>339</v>
      </c>
      <c r="B576" s="5" t="s">
        <v>42</v>
      </c>
      <c r="C576" s="5" t="s">
        <v>5</v>
      </c>
      <c r="D576" s="5" t="s">
        <v>15</v>
      </c>
      <c r="E576" s="5" t="s">
        <v>133</v>
      </c>
      <c r="F576" s="5"/>
      <c r="G576" s="58">
        <f t="shared" si="242"/>
        <v>11138800</v>
      </c>
      <c r="H576" s="58">
        <f t="shared" si="242"/>
        <v>0</v>
      </c>
      <c r="I576" s="58">
        <f t="shared" si="241"/>
        <v>11138800</v>
      </c>
      <c r="J576" s="58">
        <f t="shared" si="242"/>
        <v>11138800</v>
      </c>
      <c r="K576" s="58">
        <f t="shared" si="242"/>
        <v>0</v>
      </c>
      <c r="L576" s="58">
        <f t="shared" si="239"/>
        <v>11138800</v>
      </c>
      <c r="M576" s="58">
        <f t="shared" si="242"/>
        <v>11138800</v>
      </c>
      <c r="N576" s="58">
        <f t="shared" si="242"/>
        <v>0</v>
      </c>
      <c r="O576" s="58">
        <f t="shared" si="240"/>
        <v>11138800</v>
      </c>
      <c r="P576" s="25"/>
      <c r="Q576" s="25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7"/>
      <c r="AV576" s="27"/>
      <c r="AW576" s="27"/>
      <c r="AX576" s="27"/>
      <c r="AY576" s="27"/>
      <c r="AZ576" s="27"/>
      <c r="BA576" s="27"/>
      <c r="BB576" s="27"/>
      <c r="BC576" s="27"/>
      <c r="BD576" s="27"/>
      <c r="BE576" s="27"/>
      <c r="BF576" s="27"/>
      <c r="BG576" s="27"/>
      <c r="BH576" s="27"/>
      <c r="BI576" s="27"/>
      <c r="BJ576" s="27"/>
      <c r="BK576" s="27"/>
      <c r="BL576" s="27"/>
      <c r="BM576" s="27"/>
      <c r="BN576" s="27"/>
      <c r="BO576" s="27"/>
      <c r="BP576" s="27"/>
      <c r="BQ576" s="27"/>
      <c r="BR576" s="27"/>
      <c r="BS576" s="27"/>
      <c r="BT576" s="27"/>
      <c r="BU576" s="27"/>
      <c r="BV576" s="27"/>
      <c r="BW576" s="27"/>
      <c r="BX576" s="27"/>
      <c r="BY576" s="27"/>
      <c r="BZ576" s="27"/>
      <c r="CA576" s="27"/>
      <c r="CB576" s="27"/>
      <c r="CC576" s="27"/>
      <c r="CD576" s="27"/>
      <c r="CE576" s="27"/>
      <c r="CF576" s="27"/>
      <c r="CG576" s="27"/>
      <c r="CH576" s="27"/>
      <c r="CI576" s="27"/>
      <c r="CJ576" s="27"/>
      <c r="CK576" s="27"/>
      <c r="CL576" s="27"/>
    </row>
    <row r="577" spans="1:90" s="49" customFormat="1" ht="12">
      <c r="A577" s="6" t="s">
        <v>47</v>
      </c>
      <c r="B577" s="5" t="s">
        <v>42</v>
      </c>
      <c r="C577" s="5" t="s">
        <v>5</v>
      </c>
      <c r="D577" s="5" t="s">
        <v>15</v>
      </c>
      <c r="E577" s="5" t="s">
        <v>134</v>
      </c>
      <c r="F577" s="5"/>
      <c r="G577" s="58">
        <f>G578+G580+G582</f>
        <v>11138800</v>
      </c>
      <c r="H577" s="58">
        <f>H578+H580+H582</f>
        <v>0</v>
      </c>
      <c r="I577" s="58">
        <f t="shared" si="241"/>
        <v>11138800</v>
      </c>
      <c r="J577" s="58">
        <f t="shared" ref="J577:M577" si="243">J578+J580+J582</f>
        <v>11138800</v>
      </c>
      <c r="K577" s="58">
        <f>K578+K580+K582</f>
        <v>0</v>
      </c>
      <c r="L577" s="58">
        <f t="shared" si="239"/>
        <v>11138800</v>
      </c>
      <c r="M577" s="58">
        <f t="shared" si="243"/>
        <v>11138800</v>
      </c>
      <c r="N577" s="58">
        <f>N578+N580+N582</f>
        <v>0</v>
      </c>
      <c r="O577" s="58">
        <f t="shared" si="240"/>
        <v>11138800</v>
      </c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  <c r="AF577" s="23"/>
      <c r="AG577" s="23"/>
      <c r="AH577" s="23"/>
      <c r="AI577" s="23"/>
      <c r="AJ577" s="23"/>
      <c r="AK577" s="23"/>
      <c r="AL577" s="23"/>
      <c r="AM577" s="23"/>
      <c r="AN577" s="23"/>
      <c r="AO577" s="23"/>
      <c r="AP577" s="23"/>
      <c r="AQ577" s="23"/>
      <c r="AR577" s="23"/>
      <c r="AS577" s="23"/>
      <c r="AT577" s="23"/>
      <c r="AU577" s="23"/>
      <c r="AV577" s="23"/>
      <c r="AW577" s="23"/>
      <c r="AX577" s="23"/>
      <c r="AY577" s="23"/>
      <c r="AZ577" s="23"/>
      <c r="BA577" s="23"/>
      <c r="BB577" s="23"/>
      <c r="BC577" s="23"/>
      <c r="BD577" s="23"/>
      <c r="BE577" s="23"/>
      <c r="BF577" s="23"/>
      <c r="BG577" s="23"/>
      <c r="BH577" s="23"/>
      <c r="BI577" s="23"/>
      <c r="BJ577" s="23"/>
      <c r="BK577" s="23"/>
      <c r="BL577" s="23"/>
      <c r="BM577" s="23"/>
      <c r="BN577" s="23"/>
      <c r="BO577" s="23"/>
      <c r="BP577" s="23"/>
      <c r="BQ577" s="23"/>
      <c r="BR577" s="23"/>
      <c r="BS577" s="23"/>
      <c r="BT577" s="23"/>
      <c r="BU577" s="23"/>
      <c r="BV577" s="23"/>
      <c r="BW577" s="23"/>
      <c r="BX577" s="23"/>
      <c r="BY577" s="23"/>
      <c r="BZ577" s="23"/>
      <c r="CA577" s="23"/>
      <c r="CB577" s="23"/>
      <c r="CC577" s="23"/>
      <c r="CD577" s="23"/>
      <c r="CE577" s="23"/>
      <c r="CF577" s="23"/>
      <c r="CG577" s="23"/>
      <c r="CH577" s="23"/>
      <c r="CI577" s="23"/>
      <c r="CJ577" s="23"/>
      <c r="CK577" s="23"/>
      <c r="CL577" s="23"/>
    </row>
    <row r="578" spans="1:90" s="30" customFormat="1" ht="36">
      <c r="A578" s="6" t="s">
        <v>228</v>
      </c>
      <c r="B578" s="5" t="s">
        <v>42</v>
      </c>
      <c r="C578" s="5" t="s">
        <v>5</v>
      </c>
      <c r="D578" s="5" t="s">
        <v>15</v>
      </c>
      <c r="E578" s="5" t="s">
        <v>134</v>
      </c>
      <c r="F578" s="5" t="s">
        <v>48</v>
      </c>
      <c r="G578" s="58">
        <f>G579</f>
        <v>10328800</v>
      </c>
      <c r="H578" s="58">
        <f>H579</f>
        <v>0</v>
      </c>
      <c r="I578" s="58">
        <f t="shared" si="241"/>
        <v>10328800</v>
      </c>
      <c r="J578" s="58">
        <f t="shared" ref="J578:M578" si="244">J579</f>
        <v>10328800</v>
      </c>
      <c r="K578" s="58">
        <f>K579</f>
        <v>0</v>
      </c>
      <c r="L578" s="58">
        <f t="shared" si="239"/>
        <v>10328800</v>
      </c>
      <c r="M578" s="58">
        <f t="shared" si="244"/>
        <v>10328800</v>
      </c>
      <c r="N578" s="58">
        <f>N579</f>
        <v>0</v>
      </c>
      <c r="O578" s="58">
        <f t="shared" si="240"/>
        <v>10328800</v>
      </c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  <c r="AG578" s="24"/>
      <c r="AH578" s="24"/>
      <c r="AI578" s="24"/>
      <c r="AJ578" s="24"/>
      <c r="AK578" s="24"/>
      <c r="AL578" s="24"/>
      <c r="AM578" s="24"/>
      <c r="AN578" s="24"/>
      <c r="AO578" s="24"/>
      <c r="AP578" s="24"/>
      <c r="AQ578" s="24"/>
      <c r="AR578" s="24"/>
      <c r="AS578" s="24"/>
      <c r="AT578" s="24"/>
      <c r="AU578" s="24"/>
      <c r="AV578" s="24"/>
      <c r="AW578" s="24"/>
      <c r="AX578" s="24"/>
      <c r="AY578" s="24"/>
      <c r="AZ578" s="24"/>
      <c r="BA578" s="24"/>
      <c r="BB578" s="24"/>
      <c r="BC578" s="24"/>
      <c r="BD578" s="24"/>
      <c r="BE578" s="24"/>
      <c r="BF578" s="24"/>
      <c r="BG578" s="24"/>
      <c r="BH578" s="24"/>
      <c r="BI578" s="24"/>
      <c r="BJ578" s="24"/>
      <c r="BK578" s="24"/>
      <c r="BL578" s="24"/>
      <c r="BM578" s="24"/>
      <c r="BN578" s="24"/>
      <c r="BO578" s="24"/>
      <c r="BP578" s="24"/>
      <c r="BQ578" s="24"/>
      <c r="BR578" s="24"/>
      <c r="BS578" s="24"/>
      <c r="BT578" s="24"/>
      <c r="BU578" s="24"/>
      <c r="BV578" s="24"/>
      <c r="BW578" s="24"/>
      <c r="BX578" s="24"/>
      <c r="BY578" s="24"/>
      <c r="BZ578" s="24"/>
      <c r="CA578" s="24"/>
      <c r="CB578" s="24"/>
      <c r="CC578" s="24"/>
      <c r="CD578" s="24"/>
      <c r="CE578" s="24"/>
      <c r="CF578" s="24"/>
      <c r="CG578" s="24"/>
      <c r="CH578" s="24"/>
      <c r="CI578" s="24"/>
      <c r="CJ578" s="24"/>
      <c r="CK578" s="24"/>
      <c r="CL578" s="24"/>
    </row>
    <row r="579" spans="1:90" s="30" customFormat="1" ht="12">
      <c r="A579" s="6" t="s">
        <v>51</v>
      </c>
      <c r="B579" s="5" t="s">
        <v>42</v>
      </c>
      <c r="C579" s="5" t="s">
        <v>5</v>
      </c>
      <c r="D579" s="5" t="s">
        <v>15</v>
      </c>
      <c r="E579" s="5" t="s">
        <v>134</v>
      </c>
      <c r="F579" s="5" t="s">
        <v>50</v>
      </c>
      <c r="G579" s="58">
        <f>7900000+2385800+43000</f>
        <v>10328800</v>
      </c>
      <c r="H579" s="58"/>
      <c r="I579" s="58">
        <f t="shared" si="241"/>
        <v>10328800</v>
      </c>
      <c r="J579" s="59">
        <v>10328800</v>
      </c>
      <c r="K579" s="58"/>
      <c r="L579" s="58">
        <f t="shared" si="239"/>
        <v>10328800</v>
      </c>
      <c r="M579" s="58">
        <v>10328800</v>
      </c>
      <c r="N579" s="58"/>
      <c r="O579" s="58">
        <f t="shared" si="240"/>
        <v>10328800</v>
      </c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  <c r="BB579" s="24"/>
      <c r="BC579" s="24"/>
      <c r="BD579" s="24"/>
      <c r="BE579" s="24"/>
      <c r="BF579" s="24"/>
      <c r="BG579" s="24"/>
      <c r="BH579" s="24"/>
      <c r="BI579" s="24"/>
      <c r="BJ579" s="24"/>
      <c r="BK579" s="24"/>
      <c r="BL579" s="24"/>
      <c r="BM579" s="24"/>
      <c r="BN579" s="24"/>
      <c r="BO579" s="24"/>
      <c r="BP579" s="24"/>
      <c r="BQ579" s="24"/>
      <c r="BR579" s="24"/>
      <c r="BS579" s="24"/>
      <c r="BT579" s="24"/>
      <c r="BU579" s="24"/>
      <c r="BV579" s="24"/>
      <c r="BW579" s="24"/>
      <c r="BX579" s="24"/>
      <c r="BY579" s="24"/>
      <c r="BZ579" s="24"/>
      <c r="CA579" s="24"/>
      <c r="CB579" s="24"/>
      <c r="CC579" s="24"/>
      <c r="CD579" s="24"/>
      <c r="CE579" s="24"/>
      <c r="CF579" s="24"/>
      <c r="CG579" s="24"/>
      <c r="CH579" s="24"/>
      <c r="CI579" s="24"/>
      <c r="CJ579" s="24"/>
      <c r="CK579" s="24"/>
      <c r="CL579" s="24"/>
    </row>
    <row r="580" spans="1:90" s="30" customFormat="1" ht="12">
      <c r="A580" s="6" t="s">
        <v>230</v>
      </c>
      <c r="B580" s="5" t="s">
        <v>42</v>
      </c>
      <c r="C580" s="5" t="s">
        <v>5</v>
      </c>
      <c r="D580" s="5" t="s">
        <v>15</v>
      </c>
      <c r="E580" s="5" t="s">
        <v>134</v>
      </c>
      <c r="F580" s="5" t="s">
        <v>55</v>
      </c>
      <c r="G580" s="58">
        <f>G581</f>
        <v>810000</v>
      </c>
      <c r="H580" s="58">
        <f>H581</f>
        <v>0</v>
      </c>
      <c r="I580" s="58">
        <f t="shared" si="241"/>
        <v>810000</v>
      </c>
      <c r="J580" s="58">
        <f t="shared" ref="J580:M580" si="245">J581</f>
        <v>810000</v>
      </c>
      <c r="K580" s="58">
        <f>K581</f>
        <v>0</v>
      </c>
      <c r="L580" s="58">
        <f t="shared" si="239"/>
        <v>810000</v>
      </c>
      <c r="M580" s="58">
        <f t="shared" si="245"/>
        <v>810000</v>
      </c>
      <c r="N580" s="58">
        <f>N581</f>
        <v>0</v>
      </c>
      <c r="O580" s="58">
        <f t="shared" si="240"/>
        <v>810000</v>
      </c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  <c r="AR580" s="24"/>
      <c r="AS580" s="24"/>
      <c r="AT580" s="24"/>
      <c r="AU580" s="24"/>
      <c r="AV580" s="24"/>
      <c r="AW580" s="24"/>
      <c r="AX580" s="24"/>
      <c r="AY580" s="24"/>
      <c r="AZ580" s="24"/>
      <c r="BA580" s="24"/>
      <c r="BB580" s="24"/>
      <c r="BC580" s="24"/>
      <c r="BD580" s="24"/>
      <c r="BE580" s="24"/>
      <c r="BF580" s="24"/>
      <c r="BG580" s="24"/>
      <c r="BH580" s="24"/>
      <c r="BI580" s="24"/>
      <c r="BJ580" s="24"/>
      <c r="BK580" s="24"/>
      <c r="BL580" s="24"/>
      <c r="BM580" s="24"/>
      <c r="BN580" s="24"/>
      <c r="BO580" s="24"/>
      <c r="BP580" s="24"/>
      <c r="BQ580" s="24"/>
      <c r="BR580" s="24"/>
      <c r="BS580" s="24"/>
      <c r="BT580" s="24"/>
      <c r="BU580" s="24"/>
      <c r="BV580" s="24"/>
      <c r="BW580" s="24"/>
      <c r="BX580" s="24"/>
      <c r="BY580" s="24"/>
      <c r="BZ580" s="24"/>
      <c r="CA580" s="24"/>
      <c r="CB580" s="24"/>
      <c r="CC580" s="24"/>
      <c r="CD580" s="24"/>
      <c r="CE580" s="24"/>
      <c r="CF580" s="24"/>
      <c r="CG580" s="24"/>
      <c r="CH580" s="24"/>
      <c r="CI580" s="24"/>
      <c r="CJ580" s="24"/>
      <c r="CK580" s="24"/>
      <c r="CL580" s="24"/>
    </row>
    <row r="581" spans="1:90" s="30" customFormat="1" ht="11.25" customHeight="1">
      <c r="A581" s="6" t="s">
        <v>75</v>
      </c>
      <c r="B581" s="5" t="s">
        <v>42</v>
      </c>
      <c r="C581" s="5" t="s">
        <v>5</v>
      </c>
      <c r="D581" s="5" t="s">
        <v>15</v>
      </c>
      <c r="E581" s="5" t="s">
        <v>134</v>
      </c>
      <c r="F581" s="5" t="s">
        <v>56</v>
      </c>
      <c r="G581" s="58">
        <v>810000</v>
      </c>
      <c r="H581" s="58"/>
      <c r="I581" s="58">
        <f t="shared" si="241"/>
        <v>810000</v>
      </c>
      <c r="J581" s="59">
        <v>810000</v>
      </c>
      <c r="K581" s="58"/>
      <c r="L581" s="58">
        <f t="shared" si="239"/>
        <v>810000</v>
      </c>
      <c r="M581" s="58">
        <v>810000</v>
      </c>
      <c r="N581" s="58"/>
      <c r="O581" s="58">
        <f t="shared" si="240"/>
        <v>810000</v>
      </c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  <c r="BB581" s="24"/>
      <c r="BC581" s="24"/>
      <c r="BD581" s="24"/>
      <c r="BE581" s="24"/>
      <c r="BF581" s="24"/>
      <c r="BG581" s="24"/>
      <c r="BH581" s="24"/>
      <c r="BI581" s="24"/>
      <c r="BJ581" s="24"/>
      <c r="BK581" s="24"/>
      <c r="BL581" s="24"/>
      <c r="BM581" s="24"/>
      <c r="BN581" s="24"/>
      <c r="BO581" s="24"/>
      <c r="BP581" s="24"/>
      <c r="BQ581" s="24"/>
      <c r="BR581" s="24"/>
      <c r="BS581" s="24"/>
      <c r="BT581" s="24"/>
      <c r="BU581" s="24"/>
      <c r="BV581" s="24"/>
      <c r="BW581" s="24"/>
      <c r="BX581" s="24"/>
      <c r="BY581" s="24"/>
      <c r="BZ581" s="24"/>
      <c r="CA581" s="24"/>
      <c r="CB581" s="24"/>
      <c r="CC581" s="24"/>
      <c r="CD581" s="24"/>
      <c r="CE581" s="24"/>
      <c r="CF581" s="24"/>
      <c r="CG581" s="24"/>
      <c r="CH581" s="24"/>
      <c r="CI581" s="24"/>
      <c r="CJ581" s="24"/>
      <c r="CK581" s="24"/>
      <c r="CL581" s="24"/>
    </row>
    <row r="582" spans="1:90" s="30" customFormat="1" ht="12" hidden="1">
      <c r="A582" s="6" t="s">
        <v>59</v>
      </c>
      <c r="B582" s="5" t="s">
        <v>42</v>
      </c>
      <c r="C582" s="5" t="s">
        <v>5</v>
      </c>
      <c r="D582" s="5" t="s">
        <v>15</v>
      </c>
      <c r="E582" s="5" t="s">
        <v>134</v>
      </c>
      <c r="F582" s="5" t="s">
        <v>22</v>
      </c>
      <c r="G582" s="58">
        <f>G583+G584</f>
        <v>0</v>
      </c>
      <c r="H582" s="58">
        <f>H583+H584</f>
        <v>0</v>
      </c>
      <c r="I582" s="58">
        <f t="shared" si="241"/>
        <v>0</v>
      </c>
      <c r="J582" s="58">
        <f>J583+J584</f>
        <v>0</v>
      </c>
      <c r="K582" s="58">
        <f>K583+K584</f>
        <v>0</v>
      </c>
      <c r="L582" s="58">
        <f t="shared" si="239"/>
        <v>0</v>
      </c>
      <c r="M582" s="58">
        <f>M583+M584</f>
        <v>0</v>
      </c>
      <c r="N582" s="58">
        <f>N583+N584</f>
        <v>0</v>
      </c>
      <c r="O582" s="58">
        <f t="shared" si="240"/>
        <v>0</v>
      </c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  <c r="AR582" s="24"/>
      <c r="AS582" s="24"/>
      <c r="AT582" s="24"/>
      <c r="AU582" s="24"/>
      <c r="AV582" s="24"/>
      <c r="AW582" s="24"/>
      <c r="AX582" s="24"/>
      <c r="AY582" s="24"/>
      <c r="AZ582" s="24"/>
      <c r="BA582" s="24"/>
      <c r="BB582" s="24"/>
      <c r="BC582" s="24"/>
      <c r="BD582" s="24"/>
      <c r="BE582" s="24"/>
      <c r="BF582" s="24"/>
      <c r="BG582" s="24"/>
      <c r="BH582" s="24"/>
      <c r="BI582" s="24"/>
      <c r="BJ582" s="24"/>
      <c r="BK582" s="24"/>
      <c r="BL582" s="24"/>
      <c r="BM582" s="24"/>
      <c r="BN582" s="24"/>
      <c r="BO582" s="24"/>
      <c r="BP582" s="24"/>
      <c r="BQ582" s="24"/>
      <c r="BR582" s="24"/>
      <c r="BS582" s="24"/>
      <c r="BT582" s="24"/>
      <c r="BU582" s="24"/>
      <c r="BV582" s="24"/>
      <c r="BW582" s="24"/>
      <c r="BX582" s="24"/>
      <c r="BY582" s="24"/>
      <c r="BZ582" s="24"/>
      <c r="CA582" s="24"/>
      <c r="CB582" s="24"/>
      <c r="CC582" s="24"/>
      <c r="CD582" s="24"/>
      <c r="CE582" s="24"/>
      <c r="CF582" s="24"/>
      <c r="CG582" s="24"/>
      <c r="CH582" s="24"/>
      <c r="CI582" s="24"/>
      <c r="CJ582" s="24"/>
      <c r="CK582" s="24"/>
      <c r="CL582" s="24"/>
    </row>
    <row r="583" spans="1:90" s="30" customFormat="1" ht="12" hidden="1">
      <c r="A583" s="6" t="s">
        <v>172</v>
      </c>
      <c r="B583" s="5" t="s">
        <v>42</v>
      </c>
      <c r="C583" s="5" t="s">
        <v>5</v>
      </c>
      <c r="D583" s="5" t="s">
        <v>15</v>
      </c>
      <c r="E583" s="5" t="s">
        <v>134</v>
      </c>
      <c r="F583" s="5" t="s">
        <v>173</v>
      </c>
      <c r="G583" s="58"/>
      <c r="H583" s="58"/>
      <c r="I583" s="58">
        <f t="shared" si="241"/>
        <v>0</v>
      </c>
      <c r="J583" s="58"/>
      <c r="K583" s="58"/>
      <c r="L583" s="58">
        <f t="shared" si="239"/>
        <v>0</v>
      </c>
      <c r="M583" s="58"/>
      <c r="N583" s="58"/>
      <c r="O583" s="58">
        <f t="shared" si="240"/>
        <v>0</v>
      </c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24"/>
      <c r="AW583" s="24"/>
      <c r="AX583" s="24"/>
      <c r="AY583" s="24"/>
      <c r="AZ583" s="24"/>
      <c r="BA583" s="24"/>
      <c r="BB583" s="24"/>
      <c r="BC583" s="24"/>
      <c r="BD583" s="24"/>
      <c r="BE583" s="24"/>
      <c r="BF583" s="24"/>
      <c r="BG583" s="24"/>
      <c r="BH583" s="24"/>
      <c r="BI583" s="24"/>
      <c r="BJ583" s="24"/>
      <c r="BK583" s="24"/>
      <c r="BL583" s="24"/>
      <c r="BM583" s="24"/>
      <c r="BN583" s="24"/>
      <c r="BO583" s="24"/>
      <c r="BP583" s="24"/>
      <c r="BQ583" s="24"/>
      <c r="BR583" s="24"/>
      <c r="BS583" s="24"/>
      <c r="BT583" s="24"/>
      <c r="BU583" s="24"/>
      <c r="BV583" s="24"/>
      <c r="BW583" s="24"/>
      <c r="BX583" s="24"/>
      <c r="BY583" s="24"/>
      <c r="BZ583" s="24"/>
      <c r="CA583" s="24"/>
      <c r="CB583" s="24"/>
      <c r="CC583" s="24"/>
      <c r="CD583" s="24"/>
      <c r="CE583" s="24"/>
      <c r="CF583" s="24"/>
      <c r="CG583" s="24"/>
      <c r="CH583" s="24"/>
      <c r="CI583" s="24"/>
      <c r="CJ583" s="24"/>
      <c r="CK583" s="24"/>
      <c r="CL583" s="24"/>
    </row>
    <row r="584" spans="1:90" s="30" customFormat="1" ht="12" hidden="1">
      <c r="A584" s="6" t="s">
        <v>60</v>
      </c>
      <c r="B584" s="5" t="s">
        <v>42</v>
      </c>
      <c r="C584" s="5" t="s">
        <v>5</v>
      </c>
      <c r="D584" s="5" t="s">
        <v>15</v>
      </c>
      <c r="E584" s="5" t="s">
        <v>134</v>
      </c>
      <c r="F584" s="5" t="s">
        <v>58</v>
      </c>
      <c r="G584" s="58"/>
      <c r="H584" s="58"/>
      <c r="I584" s="58">
        <f t="shared" si="241"/>
        <v>0</v>
      </c>
      <c r="J584" s="59"/>
      <c r="K584" s="58"/>
      <c r="L584" s="58">
        <f t="shared" si="239"/>
        <v>0</v>
      </c>
      <c r="M584" s="58"/>
      <c r="N584" s="58"/>
      <c r="O584" s="58">
        <f t="shared" si="240"/>
        <v>0</v>
      </c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  <c r="AG584" s="24"/>
      <c r="AH584" s="24"/>
      <c r="AI584" s="24"/>
      <c r="AJ584" s="24"/>
      <c r="AK584" s="24"/>
      <c r="AL584" s="24"/>
      <c r="AM584" s="24"/>
      <c r="AN584" s="24"/>
      <c r="AO584" s="24"/>
      <c r="AP584" s="24"/>
      <c r="AQ584" s="24"/>
      <c r="AR584" s="24"/>
      <c r="AS584" s="24"/>
      <c r="AT584" s="24"/>
      <c r="AU584" s="24"/>
      <c r="AV584" s="24"/>
      <c r="AW584" s="24"/>
      <c r="AX584" s="24"/>
      <c r="AY584" s="24"/>
      <c r="AZ584" s="24"/>
      <c r="BA584" s="24"/>
      <c r="BB584" s="24"/>
      <c r="BC584" s="24"/>
      <c r="BD584" s="24"/>
      <c r="BE584" s="24"/>
      <c r="BF584" s="24"/>
      <c r="BG584" s="24"/>
      <c r="BH584" s="24"/>
      <c r="BI584" s="24"/>
      <c r="BJ584" s="24"/>
      <c r="BK584" s="24"/>
      <c r="BL584" s="24"/>
      <c r="BM584" s="24"/>
      <c r="BN584" s="24"/>
      <c r="BO584" s="24"/>
      <c r="BP584" s="24"/>
      <c r="BQ584" s="24"/>
      <c r="BR584" s="24"/>
      <c r="BS584" s="24"/>
      <c r="BT584" s="24"/>
      <c r="BU584" s="24"/>
      <c r="BV584" s="24"/>
      <c r="BW584" s="24"/>
      <c r="BX584" s="24"/>
      <c r="BY584" s="24"/>
      <c r="BZ584" s="24"/>
      <c r="CA584" s="24"/>
      <c r="CB584" s="24"/>
      <c r="CC584" s="24"/>
      <c r="CD584" s="24"/>
      <c r="CE584" s="24"/>
      <c r="CF584" s="24"/>
      <c r="CG584" s="24"/>
      <c r="CH584" s="24"/>
      <c r="CI584" s="24"/>
      <c r="CJ584" s="24"/>
      <c r="CK584" s="24"/>
      <c r="CL584" s="24"/>
    </row>
    <row r="585" spans="1:90" s="30" customFormat="1" ht="12" hidden="1">
      <c r="A585" s="7" t="s">
        <v>138</v>
      </c>
      <c r="B585" s="3" t="s">
        <v>42</v>
      </c>
      <c r="C585" s="3" t="s">
        <v>5</v>
      </c>
      <c r="D585" s="3" t="s">
        <v>9</v>
      </c>
      <c r="E585" s="3"/>
      <c r="F585" s="3"/>
      <c r="G585" s="57">
        <f t="shared" ref="G585:N591" si="246">G586</f>
        <v>0</v>
      </c>
      <c r="H585" s="57">
        <f t="shared" si="246"/>
        <v>0</v>
      </c>
      <c r="I585" s="58">
        <f t="shared" si="241"/>
        <v>0</v>
      </c>
      <c r="J585" s="57">
        <f t="shared" si="246"/>
        <v>0</v>
      </c>
      <c r="K585" s="57">
        <f t="shared" si="246"/>
        <v>0</v>
      </c>
      <c r="L585" s="58">
        <f t="shared" si="239"/>
        <v>0</v>
      </c>
      <c r="M585" s="57">
        <f t="shared" si="246"/>
        <v>0</v>
      </c>
      <c r="N585" s="57">
        <f t="shared" si="246"/>
        <v>0</v>
      </c>
      <c r="O585" s="58">
        <f t="shared" si="240"/>
        <v>0</v>
      </c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  <c r="AG585" s="24"/>
      <c r="AH585" s="24"/>
      <c r="AI585" s="24"/>
      <c r="AJ585" s="24"/>
      <c r="AK585" s="24"/>
      <c r="AL585" s="24"/>
      <c r="AM585" s="24"/>
      <c r="AN585" s="24"/>
      <c r="AO585" s="24"/>
      <c r="AP585" s="24"/>
      <c r="AQ585" s="24"/>
      <c r="AR585" s="24"/>
      <c r="AS585" s="24"/>
      <c r="AT585" s="24"/>
      <c r="AU585" s="24"/>
      <c r="AV585" s="24"/>
      <c r="AW585" s="24"/>
      <c r="AX585" s="24"/>
      <c r="AY585" s="24"/>
      <c r="AZ585" s="24"/>
      <c r="BA585" s="24"/>
      <c r="BB585" s="24"/>
      <c r="BC585" s="24"/>
      <c r="BD585" s="24"/>
      <c r="BE585" s="24"/>
      <c r="BF585" s="24"/>
      <c r="BG585" s="24"/>
      <c r="BH585" s="24"/>
      <c r="BI585" s="24"/>
      <c r="BJ585" s="24"/>
      <c r="BK585" s="24"/>
      <c r="BL585" s="24"/>
      <c r="BM585" s="24"/>
      <c r="BN585" s="24"/>
      <c r="BO585" s="24"/>
      <c r="BP585" s="24"/>
      <c r="BQ585" s="24"/>
      <c r="BR585" s="24"/>
      <c r="BS585" s="24"/>
      <c r="BT585" s="24"/>
      <c r="BU585" s="24"/>
      <c r="BV585" s="24"/>
      <c r="BW585" s="24"/>
      <c r="BX585" s="24"/>
      <c r="BY585" s="24"/>
      <c r="BZ585" s="24"/>
      <c r="CA585" s="24"/>
      <c r="CB585" s="24"/>
      <c r="CC585" s="24"/>
      <c r="CD585" s="24"/>
      <c r="CE585" s="24"/>
      <c r="CF585" s="24"/>
      <c r="CG585" s="24"/>
      <c r="CH585" s="24"/>
      <c r="CI585" s="24"/>
      <c r="CJ585" s="24"/>
      <c r="CK585" s="24"/>
      <c r="CL585" s="24"/>
    </row>
    <row r="586" spans="1:90" s="30" customFormat="1" ht="12" hidden="1">
      <c r="A586" s="6" t="s">
        <v>270</v>
      </c>
      <c r="B586" s="5" t="s">
        <v>42</v>
      </c>
      <c r="C586" s="5" t="s">
        <v>5</v>
      </c>
      <c r="D586" s="5" t="s">
        <v>9</v>
      </c>
      <c r="E586" s="5" t="s">
        <v>137</v>
      </c>
      <c r="F586" s="5"/>
      <c r="G586" s="58">
        <f>G590+G587</f>
        <v>0</v>
      </c>
      <c r="H586" s="58">
        <f>H590+H587</f>
        <v>0</v>
      </c>
      <c r="I586" s="58">
        <f t="shared" si="241"/>
        <v>0</v>
      </c>
      <c r="J586" s="58">
        <f>J590</f>
        <v>0</v>
      </c>
      <c r="K586" s="58">
        <f>K590</f>
        <v>0</v>
      </c>
      <c r="L586" s="58">
        <f t="shared" si="239"/>
        <v>0</v>
      </c>
      <c r="M586" s="58">
        <f>M590</f>
        <v>0</v>
      </c>
      <c r="N586" s="58">
        <f>N590</f>
        <v>0</v>
      </c>
      <c r="O586" s="58">
        <f t="shared" si="240"/>
        <v>0</v>
      </c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  <c r="AR586" s="24"/>
      <c r="AS586" s="24"/>
      <c r="AT586" s="24"/>
      <c r="AU586" s="24"/>
      <c r="AV586" s="24"/>
      <c r="AW586" s="24"/>
      <c r="AX586" s="24"/>
      <c r="AY586" s="24"/>
      <c r="AZ586" s="24"/>
      <c r="BA586" s="24"/>
      <c r="BB586" s="24"/>
      <c r="BC586" s="24"/>
      <c r="BD586" s="24"/>
      <c r="BE586" s="24"/>
      <c r="BF586" s="24"/>
      <c r="BG586" s="24"/>
      <c r="BH586" s="24"/>
      <c r="BI586" s="24"/>
      <c r="BJ586" s="24"/>
      <c r="BK586" s="24"/>
      <c r="BL586" s="24"/>
      <c r="BM586" s="24"/>
      <c r="BN586" s="24"/>
      <c r="BO586" s="24"/>
      <c r="BP586" s="24"/>
      <c r="BQ586" s="24"/>
      <c r="BR586" s="24"/>
      <c r="BS586" s="24"/>
      <c r="BT586" s="24"/>
      <c r="BU586" s="24"/>
      <c r="BV586" s="24"/>
      <c r="BW586" s="24"/>
      <c r="BX586" s="24"/>
      <c r="BY586" s="24"/>
      <c r="BZ586" s="24"/>
      <c r="CA586" s="24"/>
      <c r="CB586" s="24"/>
      <c r="CC586" s="24"/>
      <c r="CD586" s="24"/>
      <c r="CE586" s="24"/>
      <c r="CF586" s="24"/>
      <c r="CG586" s="24"/>
      <c r="CH586" s="24"/>
      <c r="CI586" s="24"/>
      <c r="CJ586" s="24"/>
      <c r="CK586" s="24"/>
      <c r="CL586" s="24"/>
    </row>
    <row r="587" spans="1:90" s="30" customFormat="1" ht="12" hidden="1">
      <c r="A587" s="6" t="s">
        <v>200</v>
      </c>
      <c r="B587" s="5" t="s">
        <v>42</v>
      </c>
      <c r="C587" s="5" t="s">
        <v>5</v>
      </c>
      <c r="D587" s="5" t="s">
        <v>9</v>
      </c>
      <c r="E587" s="5" t="s">
        <v>269</v>
      </c>
      <c r="F587" s="5"/>
      <c r="G587" s="58">
        <f t="shared" si="246"/>
        <v>0</v>
      </c>
      <c r="H587" s="58">
        <f t="shared" si="246"/>
        <v>0</v>
      </c>
      <c r="I587" s="58">
        <f t="shared" si="241"/>
        <v>0</v>
      </c>
      <c r="J587" s="58">
        <f t="shared" si="246"/>
        <v>0</v>
      </c>
      <c r="K587" s="58">
        <f t="shared" si="246"/>
        <v>0</v>
      </c>
      <c r="L587" s="58">
        <f t="shared" si="239"/>
        <v>0</v>
      </c>
      <c r="M587" s="58">
        <f t="shared" si="246"/>
        <v>0</v>
      </c>
      <c r="N587" s="58">
        <f t="shared" si="246"/>
        <v>0</v>
      </c>
      <c r="O587" s="58">
        <f t="shared" si="240"/>
        <v>0</v>
      </c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  <c r="AG587" s="24"/>
      <c r="AH587" s="24"/>
      <c r="AI587" s="24"/>
      <c r="AJ587" s="24"/>
      <c r="AK587" s="24"/>
      <c r="AL587" s="24"/>
      <c r="AM587" s="24"/>
      <c r="AN587" s="24"/>
      <c r="AO587" s="24"/>
      <c r="AP587" s="24"/>
      <c r="AQ587" s="24"/>
      <c r="AR587" s="24"/>
      <c r="AS587" s="24"/>
      <c r="AT587" s="24"/>
      <c r="AU587" s="24"/>
      <c r="AV587" s="24"/>
      <c r="AW587" s="24"/>
      <c r="AX587" s="24"/>
      <c r="AY587" s="24"/>
      <c r="AZ587" s="24"/>
      <c r="BA587" s="24"/>
      <c r="BB587" s="24"/>
      <c r="BC587" s="24"/>
      <c r="BD587" s="24"/>
      <c r="BE587" s="24"/>
      <c r="BF587" s="24"/>
      <c r="BG587" s="24"/>
      <c r="BH587" s="24"/>
      <c r="BI587" s="24"/>
      <c r="BJ587" s="24"/>
      <c r="BK587" s="24"/>
      <c r="BL587" s="24"/>
      <c r="BM587" s="24"/>
      <c r="BN587" s="24"/>
      <c r="BO587" s="24"/>
      <c r="BP587" s="24"/>
      <c r="BQ587" s="24"/>
      <c r="BR587" s="24"/>
      <c r="BS587" s="24"/>
      <c r="BT587" s="24"/>
      <c r="BU587" s="24"/>
      <c r="BV587" s="24"/>
      <c r="BW587" s="24"/>
      <c r="BX587" s="24"/>
      <c r="BY587" s="24"/>
      <c r="BZ587" s="24"/>
      <c r="CA587" s="24"/>
      <c r="CB587" s="24"/>
      <c r="CC587" s="24"/>
      <c r="CD587" s="24"/>
      <c r="CE587" s="24"/>
      <c r="CF587" s="24"/>
      <c r="CG587" s="24"/>
      <c r="CH587" s="24"/>
      <c r="CI587" s="24"/>
      <c r="CJ587" s="24"/>
      <c r="CK587" s="24"/>
      <c r="CL587" s="24"/>
    </row>
    <row r="588" spans="1:90" s="33" customFormat="1" ht="12" hidden="1">
      <c r="A588" s="6" t="s">
        <v>59</v>
      </c>
      <c r="B588" s="5" t="s">
        <v>42</v>
      </c>
      <c r="C588" s="5" t="s">
        <v>5</v>
      </c>
      <c r="D588" s="5" t="s">
        <v>9</v>
      </c>
      <c r="E588" s="5" t="s">
        <v>269</v>
      </c>
      <c r="F588" s="5" t="s">
        <v>22</v>
      </c>
      <c r="G588" s="58">
        <f t="shared" si="246"/>
        <v>0</v>
      </c>
      <c r="H588" s="58">
        <f t="shared" si="246"/>
        <v>0</v>
      </c>
      <c r="I588" s="58">
        <f t="shared" si="241"/>
        <v>0</v>
      </c>
      <c r="J588" s="58">
        <f t="shared" si="246"/>
        <v>0</v>
      </c>
      <c r="K588" s="58">
        <f t="shared" si="246"/>
        <v>0</v>
      </c>
      <c r="L588" s="58">
        <f t="shared" si="239"/>
        <v>0</v>
      </c>
      <c r="M588" s="58">
        <f t="shared" si="246"/>
        <v>0</v>
      </c>
      <c r="N588" s="58">
        <f t="shared" si="246"/>
        <v>0</v>
      </c>
      <c r="O588" s="58">
        <f t="shared" si="240"/>
        <v>0</v>
      </c>
      <c r="P588" s="23"/>
      <c r="Q588" s="23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F588" s="40"/>
      <c r="AG588" s="40"/>
      <c r="AH588" s="40"/>
      <c r="AI588" s="40"/>
      <c r="AJ588" s="40"/>
      <c r="AK588" s="40"/>
      <c r="AL588" s="40"/>
      <c r="AM588" s="40"/>
      <c r="AN588" s="40"/>
      <c r="AO588" s="40"/>
      <c r="AP588" s="40"/>
      <c r="AQ588" s="40"/>
      <c r="AR588" s="40"/>
      <c r="AS588" s="40"/>
      <c r="AT588" s="40"/>
      <c r="AU588" s="40"/>
      <c r="AV588" s="40"/>
      <c r="AW588" s="40"/>
      <c r="AX588" s="40"/>
      <c r="AY588" s="40"/>
      <c r="AZ588" s="40"/>
      <c r="BA588" s="40"/>
      <c r="BB588" s="40"/>
      <c r="BC588" s="40"/>
      <c r="BD588" s="40"/>
      <c r="BE588" s="40"/>
      <c r="BF588" s="40"/>
      <c r="BG588" s="40"/>
      <c r="BH588" s="40"/>
      <c r="BI588" s="40"/>
      <c r="BJ588" s="40"/>
      <c r="BK588" s="40"/>
      <c r="BL588" s="40"/>
      <c r="BM588" s="40"/>
      <c r="BN588" s="40"/>
      <c r="BO588" s="40"/>
      <c r="BP588" s="40"/>
      <c r="BQ588" s="40"/>
      <c r="BR588" s="40"/>
      <c r="BS588" s="40"/>
      <c r="BT588" s="40"/>
      <c r="BU588" s="40"/>
      <c r="BV588" s="40"/>
      <c r="BW588" s="40"/>
      <c r="BX588" s="40"/>
      <c r="BY588" s="40"/>
      <c r="BZ588" s="40"/>
      <c r="CA588" s="40"/>
      <c r="CB588" s="40"/>
      <c r="CC588" s="40"/>
      <c r="CD588" s="40"/>
      <c r="CE588" s="40"/>
      <c r="CF588" s="40"/>
      <c r="CG588" s="40"/>
      <c r="CH588" s="40"/>
      <c r="CI588" s="40"/>
      <c r="CJ588" s="40"/>
      <c r="CK588" s="40"/>
      <c r="CL588" s="40"/>
    </row>
    <row r="589" spans="1:90" s="30" customFormat="1" ht="12" hidden="1">
      <c r="A589" s="6" t="s">
        <v>165</v>
      </c>
      <c r="B589" s="5" t="s">
        <v>42</v>
      </c>
      <c r="C589" s="5" t="s">
        <v>5</v>
      </c>
      <c r="D589" s="5" t="s">
        <v>9</v>
      </c>
      <c r="E589" s="5" t="s">
        <v>269</v>
      </c>
      <c r="F589" s="5" t="s">
        <v>163</v>
      </c>
      <c r="G589" s="58"/>
      <c r="H589" s="58"/>
      <c r="I589" s="58">
        <f t="shared" si="241"/>
        <v>0</v>
      </c>
      <c r="J589" s="59"/>
      <c r="K589" s="58"/>
      <c r="L589" s="58">
        <f t="shared" si="239"/>
        <v>0</v>
      </c>
      <c r="M589" s="58"/>
      <c r="N589" s="58"/>
      <c r="O589" s="58">
        <f t="shared" si="240"/>
        <v>0</v>
      </c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  <c r="AD589" s="24"/>
      <c r="AE589" s="24"/>
      <c r="AF589" s="24"/>
      <c r="AG589" s="24"/>
      <c r="AH589" s="24"/>
      <c r="AI589" s="24"/>
      <c r="AJ589" s="24"/>
      <c r="AK589" s="24"/>
      <c r="AL589" s="24"/>
      <c r="AM589" s="24"/>
      <c r="AN589" s="24"/>
      <c r="AO589" s="24"/>
      <c r="AP589" s="24"/>
      <c r="AQ589" s="24"/>
      <c r="AR589" s="24"/>
      <c r="AS589" s="24"/>
      <c r="AT589" s="24"/>
      <c r="AU589" s="24"/>
      <c r="AV589" s="24"/>
      <c r="AW589" s="24"/>
      <c r="AX589" s="24"/>
      <c r="AY589" s="24"/>
      <c r="AZ589" s="24"/>
      <c r="BA589" s="24"/>
      <c r="BB589" s="24"/>
      <c r="BC589" s="24"/>
      <c r="BD589" s="24"/>
      <c r="BE589" s="24"/>
      <c r="BF589" s="24"/>
      <c r="BG589" s="24"/>
      <c r="BH589" s="24"/>
      <c r="BI589" s="24"/>
      <c r="BJ589" s="24"/>
      <c r="BK589" s="24"/>
      <c r="BL589" s="24"/>
      <c r="BM589" s="24"/>
      <c r="BN589" s="24"/>
      <c r="BO589" s="24"/>
      <c r="BP589" s="24"/>
      <c r="BQ589" s="24"/>
      <c r="BR589" s="24"/>
      <c r="BS589" s="24"/>
      <c r="BT589" s="24"/>
      <c r="BU589" s="24"/>
      <c r="BV589" s="24"/>
      <c r="BW589" s="24"/>
      <c r="BX589" s="24"/>
      <c r="BY589" s="24"/>
      <c r="BZ589" s="24"/>
      <c r="CA589" s="24"/>
      <c r="CB589" s="24"/>
      <c r="CC589" s="24"/>
      <c r="CD589" s="24"/>
      <c r="CE589" s="24"/>
      <c r="CF589" s="24"/>
      <c r="CG589" s="24"/>
      <c r="CH589" s="24"/>
      <c r="CI589" s="24"/>
      <c r="CJ589" s="24"/>
      <c r="CK589" s="24"/>
      <c r="CL589" s="24"/>
    </row>
    <row r="590" spans="1:90" s="30" customFormat="1" ht="12" hidden="1">
      <c r="A590" s="6" t="s">
        <v>393</v>
      </c>
      <c r="B590" s="5" t="s">
        <v>42</v>
      </c>
      <c r="C590" s="5" t="s">
        <v>5</v>
      </c>
      <c r="D590" s="5" t="s">
        <v>9</v>
      </c>
      <c r="E590" s="5" t="s">
        <v>164</v>
      </c>
      <c r="F590" s="5"/>
      <c r="G590" s="58">
        <f t="shared" si="246"/>
        <v>0</v>
      </c>
      <c r="H590" s="58">
        <f t="shared" si="246"/>
        <v>0</v>
      </c>
      <c r="I590" s="58">
        <f t="shared" si="241"/>
        <v>0</v>
      </c>
      <c r="J590" s="58">
        <f t="shared" si="246"/>
        <v>0</v>
      </c>
      <c r="K590" s="58">
        <f t="shared" si="246"/>
        <v>0</v>
      </c>
      <c r="L590" s="58">
        <f t="shared" si="239"/>
        <v>0</v>
      </c>
      <c r="M590" s="58">
        <f t="shared" si="246"/>
        <v>0</v>
      </c>
      <c r="N590" s="58">
        <f t="shared" si="246"/>
        <v>0</v>
      </c>
      <c r="O590" s="58">
        <f t="shared" si="240"/>
        <v>0</v>
      </c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  <c r="AC590" s="24"/>
      <c r="AD590" s="24"/>
      <c r="AE590" s="24"/>
      <c r="AF590" s="24"/>
      <c r="AG590" s="24"/>
      <c r="AH590" s="24"/>
      <c r="AI590" s="24"/>
      <c r="AJ590" s="24"/>
      <c r="AK590" s="24"/>
      <c r="AL590" s="24"/>
      <c r="AM590" s="24"/>
      <c r="AN590" s="24"/>
      <c r="AO590" s="24"/>
      <c r="AP590" s="24"/>
      <c r="AQ590" s="24"/>
      <c r="AR590" s="24"/>
      <c r="AS590" s="24"/>
      <c r="AT590" s="24"/>
      <c r="AU590" s="24"/>
      <c r="AV590" s="24"/>
      <c r="AW590" s="24"/>
      <c r="AX590" s="24"/>
      <c r="AY590" s="24"/>
      <c r="AZ590" s="24"/>
      <c r="BA590" s="24"/>
      <c r="BB590" s="24"/>
      <c r="BC590" s="24"/>
      <c r="BD590" s="24"/>
      <c r="BE590" s="24"/>
      <c r="BF590" s="24"/>
      <c r="BG590" s="24"/>
      <c r="BH590" s="24"/>
      <c r="BI590" s="24"/>
      <c r="BJ590" s="24"/>
      <c r="BK590" s="24"/>
      <c r="BL590" s="24"/>
      <c r="BM590" s="24"/>
      <c r="BN590" s="24"/>
      <c r="BO590" s="24"/>
      <c r="BP590" s="24"/>
      <c r="BQ590" s="24"/>
      <c r="BR590" s="24"/>
      <c r="BS590" s="24"/>
      <c r="BT590" s="24"/>
      <c r="BU590" s="24"/>
      <c r="BV590" s="24"/>
      <c r="BW590" s="24"/>
      <c r="BX590" s="24"/>
      <c r="BY590" s="24"/>
      <c r="BZ590" s="24"/>
      <c r="CA590" s="24"/>
      <c r="CB590" s="24"/>
      <c r="CC590" s="24"/>
      <c r="CD590" s="24"/>
      <c r="CE590" s="24"/>
      <c r="CF590" s="24"/>
      <c r="CG590" s="24"/>
      <c r="CH590" s="24"/>
      <c r="CI590" s="24"/>
      <c r="CJ590" s="24"/>
      <c r="CK590" s="24"/>
      <c r="CL590" s="24"/>
    </row>
    <row r="591" spans="1:90" s="33" customFormat="1" ht="12" hidden="1">
      <c r="A591" s="6" t="s">
        <v>59</v>
      </c>
      <c r="B591" s="5" t="s">
        <v>42</v>
      </c>
      <c r="C591" s="5" t="s">
        <v>5</v>
      </c>
      <c r="D591" s="5" t="s">
        <v>9</v>
      </c>
      <c r="E591" s="5" t="s">
        <v>164</v>
      </c>
      <c r="F591" s="5" t="s">
        <v>22</v>
      </c>
      <c r="G591" s="58">
        <f t="shared" si="246"/>
        <v>0</v>
      </c>
      <c r="H591" s="58">
        <f t="shared" si="246"/>
        <v>0</v>
      </c>
      <c r="I591" s="58">
        <f t="shared" si="241"/>
        <v>0</v>
      </c>
      <c r="J591" s="58">
        <f t="shared" si="246"/>
        <v>0</v>
      </c>
      <c r="K591" s="58">
        <f t="shared" si="246"/>
        <v>0</v>
      </c>
      <c r="L591" s="58">
        <f t="shared" si="239"/>
        <v>0</v>
      </c>
      <c r="M591" s="58">
        <f t="shared" si="246"/>
        <v>0</v>
      </c>
      <c r="N591" s="58">
        <f t="shared" si="246"/>
        <v>0</v>
      </c>
      <c r="O591" s="58">
        <f t="shared" si="240"/>
        <v>0</v>
      </c>
      <c r="P591" s="23"/>
      <c r="Q591" s="23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F591" s="40"/>
      <c r="AG591" s="40"/>
      <c r="AH591" s="40"/>
      <c r="AI591" s="40"/>
      <c r="AJ591" s="40"/>
      <c r="AK591" s="40"/>
      <c r="AL591" s="40"/>
      <c r="AM591" s="40"/>
      <c r="AN591" s="40"/>
      <c r="AO591" s="40"/>
      <c r="AP591" s="40"/>
      <c r="AQ591" s="40"/>
      <c r="AR591" s="40"/>
      <c r="AS591" s="40"/>
      <c r="AT591" s="40"/>
      <c r="AU591" s="40"/>
      <c r="AV591" s="40"/>
      <c r="AW591" s="40"/>
      <c r="AX591" s="40"/>
      <c r="AY591" s="40"/>
      <c r="AZ591" s="40"/>
      <c r="BA591" s="40"/>
      <c r="BB591" s="40"/>
      <c r="BC591" s="40"/>
      <c r="BD591" s="40"/>
      <c r="BE591" s="40"/>
      <c r="BF591" s="40"/>
      <c r="BG591" s="40"/>
      <c r="BH591" s="40"/>
      <c r="BI591" s="40"/>
      <c r="BJ591" s="40"/>
      <c r="BK591" s="40"/>
      <c r="BL591" s="40"/>
      <c r="BM591" s="40"/>
      <c r="BN591" s="40"/>
      <c r="BO591" s="40"/>
      <c r="BP591" s="40"/>
      <c r="BQ591" s="40"/>
      <c r="BR591" s="40"/>
      <c r="BS591" s="40"/>
      <c r="BT591" s="40"/>
      <c r="BU591" s="40"/>
      <c r="BV591" s="40"/>
      <c r="BW591" s="40"/>
      <c r="BX591" s="40"/>
      <c r="BY591" s="40"/>
      <c r="BZ591" s="40"/>
      <c r="CA591" s="40"/>
      <c r="CB591" s="40"/>
      <c r="CC591" s="40"/>
      <c r="CD591" s="40"/>
      <c r="CE591" s="40"/>
      <c r="CF591" s="40"/>
      <c r="CG591" s="40"/>
      <c r="CH591" s="40"/>
      <c r="CI591" s="40"/>
      <c r="CJ591" s="40"/>
      <c r="CK591" s="40"/>
      <c r="CL591" s="40"/>
    </row>
    <row r="592" spans="1:90" s="30" customFormat="1" ht="12" hidden="1">
      <c r="A592" s="6" t="s">
        <v>165</v>
      </c>
      <c r="B592" s="5" t="s">
        <v>42</v>
      </c>
      <c r="C592" s="5" t="s">
        <v>5</v>
      </c>
      <c r="D592" s="5" t="s">
        <v>9</v>
      </c>
      <c r="E592" s="5" t="s">
        <v>164</v>
      </c>
      <c r="F592" s="5" t="s">
        <v>163</v>
      </c>
      <c r="G592" s="58"/>
      <c r="H592" s="58"/>
      <c r="I592" s="58">
        <f t="shared" si="241"/>
        <v>0</v>
      </c>
      <c r="J592" s="59"/>
      <c r="K592" s="58"/>
      <c r="L592" s="58">
        <f t="shared" si="239"/>
        <v>0</v>
      </c>
      <c r="M592" s="58"/>
      <c r="N592" s="58"/>
      <c r="O592" s="58">
        <f t="shared" si="240"/>
        <v>0</v>
      </c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24"/>
      <c r="AO592" s="24"/>
      <c r="AP592" s="24"/>
      <c r="AQ592" s="24"/>
      <c r="AR592" s="24"/>
      <c r="AS592" s="24"/>
      <c r="AT592" s="24"/>
      <c r="AU592" s="24"/>
      <c r="AV592" s="24"/>
      <c r="AW592" s="24"/>
      <c r="AX592" s="24"/>
      <c r="AY592" s="24"/>
      <c r="AZ592" s="24"/>
      <c r="BA592" s="24"/>
      <c r="BB592" s="24"/>
      <c r="BC592" s="24"/>
      <c r="BD592" s="24"/>
      <c r="BE592" s="24"/>
      <c r="BF592" s="24"/>
      <c r="BG592" s="24"/>
      <c r="BH592" s="24"/>
      <c r="BI592" s="24"/>
      <c r="BJ592" s="24"/>
      <c r="BK592" s="24"/>
      <c r="BL592" s="24"/>
      <c r="BM592" s="24"/>
      <c r="BN592" s="24"/>
      <c r="BO592" s="24"/>
      <c r="BP592" s="24"/>
      <c r="BQ592" s="24"/>
      <c r="BR592" s="24"/>
      <c r="BS592" s="24"/>
      <c r="BT592" s="24"/>
      <c r="BU592" s="24"/>
      <c r="BV592" s="24"/>
      <c r="BW592" s="24"/>
      <c r="BX592" s="24"/>
      <c r="BY592" s="24"/>
      <c r="BZ592" s="24"/>
      <c r="CA592" s="24"/>
      <c r="CB592" s="24"/>
      <c r="CC592" s="24"/>
      <c r="CD592" s="24"/>
      <c r="CE592" s="24"/>
      <c r="CF592" s="24"/>
      <c r="CG592" s="24"/>
      <c r="CH592" s="24"/>
      <c r="CI592" s="24"/>
      <c r="CJ592" s="24"/>
      <c r="CK592" s="24"/>
      <c r="CL592" s="24"/>
    </row>
    <row r="593" spans="1:92" s="30" customFormat="1" ht="12">
      <c r="A593" s="7" t="s">
        <v>11</v>
      </c>
      <c r="B593" s="3" t="s">
        <v>42</v>
      </c>
      <c r="C593" s="3" t="s">
        <v>5</v>
      </c>
      <c r="D593" s="3" t="s">
        <v>37</v>
      </c>
      <c r="E593" s="3"/>
      <c r="F593" s="3"/>
      <c r="G593" s="57">
        <f t="shared" ref="G593:N596" si="247">G594</f>
        <v>300000</v>
      </c>
      <c r="H593" s="57">
        <f t="shared" si="247"/>
        <v>0</v>
      </c>
      <c r="I593" s="58">
        <f t="shared" si="241"/>
        <v>300000</v>
      </c>
      <c r="J593" s="57">
        <f t="shared" si="247"/>
        <v>0</v>
      </c>
      <c r="K593" s="57">
        <f t="shared" si="247"/>
        <v>0</v>
      </c>
      <c r="L593" s="58">
        <f t="shared" si="239"/>
        <v>0</v>
      </c>
      <c r="M593" s="57">
        <f t="shared" si="247"/>
        <v>0</v>
      </c>
      <c r="N593" s="57">
        <f t="shared" si="247"/>
        <v>0</v>
      </c>
      <c r="O593" s="58">
        <f t="shared" si="240"/>
        <v>0</v>
      </c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  <c r="AA593" s="24"/>
      <c r="AB593" s="24"/>
      <c r="AC593" s="24"/>
      <c r="AD593" s="24"/>
      <c r="AE593" s="24"/>
      <c r="AF593" s="24"/>
      <c r="AG593" s="24"/>
      <c r="AH593" s="24"/>
      <c r="AI593" s="24"/>
      <c r="AJ593" s="24"/>
      <c r="AK593" s="24"/>
      <c r="AL593" s="24"/>
      <c r="AM593" s="24"/>
      <c r="AN593" s="24"/>
      <c r="AO593" s="24"/>
      <c r="AP593" s="24"/>
      <c r="AQ593" s="24"/>
      <c r="AR593" s="24"/>
      <c r="AS593" s="24"/>
      <c r="AT593" s="24"/>
      <c r="AU593" s="24"/>
      <c r="AV593" s="24"/>
      <c r="AW593" s="24"/>
      <c r="AX593" s="24"/>
      <c r="AY593" s="24"/>
      <c r="AZ593" s="24"/>
      <c r="BA593" s="24"/>
      <c r="BB593" s="24"/>
      <c r="BC593" s="24"/>
      <c r="BD593" s="24"/>
      <c r="BE593" s="24"/>
      <c r="BF593" s="24"/>
      <c r="BG593" s="24"/>
      <c r="BH593" s="24"/>
      <c r="BI593" s="24"/>
      <c r="BJ593" s="24"/>
      <c r="BK593" s="24"/>
      <c r="BL593" s="24"/>
      <c r="BM593" s="24"/>
      <c r="BN593" s="24"/>
      <c r="BO593" s="24"/>
      <c r="BP593" s="24"/>
      <c r="BQ593" s="24"/>
      <c r="BR593" s="24"/>
      <c r="BS593" s="24"/>
      <c r="BT593" s="24"/>
      <c r="BU593" s="24"/>
      <c r="BV593" s="24"/>
      <c r="BW593" s="24"/>
      <c r="BX593" s="24"/>
      <c r="BY593" s="24"/>
      <c r="BZ593" s="24"/>
      <c r="CA593" s="24"/>
      <c r="CB593" s="24"/>
      <c r="CC593" s="24"/>
      <c r="CD593" s="24"/>
      <c r="CE593" s="24"/>
      <c r="CF593" s="24"/>
      <c r="CG593" s="24"/>
      <c r="CH593" s="24"/>
      <c r="CI593" s="24"/>
      <c r="CJ593" s="24"/>
      <c r="CK593" s="24"/>
      <c r="CL593" s="24"/>
    </row>
    <row r="594" spans="1:92" s="30" customFormat="1" ht="12">
      <c r="A594" s="6" t="s">
        <v>159</v>
      </c>
      <c r="B594" s="5" t="s">
        <v>42</v>
      </c>
      <c r="C594" s="5" t="s">
        <v>5</v>
      </c>
      <c r="D594" s="5" t="s">
        <v>37</v>
      </c>
      <c r="E594" s="5" t="s">
        <v>135</v>
      </c>
      <c r="F594" s="5"/>
      <c r="G594" s="58">
        <f t="shared" si="247"/>
        <v>300000</v>
      </c>
      <c r="H594" s="58">
        <f t="shared" si="247"/>
        <v>0</v>
      </c>
      <c r="I594" s="58">
        <f t="shared" si="241"/>
        <v>300000</v>
      </c>
      <c r="J594" s="58">
        <f t="shared" si="247"/>
        <v>0</v>
      </c>
      <c r="K594" s="58">
        <f t="shared" si="247"/>
        <v>0</v>
      </c>
      <c r="L594" s="58">
        <f t="shared" si="239"/>
        <v>0</v>
      </c>
      <c r="M594" s="58">
        <f t="shared" si="247"/>
        <v>0</v>
      </c>
      <c r="N594" s="58">
        <f t="shared" si="247"/>
        <v>0</v>
      </c>
      <c r="O594" s="58">
        <f t="shared" si="240"/>
        <v>0</v>
      </c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  <c r="AB594" s="24"/>
      <c r="AC594" s="24"/>
      <c r="AD594" s="24"/>
      <c r="AE594" s="24"/>
      <c r="AF594" s="24"/>
      <c r="AG594" s="24"/>
      <c r="AH594" s="24"/>
      <c r="AI594" s="24"/>
      <c r="AJ594" s="24"/>
      <c r="AK594" s="24"/>
      <c r="AL594" s="24"/>
      <c r="AM594" s="24"/>
      <c r="AN594" s="24"/>
      <c r="AO594" s="24"/>
      <c r="AP594" s="24"/>
      <c r="AQ594" s="24"/>
      <c r="AR594" s="24"/>
      <c r="AS594" s="24"/>
      <c r="AT594" s="24"/>
      <c r="AU594" s="24"/>
      <c r="AV594" s="24"/>
      <c r="AW594" s="24"/>
      <c r="AX594" s="24"/>
      <c r="AY594" s="24"/>
      <c r="AZ594" s="24"/>
      <c r="BA594" s="24"/>
      <c r="BB594" s="24"/>
      <c r="BC594" s="24"/>
      <c r="BD594" s="24"/>
      <c r="BE594" s="24"/>
      <c r="BF594" s="24"/>
      <c r="BG594" s="24"/>
      <c r="BH594" s="24"/>
      <c r="BI594" s="24"/>
      <c r="BJ594" s="24"/>
      <c r="BK594" s="24"/>
      <c r="BL594" s="24"/>
      <c r="BM594" s="24"/>
      <c r="BN594" s="24"/>
      <c r="BO594" s="24"/>
      <c r="BP594" s="24"/>
      <c r="BQ594" s="24"/>
      <c r="BR594" s="24"/>
      <c r="BS594" s="24"/>
      <c r="BT594" s="24"/>
      <c r="BU594" s="24"/>
      <c r="BV594" s="24"/>
      <c r="BW594" s="24"/>
      <c r="BX594" s="24"/>
      <c r="BY594" s="24"/>
      <c r="BZ594" s="24"/>
      <c r="CA594" s="24"/>
      <c r="CB594" s="24"/>
      <c r="CC594" s="24"/>
      <c r="CD594" s="24"/>
      <c r="CE594" s="24"/>
      <c r="CF594" s="24"/>
      <c r="CG594" s="24"/>
      <c r="CH594" s="24"/>
      <c r="CI594" s="24"/>
      <c r="CJ594" s="24"/>
      <c r="CK594" s="24"/>
      <c r="CL594" s="24"/>
    </row>
    <row r="595" spans="1:92" s="30" customFormat="1" ht="12">
      <c r="A595" s="14" t="s">
        <v>426</v>
      </c>
      <c r="B595" s="5" t="s">
        <v>42</v>
      </c>
      <c r="C595" s="5" t="s">
        <v>5</v>
      </c>
      <c r="D595" s="5" t="s">
        <v>37</v>
      </c>
      <c r="E595" s="5" t="s">
        <v>136</v>
      </c>
      <c r="F595" s="5"/>
      <c r="G595" s="58">
        <f t="shared" si="247"/>
        <v>300000</v>
      </c>
      <c r="H595" s="58">
        <f t="shared" si="247"/>
        <v>0</v>
      </c>
      <c r="I595" s="58">
        <f t="shared" si="241"/>
        <v>300000</v>
      </c>
      <c r="J595" s="58">
        <f t="shared" si="247"/>
        <v>0</v>
      </c>
      <c r="K595" s="58">
        <f t="shared" si="247"/>
        <v>0</v>
      </c>
      <c r="L595" s="58">
        <f t="shared" si="239"/>
        <v>0</v>
      </c>
      <c r="M595" s="58">
        <f t="shared" si="247"/>
        <v>0</v>
      </c>
      <c r="N595" s="58">
        <f t="shared" si="247"/>
        <v>0</v>
      </c>
      <c r="O595" s="58">
        <f t="shared" si="240"/>
        <v>0</v>
      </c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  <c r="AA595" s="24"/>
      <c r="AB595" s="24"/>
      <c r="AC595" s="24"/>
      <c r="AD595" s="24"/>
      <c r="AE595" s="24"/>
      <c r="AF595" s="24"/>
      <c r="AG595" s="24"/>
      <c r="AH595" s="24"/>
      <c r="AI595" s="24"/>
      <c r="AJ595" s="24"/>
      <c r="AK595" s="24"/>
      <c r="AL595" s="24"/>
      <c r="AM595" s="24"/>
      <c r="AN595" s="24"/>
      <c r="AO595" s="24"/>
      <c r="AP595" s="24"/>
      <c r="AQ595" s="24"/>
      <c r="AR595" s="24"/>
      <c r="AS595" s="24"/>
      <c r="AT595" s="24"/>
      <c r="AU595" s="24"/>
      <c r="AV595" s="24"/>
      <c r="AW595" s="24"/>
      <c r="AX595" s="24"/>
      <c r="AY595" s="24"/>
      <c r="AZ595" s="24"/>
      <c r="BA595" s="24"/>
      <c r="BB595" s="24"/>
      <c r="BC595" s="24"/>
      <c r="BD595" s="24"/>
      <c r="BE595" s="24"/>
      <c r="BF595" s="24"/>
      <c r="BG595" s="24"/>
      <c r="BH595" s="24"/>
      <c r="BI595" s="24"/>
      <c r="BJ595" s="24"/>
      <c r="BK595" s="24"/>
      <c r="BL595" s="24"/>
      <c r="BM595" s="24"/>
      <c r="BN595" s="24"/>
      <c r="BO595" s="24"/>
      <c r="BP595" s="24"/>
      <c r="BQ595" s="24"/>
      <c r="BR595" s="24"/>
      <c r="BS595" s="24"/>
      <c r="BT595" s="24"/>
      <c r="BU595" s="24"/>
      <c r="BV595" s="24"/>
      <c r="BW595" s="24"/>
      <c r="BX595" s="24"/>
      <c r="BY595" s="24"/>
      <c r="BZ595" s="24"/>
      <c r="CA595" s="24"/>
      <c r="CB595" s="24"/>
      <c r="CC595" s="24"/>
      <c r="CD595" s="24"/>
      <c r="CE595" s="24"/>
      <c r="CF595" s="24"/>
      <c r="CG595" s="24"/>
      <c r="CH595" s="24"/>
      <c r="CI595" s="24"/>
      <c r="CJ595" s="24"/>
      <c r="CK595" s="24"/>
      <c r="CL595" s="24"/>
    </row>
    <row r="596" spans="1:92" s="30" customFormat="1" ht="12">
      <c r="A596" s="14" t="s">
        <v>59</v>
      </c>
      <c r="B596" s="5" t="s">
        <v>42</v>
      </c>
      <c r="C596" s="5" t="s">
        <v>5</v>
      </c>
      <c r="D596" s="5" t="s">
        <v>37</v>
      </c>
      <c r="E596" s="5" t="s">
        <v>136</v>
      </c>
      <c r="F596" s="5" t="s">
        <v>22</v>
      </c>
      <c r="G596" s="58">
        <f t="shared" si="247"/>
        <v>300000</v>
      </c>
      <c r="H596" s="58">
        <f t="shared" si="247"/>
        <v>0</v>
      </c>
      <c r="I596" s="58">
        <f t="shared" si="241"/>
        <v>300000</v>
      </c>
      <c r="J596" s="58">
        <f t="shared" si="247"/>
        <v>0</v>
      </c>
      <c r="K596" s="58">
        <f t="shared" si="247"/>
        <v>0</v>
      </c>
      <c r="L596" s="58">
        <f t="shared" si="239"/>
        <v>0</v>
      </c>
      <c r="M596" s="58">
        <f t="shared" si="247"/>
        <v>0</v>
      </c>
      <c r="N596" s="58">
        <f t="shared" si="247"/>
        <v>0</v>
      </c>
      <c r="O596" s="58">
        <f t="shared" si="240"/>
        <v>0</v>
      </c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  <c r="AA596" s="24"/>
      <c r="AB596" s="24"/>
      <c r="AC596" s="24"/>
      <c r="AD596" s="24"/>
      <c r="AE596" s="24"/>
      <c r="AF596" s="24"/>
      <c r="AG596" s="24"/>
      <c r="AH596" s="24"/>
      <c r="AI596" s="24"/>
      <c r="AJ596" s="24"/>
      <c r="AK596" s="24"/>
      <c r="AL596" s="24"/>
      <c r="AM596" s="24"/>
      <c r="AN596" s="24"/>
      <c r="AO596" s="24"/>
      <c r="AP596" s="24"/>
      <c r="AQ596" s="24"/>
      <c r="AR596" s="24"/>
      <c r="AS596" s="24"/>
      <c r="AT596" s="24"/>
      <c r="AU596" s="24"/>
      <c r="AV596" s="24"/>
      <c r="AW596" s="24"/>
      <c r="AX596" s="24"/>
      <c r="AY596" s="24"/>
      <c r="AZ596" s="24"/>
      <c r="BA596" s="24"/>
      <c r="BB596" s="24"/>
      <c r="BC596" s="24"/>
      <c r="BD596" s="24"/>
      <c r="BE596" s="24"/>
      <c r="BF596" s="24"/>
      <c r="BG596" s="24"/>
      <c r="BH596" s="24"/>
      <c r="BI596" s="24"/>
      <c r="BJ596" s="24"/>
      <c r="BK596" s="24"/>
      <c r="BL596" s="24"/>
      <c r="BM596" s="24"/>
      <c r="BN596" s="24"/>
      <c r="BO596" s="24"/>
      <c r="BP596" s="24"/>
      <c r="BQ596" s="24"/>
      <c r="BR596" s="24"/>
      <c r="BS596" s="24"/>
      <c r="BT596" s="24"/>
      <c r="BU596" s="24"/>
      <c r="BV596" s="24"/>
      <c r="BW596" s="24"/>
      <c r="BX596" s="24"/>
      <c r="BY596" s="24"/>
      <c r="BZ596" s="24"/>
      <c r="CA596" s="24"/>
      <c r="CB596" s="24"/>
      <c r="CC596" s="24"/>
      <c r="CD596" s="24"/>
      <c r="CE596" s="24"/>
      <c r="CF596" s="24"/>
      <c r="CG596" s="24"/>
      <c r="CH596" s="24"/>
      <c r="CI596" s="24"/>
      <c r="CJ596" s="24"/>
      <c r="CK596" s="24"/>
      <c r="CL596" s="24"/>
    </row>
    <row r="597" spans="1:92" s="30" customFormat="1" ht="12">
      <c r="A597" s="6" t="s">
        <v>88</v>
      </c>
      <c r="B597" s="5" t="s">
        <v>42</v>
      </c>
      <c r="C597" s="5" t="s">
        <v>5</v>
      </c>
      <c r="D597" s="5" t="s">
        <v>37</v>
      </c>
      <c r="E597" s="5" t="s">
        <v>136</v>
      </c>
      <c r="F597" s="5" t="s">
        <v>87</v>
      </c>
      <c r="G597" s="58">
        <v>300000</v>
      </c>
      <c r="H597" s="58"/>
      <c r="I597" s="58">
        <f t="shared" si="241"/>
        <v>300000</v>
      </c>
      <c r="J597" s="59">
        <v>0</v>
      </c>
      <c r="K597" s="58"/>
      <c r="L597" s="58">
        <f t="shared" si="239"/>
        <v>0</v>
      </c>
      <c r="M597" s="58">
        <v>0</v>
      </c>
      <c r="N597" s="58"/>
      <c r="O597" s="58">
        <f t="shared" si="240"/>
        <v>0</v>
      </c>
      <c r="P597" s="85"/>
      <c r="Q597" s="85"/>
      <c r="R597" s="24"/>
      <c r="S597" s="24"/>
      <c r="T597" s="24"/>
      <c r="U597" s="24"/>
      <c r="V597" s="24"/>
      <c r="W597" s="24"/>
      <c r="X597" s="24"/>
      <c r="Y597" s="24"/>
      <c r="Z597" s="24"/>
      <c r="AA597" s="24"/>
      <c r="AB597" s="24"/>
      <c r="AC597" s="24"/>
      <c r="AD597" s="24"/>
      <c r="AE597" s="24"/>
      <c r="AF597" s="24"/>
      <c r="AG597" s="24"/>
      <c r="AH597" s="24"/>
      <c r="AI597" s="24"/>
      <c r="AJ597" s="24"/>
      <c r="AK597" s="24"/>
      <c r="AL597" s="24"/>
      <c r="AM597" s="24"/>
      <c r="AN597" s="24"/>
      <c r="AO597" s="24"/>
      <c r="AP597" s="24"/>
      <c r="AQ597" s="24"/>
      <c r="AR597" s="24"/>
      <c r="AS597" s="24"/>
      <c r="AT597" s="24"/>
      <c r="AU597" s="24"/>
      <c r="AV597" s="24"/>
      <c r="AW597" s="24"/>
      <c r="AX597" s="24"/>
      <c r="AY597" s="24"/>
      <c r="AZ597" s="24"/>
      <c r="BA597" s="24"/>
      <c r="BB597" s="24"/>
      <c r="BC597" s="24"/>
      <c r="BD597" s="24"/>
      <c r="BE597" s="24"/>
      <c r="BF597" s="24"/>
      <c r="BG597" s="24"/>
      <c r="BH597" s="24"/>
      <c r="BI597" s="24"/>
      <c r="BJ597" s="24"/>
      <c r="BK597" s="24"/>
      <c r="BL597" s="24"/>
      <c r="BM597" s="24"/>
      <c r="BN597" s="24"/>
      <c r="BO597" s="24"/>
      <c r="BP597" s="24"/>
      <c r="BQ597" s="24"/>
      <c r="BR597" s="24"/>
      <c r="BS597" s="24"/>
      <c r="BT597" s="24"/>
      <c r="BU597" s="24"/>
      <c r="BV597" s="24"/>
      <c r="BW597" s="24"/>
      <c r="BX597" s="24"/>
      <c r="BY597" s="24"/>
      <c r="BZ597" s="24"/>
      <c r="CA597" s="24"/>
      <c r="CB597" s="24"/>
      <c r="CC597" s="24"/>
      <c r="CD597" s="24"/>
      <c r="CE597" s="24"/>
      <c r="CF597" s="24"/>
      <c r="CG597" s="24"/>
      <c r="CH597" s="24"/>
      <c r="CI597" s="24"/>
      <c r="CJ597" s="24"/>
      <c r="CK597" s="24"/>
      <c r="CL597" s="24"/>
    </row>
    <row r="598" spans="1:92" s="30" customFormat="1" ht="12">
      <c r="A598" s="7" t="s">
        <v>43</v>
      </c>
      <c r="B598" s="3" t="s">
        <v>42</v>
      </c>
      <c r="C598" s="3" t="s">
        <v>5</v>
      </c>
      <c r="D598" s="3" t="s">
        <v>40</v>
      </c>
      <c r="E598" s="3"/>
      <c r="F598" s="3"/>
      <c r="G598" s="57">
        <f>G599</f>
        <v>2588087.54</v>
      </c>
      <c r="H598" s="57">
        <f>H599</f>
        <v>0</v>
      </c>
      <c r="I598" s="57">
        <f t="shared" si="241"/>
        <v>2588087.54</v>
      </c>
      <c r="J598" s="57">
        <f>J599</f>
        <v>541250</v>
      </c>
      <c r="K598" s="57">
        <f>K599</f>
        <v>0</v>
      </c>
      <c r="L598" s="57">
        <f t="shared" si="239"/>
        <v>541250</v>
      </c>
      <c r="M598" s="57">
        <f>M599</f>
        <v>1435000</v>
      </c>
      <c r="N598" s="57">
        <f>N599</f>
        <v>0</v>
      </c>
      <c r="O598" s="57">
        <f t="shared" si="240"/>
        <v>1435000</v>
      </c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  <c r="AA598" s="24"/>
      <c r="AB598" s="24"/>
      <c r="AC598" s="24"/>
      <c r="AD598" s="24"/>
      <c r="AE598" s="24"/>
      <c r="AF598" s="24"/>
      <c r="AG598" s="24"/>
      <c r="AH598" s="24"/>
      <c r="AI598" s="24"/>
      <c r="AJ598" s="24"/>
      <c r="AK598" s="24"/>
      <c r="AL598" s="24"/>
      <c r="AM598" s="24"/>
      <c r="AN598" s="24"/>
      <c r="AO598" s="24"/>
      <c r="AP598" s="24"/>
      <c r="AQ598" s="24"/>
      <c r="AR598" s="24"/>
      <c r="AS598" s="24"/>
      <c r="AT598" s="24"/>
      <c r="AU598" s="24"/>
      <c r="AV598" s="24"/>
      <c r="AW598" s="24"/>
      <c r="AX598" s="24"/>
      <c r="AY598" s="24"/>
      <c r="AZ598" s="24"/>
      <c r="BA598" s="24"/>
      <c r="BB598" s="24"/>
      <c r="BC598" s="24"/>
      <c r="BD598" s="24"/>
      <c r="BE598" s="24"/>
      <c r="BF598" s="24"/>
      <c r="BG598" s="24"/>
      <c r="BH598" s="24"/>
      <c r="BI598" s="24"/>
      <c r="BJ598" s="24"/>
      <c r="BK598" s="24"/>
      <c r="BL598" s="24"/>
      <c r="BM598" s="24"/>
      <c r="BN598" s="24"/>
      <c r="BO598" s="24"/>
      <c r="BP598" s="24"/>
      <c r="BQ598" s="24"/>
      <c r="BR598" s="24"/>
      <c r="BS598" s="24"/>
      <c r="BT598" s="24"/>
      <c r="BU598" s="24"/>
      <c r="BV598" s="24"/>
      <c r="BW598" s="24"/>
      <c r="BX598" s="24"/>
      <c r="BY598" s="24"/>
      <c r="BZ598" s="24"/>
      <c r="CA598" s="24"/>
      <c r="CB598" s="24"/>
      <c r="CC598" s="24"/>
      <c r="CD598" s="24"/>
      <c r="CE598" s="24"/>
      <c r="CF598" s="24"/>
      <c r="CG598" s="24"/>
      <c r="CH598" s="24"/>
      <c r="CI598" s="24"/>
      <c r="CJ598" s="24"/>
      <c r="CK598" s="24"/>
      <c r="CL598" s="24"/>
    </row>
    <row r="599" spans="1:92" s="30" customFormat="1" ht="12">
      <c r="A599" s="6" t="s">
        <v>43</v>
      </c>
      <c r="B599" s="5" t="s">
        <v>42</v>
      </c>
      <c r="C599" s="5" t="s">
        <v>5</v>
      </c>
      <c r="D599" s="5" t="s">
        <v>40</v>
      </c>
      <c r="E599" s="5" t="s">
        <v>117</v>
      </c>
      <c r="F599" s="5"/>
      <c r="G599" s="58">
        <f>G600+G603</f>
        <v>2588087.54</v>
      </c>
      <c r="H599" s="58">
        <f>H600+H603</f>
        <v>0</v>
      </c>
      <c r="I599" s="58">
        <f t="shared" si="241"/>
        <v>2588087.54</v>
      </c>
      <c r="J599" s="58">
        <f>J600+J603</f>
        <v>541250</v>
      </c>
      <c r="K599" s="58">
        <f>K600+K603</f>
        <v>0</v>
      </c>
      <c r="L599" s="58">
        <f t="shared" si="239"/>
        <v>541250</v>
      </c>
      <c r="M599" s="58">
        <f>M600+M603</f>
        <v>1435000</v>
      </c>
      <c r="N599" s="58">
        <f>N600+N603</f>
        <v>0</v>
      </c>
      <c r="O599" s="58">
        <f t="shared" si="240"/>
        <v>1435000</v>
      </c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  <c r="AA599" s="24"/>
      <c r="AB599" s="24"/>
      <c r="AC599" s="24"/>
      <c r="AD599" s="24"/>
      <c r="AE599" s="24"/>
      <c r="AF599" s="24"/>
      <c r="AG599" s="24"/>
      <c r="AH599" s="24"/>
      <c r="AI599" s="24"/>
      <c r="AJ599" s="24"/>
      <c r="AK599" s="24"/>
      <c r="AL599" s="24"/>
      <c r="AM599" s="24"/>
      <c r="AN599" s="24"/>
      <c r="AO599" s="24"/>
      <c r="AP599" s="24"/>
      <c r="AQ599" s="24"/>
      <c r="AR599" s="24"/>
      <c r="AS599" s="24"/>
      <c r="AT599" s="24"/>
      <c r="AU599" s="24"/>
      <c r="AV599" s="24"/>
      <c r="AW599" s="24"/>
      <c r="AX599" s="24"/>
      <c r="AY599" s="24"/>
      <c r="AZ599" s="24"/>
      <c r="BA599" s="24"/>
      <c r="BB599" s="24"/>
      <c r="BC599" s="24"/>
      <c r="BD599" s="24"/>
      <c r="BE599" s="24"/>
      <c r="BF599" s="24"/>
      <c r="BG599" s="24"/>
      <c r="BH599" s="24"/>
      <c r="BI599" s="24"/>
      <c r="BJ599" s="24"/>
      <c r="BK599" s="24"/>
      <c r="BL599" s="24"/>
      <c r="BM599" s="24"/>
      <c r="BN599" s="24"/>
      <c r="BO599" s="24"/>
      <c r="BP599" s="24"/>
      <c r="BQ599" s="24"/>
      <c r="BR599" s="24"/>
      <c r="BS599" s="24"/>
      <c r="BT599" s="24"/>
      <c r="BU599" s="24"/>
      <c r="BV599" s="24"/>
      <c r="BW599" s="24"/>
      <c r="BX599" s="24"/>
      <c r="BY599" s="24"/>
      <c r="BZ599" s="24"/>
      <c r="CA599" s="24"/>
      <c r="CB599" s="24"/>
      <c r="CC599" s="24"/>
      <c r="CD599" s="24"/>
      <c r="CE599" s="24"/>
      <c r="CF599" s="24"/>
      <c r="CG599" s="24"/>
      <c r="CH599" s="24"/>
      <c r="CI599" s="24"/>
      <c r="CJ599" s="24"/>
      <c r="CK599" s="24"/>
      <c r="CL599" s="24"/>
      <c r="CM599" s="24"/>
      <c r="CN599" s="24"/>
    </row>
    <row r="600" spans="1:92" s="30" customFormat="1" ht="17.25" customHeight="1">
      <c r="A600" s="9" t="s">
        <v>85</v>
      </c>
      <c r="B600" s="5" t="s">
        <v>42</v>
      </c>
      <c r="C600" s="5" t="s">
        <v>5</v>
      </c>
      <c r="D600" s="5" t="s">
        <v>40</v>
      </c>
      <c r="E600" s="5" t="s">
        <v>201</v>
      </c>
      <c r="F600" s="5"/>
      <c r="G600" s="58">
        <f t="shared" ref="G600:N601" si="248">G601</f>
        <v>2588087.54</v>
      </c>
      <c r="H600" s="58">
        <f t="shared" si="248"/>
        <v>0</v>
      </c>
      <c r="I600" s="58">
        <f t="shared" si="241"/>
        <v>2588087.54</v>
      </c>
      <c r="J600" s="58">
        <f t="shared" si="248"/>
        <v>541250</v>
      </c>
      <c r="K600" s="58">
        <f t="shared" si="248"/>
        <v>0</v>
      </c>
      <c r="L600" s="58">
        <f t="shared" si="239"/>
        <v>541250</v>
      </c>
      <c r="M600" s="58">
        <f t="shared" si="248"/>
        <v>1435000</v>
      </c>
      <c r="N600" s="58">
        <f t="shared" si="248"/>
        <v>0</v>
      </c>
      <c r="O600" s="58">
        <f t="shared" si="240"/>
        <v>1435000</v>
      </c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4"/>
      <c r="AB600" s="24"/>
      <c r="AC600" s="24"/>
      <c r="AD600" s="24"/>
      <c r="AE600" s="24"/>
      <c r="AF600" s="24"/>
      <c r="AG600" s="24"/>
      <c r="AH600" s="24"/>
      <c r="AI600" s="24"/>
      <c r="AJ600" s="24"/>
      <c r="AK600" s="24"/>
      <c r="AL600" s="24"/>
      <c r="AM600" s="24"/>
      <c r="AN600" s="24"/>
      <c r="AO600" s="24"/>
      <c r="AP600" s="24"/>
      <c r="AQ600" s="24"/>
      <c r="AR600" s="24"/>
      <c r="AS600" s="24"/>
      <c r="AT600" s="24"/>
      <c r="AU600" s="24"/>
      <c r="AV600" s="24"/>
      <c r="AW600" s="24"/>
      <c r="AX600" s="24"/>
      <c r="AY600" s="24"/>
      <c r="AZ600" s="24"/>
      <c r="BA600" s="24"/>
      <c r="BB600" s="24"/>
      <c r="BC600" s="24"/>
      <c r="BD600" s="24"/>
      <c r="BE600" s="24"/>
      <c r="BF600" s="24"/>
      <c r="BG600" s="24"/>
      <c r="BH600" s="24"/>
      <c r="BI600" s="24"/>
      <c r="BJ600" s="24"/>
      <c r="BK600" s="24"/>
      <c r="BL600" s="24"/>
      <c r="BM600" s="24"/>
      <c r="BN600" s="24"/>
      <c r="BO600" s="24"/>
      <c r="BP600" s="24"/>
      <c r="BQ600" s="24"/>
      <c r="BR600" s="24"/>
      <c r="BS600" s="24"/>
      <c r="BT600" s="24"/>
      <c r="BU600" s="24"/>
      <c r="BV600" s="24"/>
      <c r="BW600" s="24"/>
      <c r="BX600" s="24"/>
      <c r="BY600" s="24"/>
      <c r="BZ600" s="24"/>
      <c r="CA600" s="24"/>
      <c r="CB600" s="24"/>
      <c r="CC600" s="24"/>
      <c r="CD600" s="24"/>
      <c r="CE600" s="24"/>
      <c r="CF600" s="24"/>
      <c r="CG600" s="24"/>
      <c r="CH600" s="24"/>
      <c r="CI600" s="24"/>
      <c r="CJ600" s="24"/>
      <c r="CK600" s="24"/>
      <c r="CL600" s="24"/>
      <c r="CM600" s="24"/>
      <c r="CN600" s="24"/>
    </row>
    <row r="601" spans="1:92" s="30" customFormat="1" ht="12">
      <c r="A601" s="14" t="s">
        <v>59</v>
      </c>
      <c r="B601" s="5" t="s">
        <v>42</v>
      </c>
      <c r="C601" s="5" t="s">
        <v>5</v>
      </c>
      <c r="D601" s="5" t="s">
        <v>40</v>
      </c>
      <c r="E601" s="5" t="s">
        <v>201</v>
      </c>
      <c r="F601" s="5" t="s">
        <v>22</v>
      </c>
      <c r="G601" s="58">
        <f t="shared" si="248"/>
        <v>2588087.54</v>
      </c>
      <c r="H601" s="58">
        <f t="shared" si="248"/>
        <v>0</v>
      </c>
      <c r="I601" s="58">
        <f t="shared" si="241"/>
        <v>2588087.54</v>
      </c>
      <c r="J601" s="58">
        <f t="shared" si="248"/>
        <v>541250</v>
      </c>
      <c r="K601" s="58">
        <f t="shared" si="248"/>
        <v>0</v>
      </c>
      <c r="L601" s="58">
        <f t="shared" si="239"/>
        <v>541250</v>
      </c>
      <c r="M601" s="58">
        <f t="shared" si="248"/>
        <v>1435000</v>
      </c>
      <c r="N601" s="58">
        <f t="shared" si="248"/>
        <v>0</v>
      </c>
      <c r="O601" s="58">
        <f t="shared" si="240"/>
        <v>1435000</v>
      </c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  <c r="AC601" s="24"/>
      <c r="AD601" s="24"/>
      <c r="AE601" s="24"/>
      <c r="AF601" s="24"/>
      <c r="AG601" s="24"/>
      <c r="AH601" s="24"/>
      <c r="AI601" s="24"/>
      <c r="AJ601" s="24"/>
      <c r="AK601" s="24"/>
      <c r="AL601" s="24"/>
      <c r="AM601" s="24"/>
      <c r="AN601" s="24"/>
      <c r="AO601" s="24"/>
      <c r="AP601" s="24"/>
      <c r="AQ601" s="24"/>
      <c r="AR601" s="24"/>
      <c r="AS601" s="24"/>
      <c r="AT601" s="24"/>
      <c r="AU601" s="24"/>
      <c r="AV601" s="24"/>
      <c r="AW601" s="24"/>
      <c r="AX601" s="24"/>
      <c r="AY601" s="24"/>
      <c r="AZ601" s="24"/>
      <c r="BA601" s="24"/>
      <c r="BB601" s="24"/>
      <c r="BC601" s="24"/>
      <c r="BD601" s="24"/>
      <c r="BE601" s="24"/>
      <c r="BF601" s="24"/>
      <c r="BG601" s="24"/>
      <c r="BH601" s="24"/>
      <c r="BI601" s="24"/>
      <c r="BJ601" s="24"/>
      <c r="BK601" s="24"/>
      <c r="BL601" s="24"/>
      <c r="BM601" s="24"/>
      <c r="BN601" s="24"/>
      <c r="BO601" s="24"/>
      <c r="BP601" s="24"/>
      <c r="BQ601" s="24"/>
      <c r="BR601" s="24"/>
      <c r="BS601" s="24"/>
      <c r="BT601" s="24"/>
      <c r="BU601" s="24"/>
      <c r="BV601" s="24"/>
      <c r="BW601" s="24"/>
      <c r="BX601" s="24"/>
      <c r="BY601" s="24"/>
      <c r="BZ601" s="24"/>
      <c r="CA601" s="24"/>
      <c r="CB601" s="24"/>
      <c r="CC601" s="24"/>
      <c r="CD601" s="24"/>
      <c r="CE601" s="24"/>
      <c r="CF601" s="24"/>
      <c r="CG601" s="24"/>
      <c r="CH601" s="24"/>
      <c r="CI601" s="24"/>
      <c r="CJ601" s="24"/>
      <c r="CK601" s="24"/>
      <c r="CL601" s="24"/>
      <c r="CM601" s="24"/>
      <c r="CN601" s="24"/>
    </row>
    <row r="602" spans="1:92" s="30" customFormat="1" ht="12">
      <c r="A602" s="14" t="s">
        <v>88</v>
      </c>
      <c r="B602" s="5" t="s">
        <v>42</v>
      </c>
      <c r="C602" s="5" t="s">
        <v>5</v>
      </c>
      <c r="D602" s="5" t="s">
        <v>40</v>
      </c>
      <c r="E602" s="5" t="s">
        <v>201</v>
      </c>
      <c r="F602" s="5" t="s">
        <v>87</v>
      </c>
      <c r="G602" s="58">
        <f>2500000+17087.54+1000+70000</f>
        <v>2588087.54</v>
      </c>
      <c r="H602" s="58"/>
      <c r="I602" s="58">
        <f t="shared" si="241"/>
        <v>2588087.54</v>
      </c>
      <c r="J602" s="59">
        <f>200000+350000-8750</f>
        <v>541250</v>
      </c>
      <c r="K602" s="58"/>
      <c r="L602" s="58">
        <f t="shared" si="239"/>
        <v>541250</v>
      </c>
      <c r="M602" s="58">
        <f>200000+1300000-65000</f>
        <v>1435000</v>
      </c>
      <c r="N602" s="58"/>
      <c r="O602" s="58">
        <f t="shared" si="240"/>
        <v>1435000</v>
      </c>
      <c r="P602" s="85"/>
      <c r="Q602" s="85"/>
      <c r="R602" s="24"/>
      <c r="S602" s="24"/>
      <c r="T602" s="24"/>
      <c r="U602" s="24"/>
      <c r="V602" s="24"/>
      <c r="W602" s="24"/>
      <c r="X602" s="24"/>
      <c r="Y602" s="24"/>
      <c r="Z602" s="24"/>
      <c r="AA602" s="24"/>
      <c r="AB602" s="24"/>
      <c r="AC602" s="24"/>
      <c r="AD602" s="24"/>
      <c r="AE602" s="24"/>
      <c r="AF602" s="24"/>
      <c r="AG602" s="24"/>
      <c r="AH602" s="24"/>
      <c r="AI602" s="24"/>
      <c r="AJ602" s="24"/>
      <c r="AK602" s="24"/>
      <c r="AL602" s="24"/>
      <c r="AM602" s="24"/>
      <c r="AN602" s="24"/>
      <c r="AO602" s="24"/>
      <c r="AP602" s="24"/>
      <c r="AQ602" s="24"/>
      <c r="AR602" s="24"/>
      <c r="AS602" s="24"/>
      <c r="AT602" s="24"/>
      <c r="AU602" s="24"/>
      <c r="AV602" s="24"/>
      <c r="AW602" s="24"/>
      <c r="AX602" s="24"/>
      <c r="AY602" s="24"/>
      <c r="AZ602" s="24"/>
      <c r="BA602" s="24"/>
      <c r="BB602" s="24"/>
      <c r="BC602" s="24"/>
      <c r="BD602" s="24"/>
      <c r="BE602" s="24"/>
      <c r="BF602" s="24"/>
      <c r="BG602" s="24"/>
      <c r="BH602" s="24"/>
      <c r="BI602" s="24"/>
      <c r="BJ602" s="24"/>
      <c r="BK602" s="24"/>
      <c r="BL602" s="24"/>
      <c r="BM602" s="24"/>
      <c r="BN602" s="24"/>
      <c r="BO602" s="24"/>
      <c r="BP602" s="24"/>
      <c r="BQ602" s="24"/>
      <c r="BR602" s="24"/>
      <c r="BS602" s="24"/>
      <c r="BT602" s="24"/>
      <c r="BU602" s="24"/>
      <c r="BV602" s="24"/>
      <c r="BW602" s="24"/>
      <c r="BX602" s="24"/>
      <c r="BY602" s="24"/>
      <c r="BZ602" s="24"/>
      <c r="CA602" s="24"/>
      <c r="CB602" s="24"/>
      <c r="CC602" s="24"/>
      <c r="CD602" s="24"/>
      <c r="CE602" s="24"/>
      <c r="CF602" s="24"/>
      <c r="CG602" s="24"/>
      <c r="CH602" s="24"/>
      <c r="CI602" s="24"/>
      <c r="CJ602" s="24"/>
      <c r="CK602" s="24"/>
      <c r="CL602" s="24"/>
      <c r="CM602" s="24"/>
      <c r="CN602" s="24"/>
    </row>
    <row r="603" spans="1:92" s="30" customFormat="1" ht="12" hidden="1">
      <c r="A603" s="6" t="s">
        <v>151</v>
      </c>
      <c r="B603" s="5" t="s">
        <v>42</v>
      </c>
      <c r="C603" s="5" t="s">
        <v>5</v>
      </c>
      <c r="D603" s="5" t="s">
        <v>40</v>
      </c>
      <c r="E603" s="5" t="s">
        <v>179</v>
      </c>
      <c r="F603" s="5"/>
      <c r="G603" s="58">
        <f>G604</f>
        <v>0</v>
      </c>
      <c r="H603" s="58">
        <f>H604</f>
        <v>0</v>
      </c>
      <c r="I603" s="58">
        <f t="shared" si="241"/>
        <v>0</v>
      </c>
      <c r="J603" s="58">
        <f t="shared" ref="J603:M604" si="249">J604</f>
        <v>0</v>
      </c>
      <c r="K603" s="58">
        <f>K604</f>
        <v>0</v>
      </c>
      <c r="L603" s="58">
        <f t="shared" si="239"/>
        <v>0</v>
      </c>
      <c r="M603" s="58">
        <f t="shared" si="249"/>
        <v>0</v>
      </c>
      <c r="N603" s="58">
        <f>N604</f>
        <v>0</v>
      </c>
      <c r="O603" s="58">
        <f t="shared" si="240"/>
        <v>0</v>
      </c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  <c r="AA603" s="24"/>
      <c r="AB603" s="24"/>
      <c r="AC603" s="24"/>
      <c r="AD603" s="24"/>
      <c r="AE603" s="24"/>
      <c r="AF603" s="24"/>
      <c r="AG603" s="24"/>
      <c r="AH603" s="24"/>
      <c r="AI603" s="24"/>
      <c r="AJ603" s="24"/>
      <c r="AK603" s="24"/>
      <c r="AL603" s="24"/>
      <c r="AM603" s="24"/>
      <c r="AN603" s="24"/>
      <c r="AO603" s="24"/>
      <c r="AP603" s="24"/>
      <c r="AQ603" s="24"/>
      <c r="AR603" s="24"/>
      <c r="AS603" s="24"/>
      <c r="AT603" s="24"/>
      <c r="AU603" s="24"/>
      <c r="AV603" s="24"/>
      <c r="AW603" s="24"/>
      <c r="AX603" s="24"/>
      <c r="AY603" s="24"/>
      <c r="AZ603" s="24"/>
      <c r="BA603" s="24"/>
      <c r="BB603" s="24"/>
      <c r="BC603" s="24"/>
      <c r="BD603" s="24"/>
      <c r="BE603" s="24"/>
      <c r="BF603" s="24"/>
      <c r="BG603" s="24"/>
      <c r="BH603" s="24"/>
      <c r="BI603" s="24"/>
      <c r="BJ603" s="24"/>
      <c r="BK603" s="24"/>
      <c r="BL603" s="24"/>
      <c r="BM603" s="24"/>
      <c r="BN603" s="24"/>
      <c r="BO603" s="24"/>
      <c r="BP603" s="24"/>
      <c r="BQ603" s="24"/>
      <c r="BR603" s="24"/>
      <c r="BS603" s="24"/>
      <c r="BT603" s="24"/>
      <c r="BU603" s="24"/>
      <c r="BV603" s="24"/>
      <c r="BW603" s="24"/>
      <c r="BX603" s="24"/>
      <c r="BY603" s="24"/>
      <c r="BZ603" s="24"/>
      <c r="CA603" s="24"/>
      <c r="CB603" s="24"/>
      <c r="CC603" s="24"/>
      <c r="CD603" s="24"/>
      <c r="CE603" s="24"/>
      <c r="CF603" s="24"/>
      <c r="CG603" s="24"/>
      <c r="CH603" s="24"/>
      <c r="CI603" s="24"/>
      <c r="CJ603" s="24"/>
      <c r="CK603" s="24"/>
      <c r="CL603" s="24"/>
      <c r="CM603" s="24"/>
      <c r="CN603" s="24"/>
    </row>
    <row r="604" spans="1:92" s="30" customFormat="1" ht="12" hidden="1">
      <c r="A604" s="6" t="s">
        <v>59</v>
      </c>
      <c r="B604" s="5" t="s">
        <v>42</v>
      </c>
      <c r="C604" s="5" t="s">
        <v>5</v>
      </c>
      <c r="D604" s="5" t="s">
        <v>40</v>
      </c>
      <c r="E604" s="5" t="s">
        <v>179</v>
      </c>
      <c r="F604" s="5" t="s">
        <v>22</v>
      </c>
      <c r="G604" s="58">
        <f>G605</f>
        <v>0</v>
      </c>
      <c r="H604" s="58">
        <f>H605</f>
        <v>0</v>
      </c>
      <c r="I604" s="58">
        <f t="shared" si="241"/>
        <v>0</v>
      </c>
      <c r="J604" s="58">
        <f t="shared" si="249"/>
        <v>0</v>
      </c>
      <c r="K604" s="58">
        <f>K605</f>
        <v>0</v>
      </c>
      <c r="L604" s="58">
        <f t="shared" si="239"/>
        <v>0</v>
      </c>
      <c r="M604" s="58">
        <f t="shared" si="249"/>
        <v>0</v>
      </c>
      <c r="N604" s="58">
        <f>N605</f>
        <v>0</v>
      </c>
      <c r="O604" s="58">
        <f t="shared" si="240"/>
        <v>0</v>
      </c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  <c r="AB604" s="24"/>
      <c r="AC604" s="24"/>
      <c r="AD604" s="24"/>
      <c r="AE604" s="24"/>
      <c r="AF604" s="24"/>
      <c r="AG604" s="24"/>
      <c r="AH604" s="24"/>
      <c r="AI604" s="24"/>
      <c r="AJ604" s="24"/>
      <c r="AK604" s="24"/>
      <c r="AL604" s="24"/>
      <c r="AM604" s="24"/>
      <c r="AN604" s="24"/>
      <c r="AO604" s="24"/>
      <c r="AP604" s="24"/>
      <c r="AQ604" s="24"/>
      <c r="AR604" s="24"/>
      <c r="AS604" s="24"/>
      <c r="AT604" s="24"/>
      <c r="AU604" s="24"/>
      <c r="AV604" s="24"/>
      <c r="AW604" s="24"/>
      <c r="AX604" s="24"/>
      <c r="AY604" s="24"/>
      <c r="AZ604" s="24"/>
      <c r="BA604" s="24"/>
      <c r="BB604" s="24"/>
      <c r="BC604" s="24"/>
      <c r="BD604" s="24"/>
      <c r="BE604" s="24"/>
      <c r="BF604" s="24"/>
      <c r="BG604" s="24"/>
      <c r="BH604" s="24"/>
      <c r="BI604" s="24"/>
      <c r="BJ604" s="24"/>
      <c r="BK604" s="24"/>
      <c r="BL604" s="24"/>
      <c r="BM604" s="24"/>
      <c r="BN604" s="24"/>
      <c r="BO604" s="24"/>
      <c r="BP604" s="24"/>
      <c r="BQ604" s="24"/>
      <c r="BR604" s="24"/>
      <c r="BS604" s="24"/>
      <c r="BT604" s="24"/>
      <c r="BU604" s="24"/>
      <c r="BV604" s="24"/>
      <c r="BW604" s="24"/>
      <c r="BX604" s="24"/>
      <c r="BY604" s="24"/>
      <c r="BZ604" s="24"/>
      <c r="CA604" s="24"/>
      <c r="CB604" s="24"/>
      <c r="CC604" s="24"/>
      <c r="CD604" s="24"/>
      <c r="CE604" s="24"/>
      <c r="CF604" s="24"/>
      <c r="CG604" s="24"/>
      <c r="CH604" s="24"/>
      <c r="CI604" s="24"/>
      <c r="CJ604" s="24"/>
      <c r="CK604" s="24"/>
      <c r="CL604" s="24"/>
      <c r="CM604" s="24"/>
      <c r="CN604" s="24"/>
    </row>
    <row r="605" spans="1:92" s="30" customFormat="1" ht="12" hidden="1">
      <c r="A605" s="6" t="s">
        <v>172</v>
      </c>
      <c r="B605" s="5" t="s">
        <v>42</v>
      </c>
      <c r="C605" s="5" t="s">
        <v>5</v>
      </c>
      <c r="D605" s="5" t="s">
        <v>40</v>
      </c>
      <c r="E605" s="5" t="s">
        <v>179</v>
      </c>
      <c r="F605" s="5" t="s">
        <v>173</v>
      </c>
      <c r="G605" s="58"/>
      <c r="H605" s="58"/>
      <c r="I605" s="58">
        <f t="shared" si="241"/>
        <v>0</v>
      </c>
      <c r="J605" s="59"/>
      <c r="K605" s="58"/>
      <c r="L605" s="58">
        <f t="shared" si="239"/>
        <v>0</v>
      </c>
      <c r="M605" s="58"/>
      <c r="N605" s="58"/>
      <c r="O605" s="58">
        <f t="shared" si="240"/>
        <v>0</v>
      </c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  <c r="AB605" s="24"/>
      <c r="AC605" s="24"/>
      <c r="AD605" s="24"/>
      <c r="AE605" s="24"/>
      <c r="AF605" s="24"/>
      <c r="AG605" s="24"/>
      <c r="AH605" s="24"/>
      <c r="AI605" s="24"/>
      <c r="AJ605" s="24"/>
      <c r="AK605" s="24"/>
      <c r="AL605" s="24"/>
      <c r="AM605" s="24"/>
      <c r="AN605" s="24"/>
      <c r="AO605" s="24"/>
      <c r="AP605" s="24"/>
      <c r="AQ605" s="24"/>
      <c r="AR605" s="24"/>
      <c r="AS605" s="24"/>
      <c r="AT605" s="24"/>
      <c r="AU605" s="24"/>
      <c r="AV605" s="24"/>
      <c r="AW605" s="24"/>
      <c r="AX605" s="24"/>
      <c r="AY605" s="24"/>
      <c r="AZ605" s="24"/>
      <c r="BA605" s="24"/>
      <c r="BB605" s="24"/>
      <c r="BC605" s="24"/>
      <c r="BD605" s="24"/>
      <c r="BE605" s="24"/>
      <c r="BF605" s="24"/>
      <c r="BG605" s="24"/>
      <c r="BH605" s="24"/>
      <c r="BI605" s="24"/>
      <c r="BJ605" s="24"/>
      <c r="BK605" s="24"/>
      <c r="BL605" s="24"/>
      <c r="BM605" s="24"/>
      <c r="BN605" s="24"/>
      <c r="BO605" s="24"/>
      <c r="BP605" s="24"/>
      <c r="BQ605" s="24"/>
      <c r="BR605" s="24"/>
      <c r="BS605" s="24"/>
      <c r="BT605" s="24"/>
      <c r="BU605" s="24"/>
      <c r="BV605" s="24"/>
      <c r="BW605" s="24"/>
      <c r="BX605" s="24"/>
      <c r="BY605" s="24"/>
      <c r="BZ605" s="24"/>
      <c r="CA605" s="24"/>
      <c r="CB605" s="24"/>
      <c r="CC605" s="24"/>
      <c r="CD605" s="24"/>
      <c r="CE605" s="24"/>
      <c r="CF605" s="24"/>
      <c r="CG605" s="24"/>
      <c r="CH605" s="24"/>
      <c r="CI605" s="24"/>
      <c r="CJ605" s="24"/>
      <c r="CK605" s="24"/>
      <c r="CL605" s="24"/>
      <c r="CM605" s="24"/>
      <c r="CN605" s="24"/>
    </row>
    <row r="606" spans="1:92" s="30" customFormat="1" ht="12">
      <c r="A606" s="6"/>
      <c r="B606" s="5"/>
      <c r="C606" s="5"/>
      <c r="D606" s="5"/>
      <c r="E606" s="28"/>
      <c r="F606" s="5"/>
      <c r="G606" s="58"/>
      <c r="H606" s="58"/>
      <c r="I606" s="58"/>
      <c r="J606" s="59"/>
      <c r="K606" s="58"/>
      <c r="L606" s="58"/>
      <c r="M606" s="58"/>
      <c r="N606" s="58"/>
      <c r="O606" s="58"/>
    </row>
    <row r="607" spans="1:92" s="30" customFormat="1" ht="11.25" customHeight="1">
      <c r="A607" s="43" t="s">
        <v>25</v>
      </c>
      <c r="B607" s="43"/>
      <c r="C607" s="2"/>
      <c r="D607" s="2"/>
      <c r="E607" s="2"/>
      <c r="F607" s="2"/>
      <c r="G607" s="56">
        <f>G13+G343+G408+G572+G378+G394</f>
        <v>948206115.65999997</v>
      </c>
      <c r="H607" s="56">
        <f>H13+H343+H408+H572+H378+H394</f>
        <v>0</v>
      </c>
      <c r="I607" s="56">
        <f t="shared" ref="I607" si="250">G607+H607</f>
        <v>948206115.65999997</v>
      </c>
      <c r="J607" s="56">
        <f>J13+J343+J408+J572+J378+J394</f>
        <v>939628348.16999996</v>
      </c>
      <c r="K607" s="56">
        <f>K13+K343+K408+K572+K378+K394</f>
        <v>0</v>
      </c>
      <c r="L607" s="56">
        <f t="shared" ref="L607" si="251">J607+K607</f>
        <v>939628348.16999996</v>
      </c>
      <c r="M607" s="56">
        <f>M13+M343+M408+M572+M378+M394</f>
        <v>936898624.47000003</v>
      </c>
      <c r="N607" s="56">
        <f>N13+N343+N408+N572+N378+N394</f>
        <v>0</v>
      </c>
      <c r="O607" s="56">
        <f t="shared" ref="O607" si="252">M607+N607</f>
        <v>936898624.47000003</v>
      </c>
    </row>
    <row r="608" spans="1:92" s="30" customFormat="1" ht="12" hidden="1">
      <c r="A608" s="43" t="s">
        <v>416</v>
      </c>
      <c r="B608" s="43"/>
      <c r="C608" s="2"/>
      <c r="D608" s="2"/>
      <c r="E608" s="2"/>
      <c r="F608" s="2"/>
      <c r="G608" s="56"/>
      <c r="H608" s="56"/>
      <c r="I608" s="56"/>
      <c r="J608" s="56">
        <v>953431967.5</v>
      </c>
      <c r="K608" s="56"/>
      <c r="L608" s="56"/>
      <c r="M608" s="56">
        <v>965092113.99000001</v>
      </c>
      <c r="N608" s="56"/>
      <c r="O608" s="56"/>
    </row>
    <row r="609" spans="1:17" s="30" customFormat="1" hidden="1">
      <c r="A609" s="106" t="s">
        <v>258</v>
      </c>
      <c r="B609" s="43"/>
      <c r="C609" s="2"/>
      <c r="D609" s="2"/>
      <c r="E609" s="2"/>
      <c r="F609" s="2"/>
      <c r="G609" s="56"/>
      <c r="H609" s="56"/>
      <c r="I609" s="56"/>
      <c r="J609" s="58">
        <f>793239187.01-391951992.89</f>
        <v>401287194.12</v>
      </c>
      <c r="K609" s="58"/>
      <c r="L609" s="58"/>
      <c r="M609" s="58">
        <f>791301146.75-390078823.07</f>
        <v>401222323.68000001</v>
      </c>
      <c r="N609" s="56"/>
      <c r="O609" s="56"/>
    </row>
    <row r="610" spans="1:17" s="30" customFormat="1" hidden="1">
      <c r="A610" s="106"/>
      <c r="B610" s="43"/>
      <c r="C610" s="2"/>
      <c r="D610" s="2"/>
      <c r="E610" s="2"/>
      <c r="F610" s="2"/>
      <c r="G610" s="56"/>
      <c r="H610" s="56"/>
      <c r="I610" s="56"/>
      <c r="J610" s="91" t="s">
        <v>260</v>
      </c>
      <c r="K610" s="91"/>
      <c r="L610" s="91"/>
      <c r="M610" s="91" t="s">
        <v>261</v>
      </c>
      <c r="N610" s="56"/>
      <c r="O610" s="56"/>
    </row>
    <row r="611" spans="1:17" s="30" customFormat="1" ht="12">
      <c r="A611" s="43"/>
      <c r="B611" s="43"/>
      <c r="C611" s="2"/>
      <c r="D611" s="2"/>
      <c r="E611" s="2"/>
      <c r="F611" s="2"/>
      <c r="G611" s="56"/>
      <c r="H611" s="56"/>
      <c r="I611" s="56"/>
      <c r="J611" s="56"/>
      <c r="K611" s="56"/>
      <c r="L611" s="56"/>
      <c r="M611" s="56"/>
      <c r="N611" s="56"/>
      <c r="O611" s="56"/>
    </row>
    <row r="612" spans="1:17" s="30" customFormat="1" ht="12">
      <c r="A612" s="43" t="s">
        <v>259</v>
      </c>
      <c r="B612" s="43"/>
      <c r="C612" s="2"/>
      <c r="D612" s="2"/>
      <c r="E612" s="2"/>
      <c r="F612" s="2"/>
      <c r="G612" s="56"/>
      <c r="H612" s="56"/>
      <c r="I612" s="56"/>
      <c r="J612" s="56">
        <f>(J608-J609)*J610</f>
        <v>13803619.3345</v>
      </c>
      <c r="K612" s="56"/>
      <c r="L612" s="56">
        <f t="shared" ref="L612" si="253">J612+K612</f>
        <v>13803619.3345</v>
      </c>
      <c r="M612" s="56">
        <f>(M608-M609)*M610</f>
        <v>28193489.515499998</v>
      </c>
      <c r="N612" s="56"/>
      <c r="O612" s="56">
        <f t="shared" ref="O612:O614" si="254">M612+N612</f>
        <v>28193489.515499998</v>
      </c>
      <c r="P612" s="85"/>
      <c r="Q612" s="85"/>
    </row>
    <row r="613" spans="1:17" s="30" customFormat="1" ht="12">
      <c r="A613" s="43"/>
      <c r="B613" s="43"/>
      <c r="C613" s="2"/>
      <c r="D613" s="2"/>
      <c r="E613" s="2"/>
      <c r="F613" s="2"/>
      <c r="G613" s="56"/>
      <c r="H613" s="56"/>
      <c r="I613" s="56"/>
      <c r="J613" s="56"/>
      <c r="K613" s="56"/>
      <c r="L613" s="56"/>
      <c r="M613" s="56"/>
      <c r="N613" s="56"/>
      <c r="O613" s="58"/>
    </row>
    <row r="614" spans="1:17" s="30" customFormat="1" ht="12">
      <c r="A614" s="43" t="s">
        <v>25</v>
      </c>
      <c r="B614" s="43"/>
      <c r="C614" s="2"/>
      <c r="D614" s="2"/>
      <c r="E614" s="2"/>
      <c r="F614" s="2"/>
      <c r="G614" s="56">
        <f>G607+G612</f>
        <v>948206115.65999997</v>
      </c>
      <c r="H614" s="56">
        <f>H607+H612</f>
        <v>0</v>
      </c>
      <c r="I614" s="56">
        <f t="shared" ref="I614" si="255">G614+H614</f>
        <v>948206115.65999997</v>
      </c>
      <c r="J614" s="56">
        <f>J607+J612</f>
        <v>953431967.50449991</v>
      </c>
      <c r="K614" s="56">
        <f>K607+K612</f>
        <v>0</v>
      </c>
      <c r="L614" s="56">
        <f t="shared" ref="L614" si="256">J614+K614</f>
        <v>953431967.50449991</v>
      </c>
      <c r="M614" s="56">
        <f>M607+M612</f>
        <v>965092113.98549998</v>
      </c>
      <c r="N614" s="56">
        <f>N607+N612</f>
        <v>0</v>
      </c>
      <c r="O614" s="56">
        <f t="shared" si="254"/>
        <v>965092113.98549998</v>
      </c>
      <c r="P614" s="85"/>
      <c r="Q614" s="85"/>
    </row>
    <row r="615" spans="1:17" s="30" customFormat="1" ht="12">
      <c r="A615" s="88"/>
      <c r="B615" s="88"/>
      <c r="C615" s="89"/>
      <c r="D615" s="89"/>
      <c r="E615" s="89"/>
      <c r="F615" s="89"/>
      <c r="G615" s="90"/>
      <c r="H615" s="90"/>
      <c r="I615" s="90"/>
      <c r="J615" s="90"/>
      <c r="K615" s="90"/>
      <c r="L615" s="90"/>
      <c r="M615" s="90"/>
      <c r="N615" s="90"/>
      <c r="O615" s="90"/>
      <c r="P615" s="85"/>
    </row>
    <row r="616" spans="1:17" s="30" customFormat="1" ht="35.25" customHeight="1">
      <c r="A616" s="88" t="s">
        <v>26</v>
      </c>
      <c r="B616" s="88"/>
      <c r="C616" s="89"/>
      <c r="D616" s="89"/>
      <c r="E616" s="89"/>
      <c r="F616" s="89"/>
      <c r="G616" s="90"/>
      <c r="H616" s="90"/>
      <c r="I616" s="90"/>
      <c r="J616" s="90"/>
      <c r="K616" s="90"/>
      <c r="L616" s="90"/>
      <c r="M616" s="90"/>
      <c r="N616" s="90"/>
      <c r="O616" s="90"/>
    </row>
    <row r="617" spans="1:17" s="30" customFormat="1" ht="12">
      <c r="A617" s="53"/>
      <c r="B617" s="53"/>
      <c r="C617" s="68"/>
      <c r="D617" s="68"/>
      <c r="E617" s="68"/>
      <c r="F617" s="68"/>
      <c r="G617" s="98"/>
      <c r="H617" s="69"/>
      <c r="I617" s="69"/>
      <c r="J617" s="84"/>
      <c r="K617" s="84"/>
      <c r="L617" s="98"/>
      <c r="M617" s="84"/>
      <c r="N617" s="85"/>
      <c r="O617" s="98"/>
    </row>
    <row r="618" spans="1:17" s="30" customFormat="1" ht="12">
      <c r="A618" s="54"/>
      <c r="B618" s="54"/>
      <c r="C618" s="70"/>
      <c r="D618" s="70"/>
      <c r="E618" s="70"/>
      <c r="F618" s="70"/>
      <c r="G618" s="71"/>
      <c r="H618" s="71"/>
      <c r="J618" s="71"/>
      <c r="K618" s="71"/>
      <c r="L618" s="71"/>
      <c r="M618" s="84"/>
      <c r="N618" s="85"/>
      <c r="O618" s="71"/>
    </row>
    <row r="619" spans="1:17" s="66" customFormat="1" ht="15">
      <c r="A619" s="54"/>
      <c r="B619" s="54"/>
      <c r="C619" s="70"/>
      <c r="D619" s="70"/>
      <c r="E619" s="70"/>
      <c r="F619" s="70"/>
      <c r="G619" s="71"/>
      <c r="H619" s="71"/>
      <c r="I619" s="71"/>
      <c r="J619" s="71"/>
      <c r="K619" s="71"/>
      <c r="L619" s="71"/>
      <c r="M619" s="71"/>
      <c r="N619" s="86"/>
      <c r="O619" s="71"/>
      <c r="P619" s="63"/>
      <c r="Q619" s="63"/>
    </row>
    <row r="620" spans="1:17">
      <c r="A620" s="54"/>
      <c r="B620" s="54"/>
      <c r="C620" s="70"/>
      <c r="D620" s="70"/>
      <c r="E620" s="70"/>
      <c r="F620" s="70"/>
      <c r="G620" s="99"/>
      <c r="H620" s="72"/>
      <c r="I620" s="72"/>
      <c r="J620" s="84"/>
      <c r="K620" s="84"/>
      <c r="L620" s="84"/>
      <c r="M620" s="84"/>
      <c r="N620" s="87"/>
      <c r="O620" s="87"/>
    </row>
    <row r="621" spans="1:17">
      <c r="A621" s="54"/>
      <c r="B621" s="54"/>
      <c r="C621" s="70"/>
      <c r="D621" s="70"/>
      <c r="E621" s="70"/>
      <c r="F621" s="70"/>
      <c r="G621" s="72"/>
      <c r="H621" s="72"/>
      <c r="I621" s="72"/>
    </row>
    <row r="622" spans="1:17">
      <c r="A622" s="54"/>
      <c r="B622" s="54"/>
      <c r="C622" s="70"/>
      <c r="D622" s="70"/>
      <c r="E622" s="70"/>
      <c r="F622" s="70"/>
      <c r="G622" s="72"/>
      <c r="H622" s="72"/>
      <c r="I622" s="72"/>
    </row>
    <row r="623" spans="1:17">
      <c r="A623" s="54"/>
      <c r="B623" s="54"/>
      <c r="C623" s="70"/>
      <c r="D623" s="70"/>
      <c r="E623" s="70"/>
      <c r="F623" s="70"/>
      <c r="G623" s="72"/>
      <c r="H623" s="72"/>
      <c r="I623" s="72"/>
    </row>
    <row r="624" spans="1:17">
      <c r="A624" s="54"/>
      <c r="B624" s="54"/>
      <c r="C624" s="73"/>
      <c r="D624" s="73"/>
      <c r="E624" s="73"/>
      <c r="F624" s="73"/>
      <c r="G624" s="72"/>
      <c r="H624" s="72"/>
      <c r="I624" s="72"/>
    </row>
    <row r="625" spans="1:90">
      <c r="A625" s="54"/>
      <c r="B625" s="54"/>
      <c r="C625" s="73"/>
      <c r="D625" s="73"/>
      <c r="E625" s="73"/>
      <c r="F625" s="73"/>
      <c r="G625" s="72"/>
      <c r="H625" s="72"/>
      <c r="I625" s="72"/>
    </row>
    <row r="626" spans="1:90">
      <c r="A626" s="54"/>
      <c r="B626" s="54"/>
      <c r="C626" s="73"/>
      <c r="D626" s="73"/>
      <c r="E626" s="73"/>
      <c r="F626" s="73"/>
      <c r="G626" s="72"/>
      <c r="H626" s="72"/>
      <c r="I626" s="72"/>
    </row>
    <row r="627" spans="1:90" s="74" customFormat="1">
      <c r="A627" s="54"/>
      <c r="B627" s="54"/>
      <c r="C627" s="73"/>
      <c r="D627" s="73"/>
      <c r="E627" s="73"/>
      <c r="F627" s="73"/>
      <c r="G627" s="72"/>
      <c r="H627" s="72"/>
      <c r="I627" s="72"/>
      <c r="J627" s="54"/>
      <c r="K627" s="54"/>
      <c r="L627" s="54"/>
      <c r="M627" s="54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  <c r="AC627" s="55"/>
      <c r="AD627" s="55"/>
      <c r="AE627" s="55"/>
      <c r="AF627" s="55"/>
      <c r="AG627" s="55"/>
      <c r="AH627" s="55"/>
      <c r="AI627" s="55"/>
      <c r="AJ627" s="55"/>
      <c r="AK627" s="55"/>
      <c r="AL627" s="55"/>
      <c r="AM627" s="55"/>
      <c r="AN627" s="55"/>
      <c r="AO627" s="55"/>
      <c r="AP627" s="55"/>
      <c r="AQ627" s="55"/>
      <c r="AR627" s="55"/>
      <c r="AS627" s="55"/>
      <c r="AT627" s="55"/>
      <c r="AU627" s="55"/>
      <c r="AV627" s="55"/>
      <c r="AW627" s="55"/>
      <c r="AX627" s="55"/>
      <c r="AY627" s="55"/>
      <c r="AZ627" s="55"/>
      <c r="BA627" s="55"/>
      <c r="BB627" s="55"/>
      <c r="BC627" s="55"/>
      <c r="BD627" s="55"/>
      <c r="BE627" s="55"/>
      <c r="BF627" s="55"/>
      <c r="BG627" s="55"/>
      <c r="BH627" s="55"/>
      <c r="BI627" s="55"/>
      <c r="BJ627" s="55"/>
      <c r="BK627" s="55"/>
      <c r="BL627" s="55"/>
      <c r="BM627" s="55"/>
      <c r="BN627" s="55"/>
      <c r="BO627" s="55"/>
      <c r="BP627" s="55"/>
      <c r="BQ627" s="55"/>
      <c r="BR627" s="55"/>
      <c r="BS627" s="55"/>
      <c r="BT627" s="55"/>
      <c r="BU627" s="55"/>
      <c r="BV627" s="55"/>
      <c r="BW627" s="55"/>
      <c r="BX627" s="55"/>
      <c r="BY627" s="55"/>
      <c r="BZ627" s="55"/>
      <c r="CA627" s="55"/>
      <c r="CB627" s="55"/>
      <c r="CC627" s="55"/>
      <c r="CD627" s="55"/>
      <c r="CE627" s="55"/>
      <c r="CF627" s="55"/>
      <c r="CG627" s="55"/>
      <c r="CH627" s="55"/>
      <c r="CI627" s="55"/>
      <c r="CJ627" s="55"/>
      <c r="CK627" s="55"/>
      <c r="CL627" s="55"/>
    </row>
    <row r="628" spans="1:90" s="74" customFormat="1">
      <c r="A628" s="54"/>
      <c r="B628" s="54"/>
      <c r="C628" s="73"/>
      <c r="D628" s="73"/>
      <c r="E628" s="73"/>
      <c r="F628" s="73"/>
      <c r="G628" s="72"/>
      <c r="H628" s="72"/>
      <c r="I628" s="72"/>
      <c r="J628" s="54"/>
      <c r="K628" s="54"/>
      <c r="L628" s="54"/>
      <c r="M628" s="54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  <c r="AC628" s="55"/>
      <c r="AD628" s="55"/>
      <c r="AE628" s="55"/>
      <c r="AF628" s="55"/>
      <c r="AG628" s="55"/>
      <c r="AH628" s="55"/>
      <c r="AI628" s="55"/>
      <c r="AJ628" s="55"/>
      <c r="AK628" s="55"/>
      <c r="AL628" s="55"/>
      <c r="AM628" s="55"/>
      <c r="AN628" s="55"/>
      <c r="AO628" s="55"/>
      <c r="AP628" s="55"/>
      <c r="AQ628" s="55"/>
      <c r="AR628" s="55"/>
      <c r="AS628" s="55"/>
      <c r="AT628" s="55"/>
      <c r="AU628" s="55"/>
      <c r="AV628" s="55"/>
      <c r="AW628" s="55"/>
      <c r="AX628" s="55"/>
      <c r="AY628" s="55"/>
      <c r="AZ628" s="55"/>
      <c r="BA628" s="55"/>
      <c r="BB628" s="55"/>
      <c r="BC628" s="55"/>
      <c r="BD628" s="55"/>
      <c r="BE628" s="55"/>
      <c r="BF628" s="55"/>
      <c r="BG628" s="55"/>
      <c r="BH628" s="55"/>
      <c r="BI628" s="55"/>
      <c r="BJ628" s="55"/>
      <c r="BK628" s="55"/>
      <c r="BL628" s="55"/>
      <c r="BM628" s="55"/>
      <c r="BN628" s="55"/>
      <c r="BO628" s="55"/>
      <c r="BP628" s="55"/>
      <c r="BQ628" s="55"/>
      <c r="BR628" s="55"/>
      <c r="BS628" s="55"/>
      <c r="BT628" s="55"/>
      <c r="BU628" s="55"/>
      <c r="BV628" s="55"/>
      <c r="BW628" s="55"/>
      <c r="BX628" s="55"/>
      <c r="BY628" s="55"/>
      <c r="BZ628" s="55"/>
      <c r="CA628" s="55"/>
      <c r="CB628" s="55"/>
      <c r="CC628" s="55"/>
      <c r="CD628" s="55"/>
      <c r="CE628" s="55"/>
      <c r="CF628" s="55"/>
      <c r="CG628" s="55"/>
      <c r="CH628" s="55"/>
      <c r="CI628" s="55"/>
      <c r="CJ628" s="55"/>
      <c r="CK628" s="55"/>
      <c r="CL628" s="55"/>
    </row>
    <row r="629" spans="1:90" s="74" customFormat="1">
      <c r="A629" s="54"/>
      <c r="B629" s="54"/>
      <c r="C629" s="73"/>
      <c r="D629" s="73"/>
      <c r="E629" s="73"/>
      <c r="F629" s="73"/>
      <c r="G629" s="72"/>
      <c r="H629" s="72"/>
      <c r="I629" s="72"/>
      <c r="J629" s="54"/>
      <c r="K629" s="54"/>
      <c r="L629" s="54"/>
      <c r="M629" s="54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  <c r="AC629" s="55"/>
      <c r="AD629" s="55"/>
      <c r="AE629" s="55"/>
      <c r="AF629" s="55"/>
      <c r="AG629" s="55"/>
      <c r="AH629" s="55"/>
      <c r="AI629" s="55"/>
      <c r="AJ629" s="55"/>
      <c r="AK629" s="55"/>
      <c r="AL629" s="55"/>
      <c r="AM629" s="55"/>
      <c r="AN629" s="55"/>
      <c r="AO629" s="55"/>
      <c r="AP629" s="55"/>
      <c r="AQ629" s="55"/>
      <c r="AR629" s="55"/>
      <c r="AS629" s="55"/>
      <c r="AT629" s="55"/>
      <c r="AU629" s="55"/>
      <c r="AV629" s="55"/>
      <c r="AW629" s="55"/>
      <c r="AX629" s="55"/>
      <c r="AY629" s="55"/>
      <c r="AZ629" s="55"/>
      <c r="BA629" s="55"/>
      <c r="BB629" s="55"/>
      <c r="BC629" s="55"/>
      <c r="BD629" s="55"/>
      <c r="BE629" s="55"/>
      <c r="BF629" s="55"/>
      <c r="BG629" s="55"/>
      <c r="BH629" s="55"/>
      <c r="BI629" s="55"/>
      <c r="BJ629" s="55"/>
      <c r="BK629" s="55"/>
      <c r="BL629" s="55"/>
      <c r="BM629" s="55"/>
      <c r="BN629" s="55"/>
      <c r="BO629" s="55"/>
      <c r="BP629" s="55"/>
      <c r="BQ629" s="55"/>
      <c r="BR629" s="55"/>
      <c r="BS629" s="55"/>
      <c r="BT629" s="55"/>
      <c r="BU629" s="55"/>
      <c r="BV629" s="55"/>
      <c r="BW629" s="55"/>
      <c r="BX629" s="55"/>
      <c r="BY629" s="55"/>
      <c r="BZ629" s="55"/>
      <c r="CA629" s="55"/>
      <c r="CB629" s="55"/>
      <c r="CC629" s="55"/>
      <c r="CD629" s="55"/>
      <c r="CE629" s="55"/>
      <c r="CF629" s="55"/>
      <c r="CG629" s="55"/>
      <c r="CH629" s="55"/>
      <c r="CI629" s="55"/>
      <c r="CJ629" s="55"/>
      <c r="CK629" s="55"/>
      <c r="CL629" s="55"/>
    </row>
    <row r="630" spans="1:90" s="74" customFormat="1">
      <c r="A630" s="54"/>
      <c r="B630" s="54"/>
      <c r="C630" s="73"/>
      <c r="D630" s="73"/>
      <c r="E630" s="73"/>
      <c r="F630" s="73"/>
      <c r="G630" s="72"/>
      <c r="H630" s="72"/>
      <c r="I630" s="72"/>
      <c r="J630" s="54"/>
      <c r="K630" s="54"/>
      <c r="L630" s="54"/>
      <c r="M630" s="54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  <c r="AC630" s="55"/>
      <c r="AD630" s="55"/>
      <c r="AE630" s="55"/>
      <c r="AF630" s="55"/>
      <c r="AG630" s="55"/>
      <c r="AH630" s="55"/>
      <c r="AI630" s="55"/>
      <c r="AJ630" s="55"/>
      <c r="AK630" s="55"/>
      <c r="AL630" s="55"/>
      <c r="AM630" s="55"/>
      <c r="AN630" s="55"/>
      <c r="AO630" s="55"/>
      <c r="AP630" s="55"/>
      <c r="AQ630" s="55"/>
      <c r="AR630" s="55"/>
      <c r="AS630" s="55"/>
      <c r="AT630" s="55"/>
      <c r="AU630" s="55"/>
      <c r="AV630" s="55"/>
      <c r="AW630" s="55"/>
      <c r="AX630" s="55"/>
      <c r="AY630" s="55"/>
      <c r="AZ630" s="55"/>
      <c r="BA630" s="55"/>
      <c r="BB630" s="55"/>
      <c r="BC630" s="55"/>
      <c r="BD630" s="55"/>
      <c r="BE630" s="55"/>
      <c r="BF630" s="55"/>
      <c r="BG630" s="55"/>
      <c r="BH630" s="55"/>
      <c r="BI630" s="55"/>
      <c r="BJ630" s="55"/>
      <c r="BK630" s="55"/>
      <c r="BL630" s="55"/>
      <c r="BM630" s="55"/>
      <c r="BN630" s="55"/>
      <c r="BO630" s="55"/>
      <c r="BP630" s="55"/>
      <c r="BQ630" s="55"/>
      <c r="BR630" s="55"/>
      <c r="BS630" s="55"/>
      <c r="BT630" s="55"/>
      <c r="BU630" s="55"/>
      <c r="BV630" s="55"/>
      <c r="BW630" s="55"/>
      <c r="BX630" s="55"/>
      <c r="BY630" s="55"/>
      <c r="BZ630" s="55"/>
      <c r="CA630" s="55"/>
      <c r="CB630" s="55"/>
      <c r="CC630" s="55"/>
      <c r="CD630" s="55"/>
      <c r="CE630" s="55"/>
      <c r="CF630" s="55"/>
      <c r="CG630" s="55"/>
      <c r="CH630" s="55"/>
      <c r="CI630" s="55"/>
      <c r="CJ630" s="55"/>
      <c r="CK630" s="55"/>
      <c r="CL630" s="55"/>
    </row>
    <row r="631" spans="1:90" s="74" customFormat="1">
      <c r="A631" s="54"/>
      <c r="B631" s="54"/>
      <c r="C631" s="73"/>
      <c r="D631" s="73"/>
      <c r="E631" s="73"/>
      <c r="F631" s="73"/>
      <c r="G631" s="72"/>
      <c r="H631" s="72"/>
      <c r="I631" s="72"/>
      <c r="J631" s="54"/>
      <c r="K631" s="54"/>
      <c r="L631" s="54"/>
      <c r="M631" s="54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  <c r="AC631" s="55"/>
      <c r="AD631" s="55"/>
      <c r="AE631" s="55"/>
      <c r="AF631" s="55"/>
      <c r="AG631" s="55"/>
      <c r="AH631" s="55"/>
      <c r="AI631" s="55"/>
      <c r="AJ631" s="55"/>
      <c r="AK631" s="55"/>
      <c r="AL631" s="55"/>
      <c r="AM631" s="55"/>
      <c r="AN631" s="55"/>
      <c r="AO631" s="55"/>
      <c r="AP631" s="55"/>
      <c r="AQ631" s="55"/>
      <c r="AR631" s="55"/>
      <c r="AS631" s="55"/>
      <c r="AT631" s="55"/>
      <c r="AU631" s="55"/>
      <c r="AV631" s="55"/>
      <c r="AW631" s="55"/>
      <c r="AX631" s="55"/>
      <c r="AY631" s="55"/>
      <c r="AZ631" s="55"/>
      <c r="BA631" s="55"/>
      <c r="BB631" s="55"/>
      <c r="BC631" s="55"/>
      <c r="BD631" s="55"/>
      <c r="BE631" s="55"/>
      <c r="BF631" s="55"/>
      <c r="BG631" s="55"/>
      <c r="BH631" s="55"/>
      <c r="BI631" s="55"/>
      <c r="BJ631" s="55"/>
      <c r="BK631" s="55"/>
      <c r="BL631" s="55"/>
      <c r="BM631" s="55"/>
      <c r="BN631" s="55"/>
      <c r="BO631" s="55"/>
      <c r="BP631" s="55"/>
      <c r="BQ631" s="55"/>
      <c r="BR631" s="55"/>
      <c r="BS631" s="55"/>
      <c r="BT631" s="55"/>
      <c r="BU631" s="55"/>
      <c r="BV631" s="55"/>
      <c r="BW631" s="55"/>
      <c r="BX631" s="55"/>
      <c r="BY631" s="55"/>
      <c r="BZ631" s="55"/>
      <c r="CA631" s="55"/>
      <c r="CB631" s="55"/>
      <c r="CC631" s="55"/>
      <c r="CD631" s="55"/>
      <c r="CE631" s="55"/>
      <c r="CF631" s="55"/>
      <c r="CG631" s="55"/>
      <c r="CH631" s="55"/>
      <c r="CI631" s="55"/>
      <c r="CJ631" s="55"/>
      <c r="CK631" s="55"/>
      <c r="CL631" s="55"/>
    </row>
    <row r="632" spans="1:90" s="74" customFormat="1">
      <c r="A632" s="54"/>
      <c r="B632" s="54"/>
      <c r="C632" s="73"/>
      <c r="D632" s="73"/>
      <c r="E632" s="73"/>
      <c r="F632" s="73"/>
      <c r="G632" s="72"/>
      <c r="H632" s="72"/>
      <c r="I632" s="72"/>
      <c r="J632" s="54"/>
      <c r="K632" s="54"/>
      <c r="L632" s="54"/>
      <c r="M632" s="54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  <c r="AC632" s="55"/>
      <c r="AD632" s="55"/>
      <c r="AE632" s="55"/>
      <c r="AF632" s="55"/>
      <c r="AG632" s="55"/>
      <c r="AH632" s="55"/>
      <c r="AI632" s="55"/>
      <c r="AJ632" s="55"/>
      <c r="AK632" s="55"/>
      <c r="AL632" s="55"/>
      <c r="AM632" s="55"/>
      <c r="AN632" s="55"/>
      <c r="AO632" s="55"/>
      <c r="AP632" s="55"/>
      <c r="AQ632" s="55"/>
      <c r="AR632" s="55"/>
      <c r="AS632" s="55"/>
      <c r="AT632" s="55"/>
      <c r="AU632" s="55"/>
      <c r="AV632" s="55"/>
      <c r="AW632" s="55"/>
      <c r="AX632" s="55"/>
      <c r="AY632" s="55"/>
      <c r="AZ632" s="55"/>
      <c r="BA632" s="55"/>
      <c r="BB632" s="55"/>
      <c r="BC632" s="55"/>
      <c r="BD632" s="55"/>
      <c r="BE632" s="55"/>
      <c r="BF632" s="55"/>
      <c r="BG632" s="55"/>
      <c r="BH632" s="55"/>
      <c r="BI632" s="55"/>
      <c r="BJ632" s="55"/>
      <c r="BK632" s="55"/>
      <c r="BL632" s="55"/>
      <c r="BM632" s="55"/>
      <c r="BN632" s="55"/>
      <c r="BO632" s="55"/>
      <c r="BP632" s="55"/>
      <c r="BQ632" s="55"/>
      <c r="BR632" s="55"/>
      <c r="BS632" s="55"/>
      <c r="BT632" s="55"/>
      <c r="BU632" s="55"/>
      <c r="BV632" s="55"/>
      <c r="BW632" s="55"/>
      <c r="BX632" s="55"/>
      <c r="BY632" s="55"/>
      <c r="BZ632" s="55"/>
      <c r="CA632" s="55"/>
      <c r="CB632" s="55"/>
      <c r="CC632" s="55"/>
      <c r="CD632" s="55"/>
      <c r="CE632" s="55"/>
      <c r="CF632" s="55"/>
      <c r="CG632" s="55"/>
      <c r="CH632" s="55"/>
      <c r="CI632" s="55"/>
      <c r="CJ632" s="55"/>
      <c r="CK632" s="55"/>
      <c r="CL632" s="55"/>
    </row>
    <row r="633" spans="1:90" s="74" customFormat="1">
      <c r="A633" s="54"/>
      <c r="B633" s="54"/>
      <c r="C633" s="73"/>
      <c r="D633" s="73"/>
      <c r="E633" s="73"/>
      <c r="F633" s="73"/>
      <c r="G633" s="72"/>
      <c r="H633" s="72"/>
      <c r="I633" s="72"/>
      <c r="J633" s="54"/>
      <c r="K633" s="54"/>
      <c r="L633" s="54"/>
      <c r="M633" s="54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  <c r="AC633" s="55"/>
      <c r="AD633" s="55"/>
      <c r="AE633" s="55"/>
      <c r="AF633" s="55"/>
      <c r="AG633" s="55"/>
      <c r="AH633" s="55"/>
      <c r="AI633" s="55"/>
      <c r="AJ633" s="55"/>
      <c r="AK633" s="55"/>
      <c r="AL633" s="55"/>
      <c r="AM633" s="55"/>
      <c r="AN633" s="55"/>
      <c r="AO633" s="55"/>
      <c r="AP633" s="55"/>
      <c r="AQ633" s="55"/>
      <c r="AR633" s="55"/>
      <c r="AS633" s="55"/>
      <c r="AT633" s="55"/>
      <c r="AU633" s="55"/>
      <c r="AV633" s="55"/>
      <c r="AW633" s="55"/>
      <c r="AX633" s="55"/>
      <c r="AY633" s="55"/>
      <c r="AZ633" s="55"/>
      <c r="BA633" s="55"/>
      <c r="BB633" s="55"/>
      <c r="BC633" s="55"/>
      <c r="BD633" s="55"/>
      <c r="BE633" s="55"/>
      <c r="BF633" s="55"/>
      <c r="BG633" s="55"/>
      <c r="BH633" s="55"/>
      <c r="BI633" s="55"/>
      <c r="BJ633" s="55"/>
      <c r="BK633" s="55"/>
      <c r="BL633" s="55"/>
      <c r="BM633" s="55"/>
      <c r="BN633" s="55"/>
      <c r="BO633" s="55"/>
      <c r="BP633" s="55"/>
      <c r="BQ633" s="55"/>
      <c r="BR633" s="55"/>
      <c r="BS633" s="55"/>
      <c r="BT633" s="55"/>
      <c r="BU633" s="55"/>
      <c r="BV633" s="55"/>
      <c r="BW633" s="55"/>
      <c r="BX633" s="55"/>
      <c r="BY633" s="55"/>
      <c r="BZ633" s="55"/>
      <c r="CA633" s="55"/>
      <c r="CB633" s="55"/>
      <c r="CC633" s="55"/>
      <c r="CD633" s="55"/>
      <c r="CE633" s="55"/>
      <c r="CF633" s="55"/>
      <c r="CG633" s="55"/>
      <c r="CH633" s="55"/>
      <c r="CI633" s="55"/>
      <c r="CJ633" s="55"/>
      <c r="CK633" s="55"/>
      <c r="CL633" s="55"/>
    </row>
    <row r="634" spans="1:90" s="74" customFormat="1">
      <c r="A634" s="54"/>
      <c r="B634" s="54"/>
      <c r="C634" s="73"/>
      <c r="D634" s="73"/>
      <c r="E634" s="73"/>
      <c r="F634" s="73"/>
      <c r="G634" s="72"/>
      <c r="H634" s="72"/>
      <c r="I634" s="72"/>
      <c r="J634" s="54"/>
      <c r="K634" s="54"/>
      <c r="L634" s="54"/>
      <c r="M634" s="54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  <c r="AC634" s="55"/>
      <c r="AD634" s="55"/>
      <c r="AE634" s="55"/>
      <c r="AF634" s="55"/>
      <c r="AG634" s="55"/>
      <c r="AH634" s="55"/>
      <c r="AI634" s="55"/>
      <c r="AJ634" s="55"/>
      <c r="AK634" s="55"/>
      <c r="AL634" s="55"/>
      <c r="AM634" s="55"/>
      <c r="AN634" s="55"/>
      <c r="AO634" s="55"/>
      <c r="AP634" s="55"/>
      <c r="AQ634" s="55"/>
      <c r="AR634" s="55"/>
      <c r="AS634" s="55"/>
      <c r="AT634" s="55"/>
      <c r="AU634" s="55"/>
      <c r="AV634" s="55"/>
      <c r="AW634" s="55"/>
      <c r="AX634" s="55"/>
      <c r="AY634" s="55"/>
      <c r="AZ634" s="55"/>
      <c r="BA634" s="55"/>
      <c r="BB634" s="55"/>
      <c r="BC634" s="55"/>
      <c r="BD634" s="55"/>
      <c r="BE634" s="55"/>
      <c r="BF634" s="55"/>
      <c r="BG634" s="55"/>
      <c r="BH634" s="55"/>
      <c r="BI634" s="55"/>
      <c r="BJ634" s="55"/>
      <c r="BK634" s="55"/>
      <c r="BL634" s="55"/>
      <c r="BM634" s="55"/>
      <c r="BN634" s="55"/>
      <c r="BO634" s="55"/>
      <c r="BP634" s="55"/>
      <c r="BQ634" s="55"/>
      <c r="BR634" s="55"/>
      <c r="BS634" s="55"/>
      <c r="BT634" s="55"/>
      <c r="BU634" s="55"/>
      <c r="BV634" s="55"/>
      <c r="BW634" s="55"/>
      <c r="BX634" s="55"/>
      <c r="BY634" s="55"/>
      <c r="BZ634" s="55"/>
      <c r="CA634" s="55"/>
      <c r="CB634" s="55"/>
      <c r="CC634" s="55"/>
      <c r="CD634" s="55"/>
      <c r="CE634" s="55"/>
      <c r="CF634" s="55"/>
      <c r="CG634" s="55"/>
      <c r="CH634" s="55"/>
      <c r="CI634" s="55"/>
      <c r="CJ634" s="55"/>
      <c r="CK634" s="55"/>
      <c r="CL634" s="55"/>
    </row>
    <row r="635" spans="1:90" s="74" customFormat="1">
      <c r="A635" s="54"/>
      <c r="B635" s="54"/>
      <c r="C635" s="73"/>
      <c r="D635" s="73"/>
      <c r="E635" s="73"/>
      <c r="F635" s="73"/>
      <c r="G635" s="72"/>
      <c r="H635" s="72"/>
      <c r="I635" s="72"/>
      <c r="J635" s="54"/>
      <c r="K635" s="54"/>
      <c r="L635" s="54"/>
      <c r="M635" s="54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  <c r="AC635" s="55"/>
      <c r="AD635" s="55"/>
      <c r="AE635" s="55"/>
      <c r="AF635" s="55"/>
      <c r="AG635" s="55"/>
      <c r="AH635" s="55"/>
      <c r="AI635" s="55"/>
      <c r="AJ635" s="55"/>
      <c r="AK635" s="55"/>
      <c r="AL635" s="55"/>
      <c r="AM635" s="55"/>
      <c r="AN635" s="55"/>
      <c r="AO635" s="55"/>
      <c r="AP635" s="55"/>
      <c r="AQ635" s="55"/>
      <c r="AR635" s="55"/>
      <c r="AS635" s="55"/>
      <c r="AT635" s="55"/>
      <c r="AU635" s="55"/>
      <c r="AV635" s="55"/>
      <c r="AW635" s="55"/>
      <c r="AX635" s="55"/>
      <c r="AY635" s="55"/>
      <c r="AZ635" s="55"/>
      <c r="BA635" s="55"/>
      <c r="BB635" s="55"/>
      <c r="BC635" s="55"/>
      <c r="BD635" s="55"/>
      <c r="BE635" s="55"/>
      <c r="BF635" s="55"/>
      <c r="BG635" s="55"/>
      <c r="BH635" s="55"/>
      <c r="BI635" s="55"/>
      <c r="BJ635" s="55"/>
      <c r="BK635" s="55"/>
      <c r="BL635" s="55"/>
      <c r="BM635" s="55"/>
      <c r="BN635" s="55"/>
      <c r="BO635" s="55"/>
      <c r="BP635" s="55"/>
      <c r="BQ635" s="55"/>
      <c r="BR635" s="55"/>
      <c r="BS635" s="55"/>
      <c r="BT635" s="55"/>
      <c r="BU635" s="55"/>
      <c r="BV635" s="55"/>
      <c r="BW635" s="55"/>
      <c r="BX635" s="55"/>
      <c r="BY635" s="55"/>
      <c r="BZ635" s="55"/>
      <c r="CA635" s="55"/>
      <c r="CB635" s="55"/>
      <c r="CC635" s="55"/>
      <c r="CD635" s="55"/>
      <c r="CE635" s="55"/>
      <c r="CF635" s="55"/>
      <c r="CG635" s="55"/>
      <c r="CH635" s="55"/>
      <c r="CI635" s="55"/>
      <c r="CJ635" s="55"/>
      <c r="CK635" s="55"/>
      <c r="CL635" s="55"/>
    </row>
    <row r="636" spans="1:90" s="74" customFormat="1">
      <c r="A636" s="54"/>
      <c r="B636" s="54"/>
      <c r="C636" s="73"/>
      <c r="D636" s="73"/>
      <c r="E636" s="73"/>
      <c r="F636" s="73"/>
      <c r="G636" s="72"/>
      <c r="H636" s="72"/>
      <c r="I636" s="72"/>
      <c r="J636" s="54"/>
      <c r="K636" s="54"/>
      <c r="L636" s="54"/>
      <c r="M636" s="54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  <c r="AC636" s="55"/>
      <c r="AD636" s="55"/>
      <c r="AE636" s="55"/>
      <c r="AF636" s="55"/>
      <c r="AG636" s="55"/>
      <c r="AH636" s="55"/>
      <c r="AI636" s="55"/>
      <c r="AJ636" s="55"/>
      <c r="AK636" s="55"/>
      <c r="AL636" s="55"/>
      <c r="AM636" s="55"/>
      <c r="AN636" s="55"/>
      <c r="AO636" s="55"/>
      <c r="AP636" s="55"/>
      <c r="AQ636" s="55"/>
      <c r="AR636" s="55"/>
      <c r="AS636" s="55"/>
      <c r="AT636" s="55"/>
      <c r="AU636" s="55"/>
      <c r="AV636" s="55"/>
      <c r="AW636" s="55"/>
      <c r="AX636" s="55"/>
      <c r="AY636" s="55"/>
      <c r="AZ636" s="55"/>
      <c r="BA636" s="55"/>
      <c r="BB636" s="55"/>
      <c r="BC636" s="55"/>
      <c r="BD636" s="55"/>
      <c r="BE636" s="55"/>
      <c r="BF636" s="55"/>
      <c r="BG636" s="55"/>
      <c r="BH636" s="55"/>
      <c r="BI636" s="55"/>
      <c r="BJ636" s="55"/>
      <c r="BK636" s="55"/>
      <c r="BL636" s="55"/>
      <c r="BM636" s="55"/>
      <c r="BN636" s="55"/>
      <c r="BO636" s="55"/>
      <c r="BP636" s="55"/>
      <c r="BQ636" s="55"/>
      <c r="BR636" s="55"/>
      <c r="BS636" s="55"/>
      <c r="BT636" s="55"/>
      <c r="BU636" s="55"/>
      <c r="BV636" s="55"/>
      <c r="BW636" s="55"/>
      <c r="BX636" s="55"/>
      <c r="BY636" s="55"/>
      <c r="BZ636" s="55"/>
      <c r="CA636" s="55"/>
      <c r="CB636" s="55"/>
      <c r="CC636" s="55"/>
      <c r="CD636" s="55"/>
      <c r="CE636" s="55"/>
      <c r="CF636" s="55"/>
      <c r="CG636" s="55"/>
      <c r="CH636" s="55"/>
      <c r="CI636" s="55"/>
      <c r="CJ636" s="55"/>
      <c r="CK636" s="55"/>
      <c r="CL636" s="55"/>
    </row>
    <row r="637" spans="1:90" s="74" customFormat="1">
      <c r="A637" s="54"/>
      <c r="B637" s="54"/>
      <c r="C637" s="73"/>
      <c r="D637" s="73"/>
      <c r="E637" s="73"/>
      <c r="F637" s="73"/>
      <c r="G637" s="72"/>
      <c r="H637" s="72"/>
      <c r="I637" s="72"/>
      <c r="J637" s="54"/>
      <c r="K637" s="54"/>
      <c r="L637" s="54"/>
      <c r="M637" s="54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  <c r="AC637" s="55"/>
      <c r="AD637" s="55"/>
      <c r="AE637" s="55"/>
      <c r="AF637" s="55"/>
      <c r="AG637" s="55"/>
      <c r="AH637" s="55"/>
      <c r="AI637" s="55"/>
      <c r="AJ637" s="55"/>
      <c r="AK637" s="55"/>
      <c r="AL637" s="55"/>
      <c r="AM637" s="55"/>
      <c r="AN637" s="55"/>
      <c r="AO637" s="55"/>
      <c r="AP637" s="55"/>
      <c r="AQ637" s="55"/>
      <c r="AR637" s="55"/>
      <c r="AS637" s="55"/>
      <c r="AT637" s="55"/>
      <c r="AU637" s="55"/>
      <c r="AV637" s="55"/>
      <c r="AW637" s="55"/>
      <c r="AX637" s="55"/>
      <c r="AY637" s="55"/>
      <c r="AZ637" s="55"/>
      <c r="BA637" s="55"/>
      <c r="BB637" s="55"/>
      <c r="BC637" s="55"/>
      <c r="BD637" s="55"/>
      <c r="BE637" s="55"/>
      <c r="BF637" s="55"/>
      <c r="BG637" s="55"/>
      <c r="BH637" s="55"/>
      <c r="BI637" s="55"/>
      <c r="BJ637" s="55"/>
      <c r="BK637" s="55"/>
      <c r="BL637" s="55"/>
      <c r="BM637" s="55"/>
      <c r="BN637" s="55"/>
      <c r="BO637" s="55"/>
      <c r="BP637" s="55"/>
      <c r="BQ637" s="55"/>
      <c r="BR637" s="55"/>
      <c r="BS637" s="55"/>
      <c r="BT637" s="55"/>
      <c r="BU637" s="55"/>
      <c r="BV637" s="55"/>
      <c r="BW637" s="55"/>
      <c r="BX637" s="55"/>
      <c r="BY637" s="55"/>
      <c r="BZ637" s="55"/>
      <c r="CA637" s="55"/>
      <c r="CB637" s="55"/>
      <c r="CC637" s="55"/>
      <c r="CD637" s="55"/>
      <c r="CE637" s="55"/>
      <c r="CF637" s="55"/>
      <c r="CG637" s="55"/>
      <c r="CH637" s="55"/>
      <c r="CI637" s="55"/>
      <c r="CJ637" s="55"/>
      <c r="CK637" s="55"/>
      <c r="CL637" s="55"/>
    </row>
    <row r="638" spans="1:90" s="74" customFormat="1">
      <c r="A638" s="54"/>
      <c r="B638" s="54"/>
      <c r="C638" s="73"/>
      <c r="D638" s="73"/>
      <c r="E638" s="73"/>
      <c r="F638" s="73"/>
      <c r="G638" s="72"/>
      <c r="H638" s="72"/>
      <c r="I638" s="72"/>
      <c r="J638" s="54"/>
      <c r="K638" s="54"/>
      <c r="L638" s="54"/>
      <c r="M638" s="54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55"/>
      <c r="AC638" s="55"/>
      <c r="AD638" s="55"/>
      <c r="AE638" s="55"/>
      <c r="AF638" s="55"/>
      <c r="AG638" s="55"/>
      <c r="AH638" s="55"/>
      <c r="AI638" s="55"/>
      <c r="AJ638" s="55"/>
      <c r="AK638" s="55"/>
      <c r="AL638" s="55"/>
      <c r="AM638" s="55"/>
      <c r="AN638" s="55"/>
      <c r="AO638" s="55"/>
      <c r="AP638" s="55"/>
      <c r="AQ638" s="55"/>
      <c r="AR638" s="55"/>
      <c r="AS638" s="55"/>
      <c r="AT638" s="55"/>
      <c r="AU638" s="55"/>
      <c r="AV638" s="55"/>
      <c r="AW638" s="55"/>
      <c r="AX638" s="55"/>
      <c r="AY638" s="55"/>
      <c r="AZ638" s="55"/>
      <c r="BA638" s="55"/>
      <c r="BB638" s="55"/>
      <c r="BC638" s="55"/>
      <c r="BD638" s="55"/>
      <c r="BE638" s="55"/>
      <c r="BF638" s="55"/>
      <c r="BG638" s="55"/>
      <c r="BH638" s="55"/>
      <c r="BI638" s="55"/>
      <c r="BJ638" s="55"/>
      <c r="BK638" s="55"/>
      <c r="BL638" s="55"/>
      <c r="BM638" s="55"/>
      <c r="BN638" s="55"/>
      <c r="BO638" s="55"/>
      <c r="BP638" s="55"/>
      <c r="BQ638" s="55"/>
      <c r="BR638" s="55"/>
      <c r="BS638" s="55"/>
      <c r="BT638" s="55"/>
      <c r="BU638" s="55"/>
      <c r="BV638" s="55"/>
      <c r="BW638" s="55"/>
      <c r="BX638" s="55"/>
      <c r="BY638" s="55"/>
      <c r="BZ638" s="55"/>
      <c r="CA638" s="55"/>
      <c r="CB638" s="55"/>
      <c r="CC638" s="55"/>
      <c r="CD638" s="55"/>
      <c r="CE638" s="55"/>
      <c r="CF638" s="55"/>
      <c r="CG638" s="55"/>
      <c r="CH638" s="55"/>
      <c r="CI638" s="55"/>
      <c r="CJ638" s="55"/>
      <c r="CK638" s="55"/>
      <c r="CL638" s="55"/>
    </row>
    <row r="639" spans="1:90" s="74" customFormat="1">
      <c r="A639" s="54"/>
      <c r="B639" s="54"/>
      <c r="C639" s="73"/>
      <c r="D639" s="73"/>
      <c r="E639" s="73"/>
      <c r="F639" s="73"/>
      <c r="G639" s="72"/>
      <c r="H639" s="72"/>
      <c r="I639" s="72"/>
      <c r="J639" s="54"/>
      <c r="K639" s="54"/>
      <c r="L639" s="54"/>
      <c r="M639" s="54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  <c r="AC639" s="55"/>
      <c r="AD639" s="55"/>
      <c r="AE639" s="55"/>
      <c r="AF639" s="55"/>
      <c r="AG639" s="55"/>
      <c r="AH639" s="55"/>
      <c r="AI639" s="55"/>
      <c r="AJ639" s="55"/>
      <c r="AK639" s="55"/>
      <c r="AL639" s="55"/>
      <c r="AM639" s="55"/>
      <c r="AN639" s="55"/>
      <c r="AO639" s="55"/>
      <c r="AP639" s="55"/>
      <c r="AQ639" s="55"/>
      <c r="AR639" s="55"/>
      <c r="AS639" s="55"/>
      <c r="AT639" s="55"/>
      <c r="AU639" s="55"/>
      <c r="AV639" s="55"/>
      <c r="AW639" s="55"/>
      <c r="AX639" s="55"/>
      <c r="AY639" s="55"/>
      <c r="AZ639" s="55"/>
      <c r="BA639" s="55"/>
      <c r="BB639" s="55"/>
      <c r="BC639" s="55"/>
      <c r="BD639" s="55"/>
      <c r="BE639" s="55"/>
      <c r="BF639" s="55"/>
      <c r="BG639" s="55"/>
      <c r="BH639" s="55"/>
      <c r="BI639" s="55"/>
      <c r="BJ639" s="55"/>
      <c r="BK639" s="55"/>
      <c r="BL639" s="55"/>
      <c r="BM639" s="55"/>
      <c r="BN639" s="55"/>
      <c r="BO639" s="55"/>
      <c r="BP639" s="55"/>
      <c r="BQ639" s="55"/>
      <c r="BR639" s="55"/>
      <c r="BS639" s="55"/>
      <c r="BT639" s="55"/>
      <c r="BU639" s="55"/>
      <c r="BV639" s="55"/>
      <c r="BW639" s="55"/>
      <c r="BX639" s="55"/>
      <c r="BY639" s="55"/>
      <c r="BZ639" s="55"/>
      <c r="CA639" s="55"/>
      <c r="CB639" s="55"/>
      <c r="CC639" s="55"/>
      <c r="CD639" s="55"/>
      <c r="CE639" s="55"/>
      <c r="CF639" s="55"/>
      <c r="CG639" s="55"/>
      <c r="CH639" s="55"/>
      <c r="CI639" s="55"/>
      <c r="CJ639" s="55"/>
      <c r="CK639" s="55"/>
      <c r="CL639" s="55"/>
    </row>
    <row r="640" spans="1:90" s="74" customFormat="1">
      <c r="A640" s="54"/>
      <c r="B640" s="54"/>
      <c r="C640" s="73"/>
      <c r="D640" s="73"/>
      <c r="E640" s="73"/>
      <c r="F640" s="73"/>
      <c r="G640" s="72"/>
      <c r="H640" s="72"/>
      <c r="I640" s="72"/>
      <c r="J640" s="54"/>
      <c r="K640" s="54"/>
      <c r="L640" s="54"/>
      <c r="M640" s="54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  <c r="AC640" s="55"/>
      <c r="AD640" s="55"/>
      <c r="AE640" s="55"/>
      <c r="AF640" s="55"/>
      <c r="AG640" s="55"/>
      <c r="AH640" s="55"/>
      <c r="AI640" s="55"/>
      <c r="AJ640" s="55"/>
      <c r="AK640" s="55"/>
      <c r="AL640" s="55"/>
      <c r="AM640" s="55"/>
      <c r="AN640" s="55"/>
      <c r="AO640" s="55"/>
      <c r="AP640" s="55"/>
      <c r="AQ640" s="55"/>
      <c r="AR640" s="55"/>
      <c r="AS640" s="55"/>
      <c r="AT640" s="55"/>
      <c r="AU640" s="55"/>
      <c r="AV640" s="55"/>
      <c r="AW640" s="55"/>
      <c r="AX640" s="55"/>
      <c r="AY640" s="55"/>
      <c r="AZ640" s="55"/>
      <c r="BA640" s="55"/>
      <c r="BB640" s="55"/>
      <c r="BC640" s="55"/>
      <c r="BD640" s="55"/>
      <c r="BE640" s="55"/>
      <c r="BF640" s="55"/>
      <c r="BG640" s="55"/>
      <c r="BH640" s="55"/>
      <c r="BI640" s="55"/>
      <c r="BJ640" s="55"/>
      <c r="BK640" s="55"/>
      <c r="BL640" s="55"/>
      <c r="BM640" s="55"/>
      <c r="BN640" s="55"/>
      <c r="BO640" s="55"/>
      <c r="BP640" s="55"/>
      <c r="BQ640" s="55"/>
      <c r="BR640" s="55"/>
      <c r="BS640" s="55"/>
      <c r="BT640" s="55"/>
      <c r="BU640" s="55"/>
      <c r="BV640" s="55"/>
      <c r="BW640" s="55"/>
      <c r="BX640" s="55"/>
      <c r="BY640" s="55"/>
      <c r="BZ640" s="55"/>
      <c r="CA640" s="55"/>
      <c r="CB640" s="55"/>
      <c r="CC640" s="55"/>
      <c r="CD640" s="55"/>
      <c r="CE640" s="55"/>
      <c r="CF640" s="55"/>
      <c r="CG640" s="55"/>
      <c r="CH640" s="55"/>
      <c r="CI640" s="55"/>
      <c r="CJ640" s="55"/>
      <c r="CK640" s="55"/>
      <c r="CL640" s="55"/>
    </row>
    <row r="641" spans="1:90" s="74" customFormat="1">
      <c r="A641" s="54"/>
      <c r="B641" s="54"/>
      <c r="C641" s="73"/>
      <c r="D641" s="73"/>
      <c r="E641" s="73"/>
      <c r="F641" s="73"/>
      <c r="G641" s="72"/>
      <c r="H641" s="72"/>
      <c r="I641" s="72"/>
      <c r="J641" s="54"/>
      <c r="K641" s="54"/>
      <c r="L641" s="54"/>
      <c r="M641" s="54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  <c r="AC641" s="55"/>
      <c r="AD641" s="55"/>
      <c r="AE641" s="55"/>
      <c r="AF641" s="55"/>
      <c r="AG641" s="55"/>
      <c r="AH641" s="55"/>
      <c r="AI641" s="55"/>
      <c r="AJ641" s="55"/>
      <c r="AK641" s="55"/>
      <c r="AL641" s="55"/>
      <c r="AM641" s="55"/>
      <c r="AN641" s="55"/>
      <c r="AO641" s="55"/>
      <c r="AP641" s="55"/>
      <c r="AQ641" s="55"/>
      <c r="AR641" s="55"/>
      <c r="AS641" s="55"/>
      <c r="AT641" s="55"/>
      <c r="AU641" s="55"/>
      <c r="AV641" s="55"/>
      <c r="AW641" s="55"/>
      <c r="AX641" s="55"/>
      <c r="AY641" s="55"/>
      <c r="AZ641" s="55"/>
      <c r="BA641" s="55"/>
      <c r="BB641" s="55"/>
      <c r="BC641" s="55"/>
      <c r="BD641" s="55"/>
      <c r="BE641" s="55"/>
      <c r="BF641" s="55"/>
      <c r="BG641" s="55"/>
      <c r="BH641" s="55"/>
      <c r="BI641" s="55"/>
      <c r="BJ641" s="55"/>
      <c r="BK641" s="55"/>
      <c r="BL641" s="55"/>
      <c r="BM641" s="55"/>
      <c r="BN641" s="55"/>
      <c r="BO641" s="55"/>
      <c r="BP641" s="55"/>
      <c r="BQ641" s="55"/>
      <c r="BR641" s="55"/>
      <c r="BS641" s="55"/>
      <c r="BT641" s="55"/>
      <c r="BU641" s="55"/>
      <c r="BV641" s="55"/>
      <c r="BW641" s="55"/>
      <c r="BX641" s="55"/>
      <c r="BY641" s="55"/>
      <c r="BZ641" s="55"/>
      <c r="CA641" s="55"/>
      <c r="CB641" s="55"/>
      <c r="CC641" s="55"/>
      <c r="CD641" s="55"/>
      <c r="CE641" s="55"/>
      <c r="CF641" s="55"/>
      <c r="CG641" s="55"/>
      <c r="CH641" s="55"/>
      <c r="CI641" s="55"/>
      <c r="CJ641" s="55"/>
      <c r="CK641" s="55"/>
      <c r="CL641" s="55"/>
    </row>
    <row r="642" spans="1:90" s="74" customFormat="1">
      <c r="A642" s="54"/>
      <c r="B642" s="54"/>
      <c r="C642" s="73"/>
      <c r="D642" s="73"/>
      <c r="E642" s="73"/>
      <c r="F642" s="73"/>
      <c r="G642" s="72"/>
      <c r="H642" s="72"/>
      <c r="I642" s="72"/>
      <c r="J642" s="54"/>
      <c r="K642" s="54"/>
      <c r="L642" s="54"/>
      <c r="M642" s="54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  <c r="AC642" s="55"/>
      <c r="AD642" s="55"/>
      <c r="AE642" s="55"/>
      <c r="AF642" s="55"/>
      <c r="AG642" s="55"/>
      <c r="AH642" s="55"/>
      <c r="AI642" s="55"/>
      <c r="AJ642" s="55"/>
      <c r="AK642" s="55"/>
      <c r="AL642" s="55"/>
      <c r="AM642" s="55"/>
      <c r="AN642" s="55"/>
      <c r="AO642" s="55"/>
      <c r="AP642" s="55"/>
      <c r="AQ642" s="55"/>
      <c r="AR642" s="55"/>
      <c r="AS642" s="55"/>
      <c r="AT642" s="55"/>
      <c r="AU642" s="55"/>
      <c r="AV642" s="55"/>
      <c r="AW642" s="55"/>
      <c r="AX642" s="55"/>
      <c r="AY642" s="55"/>
      <c r="AZ642" s="55"/>
      <c r="BA642" s="55"/>
      <c r="BB642" s="55"/>
      <c r="BC642" s="55"/>
      <c r="BD642" s="55"/>
      <c r="BE642" s="55"/>
      <c r="BF642" s="55"/>
      <c r="BG642" s="55"/>
      <c r="BH642" s="55"/>
      <c r="BI642" s="55"/>
      <c r="BJ642" s="55"/>
      <c r="BK642" s="55"/>
      <c r="BL642" s="55"/>
      <c r="BM642" s="55"/>
      <c r="BN642" s="55"/>
      <c r="BO642" s="55"/>
      <c r="BP642" s="55"/>
      <c r="BQ642" s="55"/>
      <c r="BR642" s="55"/>
      <c r="BS642" s="55"/>
      <c r="BT642" s="55"/>
      <c r="BU642" s="55"/>
      <c r="BV642" s="55"/>
      <c r="BW642" s="55"/>
      <c r="BX642" s="55"/>
      <c r="BY642" s="55"/>
      <c r="BZ642" s="55"/>
      <c r="CA642" s="55"/>
      <c r="CB642" s="55"/>
      <c r="CC642" s="55"/>
      <c r="CD642" s="55"/>
      <c r="CE642" s="55"/>
      <c r="CF642" s="55"/>
      <c r="CG642" s="55"/>
      <c r="CH642" s="55"/>
      <c r="CI642" s="55"/>
      <c r="CJ642" s="55"/>
      <c r="CK642" s="55"/>
      <c r="CL642" s="55"/>
    </row>
    <row r="643" spans="1:90" s="74" customFormat="1">
      <c r="A643" s="54"/>
      <c r="B643" s="54"/>
      <c r="C643" s="73"/>
      <c r="D643" s="73"/>
      <c r="E643" s="73"/>
      <c r="F643" s="73"/>
      <c r="G643" s="72"/>
      <c r="H643" s="72"/>
      <c r="I643" s="72"/>
      <c r="J643" s="54"/>
      <c r="K643" s="54"/>
      <c r="L643" s="54"/>
      <c r="M643" s="54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  <c r="AC643" s="55"/>
      <c r="AD643" s="55"/>
      <c r="AE643" s="55"/>
      <c r="AF643" s="55"/>
      <c r="AG643" s="55"/>
      <c r="AH643" s="55"/>
      <c r="AI643" s="55"/>
      <c r="AJ643" s="55"/>
      <c r="AK643" s="55"/>
      <c r="AL643" s="55"/>
      <c r="AM643" s="55"/>
      <c r="AN643" s="55"/>
      <c r="AO643" s="55"/>
      <c r="AP643" s="55"/>
      <c r="AQ643" s="55"/>
      <c r="AR643" s="55"/>
      <c r="AS643" s="55"/>
      <c r="AT643" s="55"/>
      <c r="AU643" s="55"/>
      <c r="AV643" s="55"/>
      <c r="AW643" s="55"/>
      <c r="AX643" s="55"/>
      <c r="AY643" s="55"/>
      <c r="AZ643" s="55"/>
      <c r="BA643" s="55"/>
      <c r="BB643" s="55"/>
      <c r="BC643" s="55"/>
      <c r="BD643" s="55"/>
      <c r="BE643" s="55"/>
      <c r="BF643" s="55"/>
      <c r="BG643" s="55"/>
      <c r="BH643" s="55"/>
      <c r="BI643" s="55"/>
      <c r="BJ643" s="55"/>
      <c r="BK643" s="55"/>
      <c r="BL643" s="55"/>
      <c r="BM643" s="55"/>
      <c r="BN643" s="55"/>
      <c r="BO643" s="55"/>
      <c r="BP643" s="55"/>
      <c r="BQ643" s="55"/>
      <c r="BR643" s="55"/>
      <c r="BS643" s="55"/>
      <c r="BT643" s="55"/>
      <c r="BU643" s="55"/>
      <c r="BV643" s="55"/>
      <c r="BW643" s="55"/>
      <c r="BX643" s="55"/>
      <c r="BY643" s="55"/>
      <c r="BZ643" s="55"/>
      <c r="CA643" s="55"/>
      <c r="CB643" s="55"/>
      <c r="CC643" s="55"/>
      <c r="CD643" s="55"/>
      <c r="CE643" s="55"/>
      <c r="CF643" s="55"/>
      <c r="CG643" s="55"/>
      <c r="CH643" s="55"/>
      <c r="CI643" s="55"/>
      <c r="CJ643" s="55"/>
      <c r="CK643" s="55"/>
      <c r="CL643" s="55"/>
    </row>
    <row r="644" spans="1:90" s="74" customFormat="1">
      <c r="A644" s="54"/>
      <c r="B644" s="54"/>
      <c r="C644" s="73"/>
      <c r="D644" s="73"/>
      <c r="E644" s="73"/>
      <c r="F644" s="73"/>
      <c r="G644" s="72"/>
      <c r="H644" s="72"/>
      <c r="I644" s="72"/>
      <c r="J644" s="54"/>
      <c r="K644" s="54"/>
      <c r="L644" s="54"/>
      <c r="M644" s="54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  <c r="AC644" s="55"/>
      <c r="AD644" s="55"/>
      <c r="AE644" s="55"/>
      <c r="AF644" s="55"/>
      <c r="AG644" s="55"/>
      <c r="AH644" s="55"/>
      <c r="AI644" s="55"/>
      <c r="AJ644" s="55"/>
      <c r="AK644" s="55"/>
      <c r="AL644" s="55"/>
      <c r="AM644" s="55"/>
      <c r="AN644" s="55"/>
      <c r="AO644" s="55"/>
      <c r="AP644" s="55"/>
      <c r="AQ644" s="55"/>
      <c r="AR644" s="55"/>
      <c r="AS644" s="55"/>
      <c r="AT644" s="55"/>
      <c r="AU644" s="55"/>
      <c r="AV644" s="55"/>
      <c r="AW644" s="55"/>
      <c r="AX644" s="55"/>
      <c r="AY644" s="55"/>
      <c r="AZ644" s="55"/>
      <c r="BA644" s="55"/>
      <c r="BB644" s="55"/>
      <c r="BC644" s="55"/>
      <c r="BD644" s="55"/>
      <c r="BE644" s="55"/>
      <c r="BF644" s="55"/>
      <c r="BG644" s="55"/>
      <c r="BH644" s="55"/>
      <c r="BI644" s="55"/>
      <c r="BJ644" s="55"/>
      <c r="BK644" s="55"/>
      <c r="BL644" s="55"/>
      <c r="BM644" s="55"/>
      <c r="BN644" s="55"/>
      <c r="BO644" s="55"/>
      <c r="BP644" s="55"/>
      <c r="BQ644" s="55"/>
      <c r="BR644" s="55"/>
      <c r="BS644" s="55"/>
      <c r="BT644" s="55"/>
      <c r="BU644" s="55"/>
      <c r="BV644" s="55"/>
      <c r="BW644" s="55"/>
      <c r="BX644" s="55"/>
      <c r="BY644" s="55"/>
      <c r="BZ644" s="55"/>
      <c r="CA644" s="55"/>
      <c r="CB644" s="55"/>
      <c r="CC644" s="55"/>
      <c r="CD644" s="55"/>
      <c r="CE644" s="55"/>
      <c r="CF644" s="55"/>
      <c r="CG644" s="55"/>
      <c r="CH644" s="55"/>
      <c r="CI644" s="55"/>
      <c r="CJ644" s="55"/>
      <c r="CK644" s="55"/>
      <c r="CL644" s="55"/>
    </row>
    <row r="645" spans="1:90" s="74" customFormat="1">
      <c r="A645" s="54"/>
      <c r="B645" s="54"/>
      <c r="C645" s="73"/>
      <c r="D645" s="73"/>
      <c r="E645" s="73"/>
      <c r="F645" s="73"/>
      <c r="G645" s="72"/>
      <c r="H645" s="72"/>
      <c r="I645" s="72"/>
      <c r="J645" s="54"/>
      <c r="K645" s="54"/>
      <c r="L645" s="54"/>
      <c r="M645" s="54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  <c r="AC645" s="55"/>
      <c r="AD645" s="55"/>
      <c r="AE645" s="55"/>
      <c r="AF645" s="55"/>
      <c r="AG645" s="55"/>
      <c r="AH645" s="55"/>
      <c r="AI645" s="55"/>
      <c r="AJ645" s="55"/>
      <c r="AK645" s="55"/>
      <c r="AL645" s="55"/>
      <c r="AM645" s="55"/>
      <c r="AN645" s="55"/>
      <c r="AO645" s="55"/>
      <c r="AP645" s="55"/>
      <c r="AQ645" s="55"/>
      <c r="AR645" s="55"/>
      <c r="AS645" s="55"/>
      <c r="AT645" s="55"/>
      <c r="AU645" s="55"/>
      <c r="AV645" s="55"/>
      <c r="AW645" s="55"/>
      <c r="AX645" s="55"/>
      <c r="AY645" s="55"/>
      <c r="AZ645" s="55"/>
      <c r="BA645" s="55"/>
      <c r="BB645" s="55"/>
      <c r="BC645" s="55"/>
      <c r="BD645" s="55"/>
      <c r="BE645" s="55"/>
      <c r="BF645" s="55"/>
      <c r="BG645" s="55"/>
      <c r="BH645" s="55"/>
      <c r="BI645" s="55"/>
      <c r="BJ645" s="55"/>
      <c r="BK645" s="55"/>
      <c r="BL645" s="55"/>
      <c r="BM645" s="55"/>
      <c r="BN645" s="55"/>
      <c r="BO645" s="55"/>
      <c r="BP645" s="55"/>
      <c r="BQ645" s="55"/>
      <c r="BR645" s="55"/>
      <c r="BS645" s="55"/>
      <c r="BT645" s="55"/>
      <c r="BU645" s="55"/>
      <c r="BV645" s="55"/>
      <c r="BW645" s="55"/>
      <c r="BX645" s="55"/>
      <c r="BY645" s="55"/>
      <c r="BZ645" s="55"/>
      <c r="CA645" s="55"/>
      <c r="CB645" s="55"/>
      <c r="CC645" s="55"/>
      <c r="CD645" s="55"/>
      <c r="CE645" s="55"/>
      <c r="CF645" s="55"/>
      <c r="CG645" s="55"/>
      <c r="CH645" s="55"/>
      <c r="CI645" s="55"/>
      <c r="CJ645" s="55"/>
      <c r="CK645" s="55"/>
      <c r="CL645" s="55"/>
    </row>
    <row r="646" spans="1:90" s="74" customFormat="1">
      <c r="A646" s="54"/>
      <c r="B646" s="54"/>
      <c r="C646" s="73"/>
      <c r="D646" s="73"/>
      <c r="E646" s="73"/>
      <c r="F646" s="73"/>
      <c r="G646" s="72"/>
      <c r="H646" s="72"/>
      <c r="I646" s="72"/>
      <c r="J646" s="54"/>
      <c r="K646" s="54"/>
      <c r="L646" s="54"/>
      <c r="M646" s="54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  <c r="AC646" s="55"/>
      <c r="AD646" s="55"/>
      <c r="AE646" s="55"/>
      <c r="AF646" s="55"/>
      <c r="AG646" s="55"/>
      <c r="AH646" s="55"/>
      <c r="AI646" s="55"/>
      <c r="AJ646" s="55"/>
      <c r="AK646" s="55"/>
      <c r="AL646" s="55"/>
      <c r="AM646" s="55"/>
      <c r="AN646" s="55"/>
      <c r="AO646" s="55"/>
      <c r="AP646" s="55"/>
      <c r="AQ646" s="55"/>
      <c r="AR646" s="55"/>
      <c r="AS646" s="55"/>
      <c r="AT646" s="55"/>
      <c r="AU646" s="55"/>
      <c r="AV646" s="55"/>
      <c r="AW646" s="55"/>
      <c r="AX646" s="55"/>
      <c r="AY646" s="55"/>
      <c r="AZ646" s="55"/>
      <c r="BA646" s="55"/>
      <c r="BB646" s="55"/>
      <c r="BC646" s="55"/>
      <c r="BD646" s="55"/>
      <c r="BE646" s="55"/>
      <c r="BF646" s="55"/>
      <c r="BG646" s="55"/>
      <c r="BH646" s="55"/>
      <c r="BI646" s="55"/>
      <c r="BJ646" s="55"/>
      <c r="BK646" s="55"/>
      <c r="BL646" s="55"/>
      <c r="BM646" s="55"/>
      <c r="BN646" s="55"/>
      <c r="BO646" s="55"/>
      <c r="BP646" s="55"/>
      <c r="BQ646" s="55"/>
      <c r="BR646" s="55"/>
      <c r="BS646" s="55"/>
      <c r="BT646" s="55"/>
      <c r="BU646" s="55"/>
      <c r="BV646" s="55"/>
      <c r="BW646" s="55"/>
      <c r="BX646" s="55"/>
      <c r="BY646" s="55"/>
      <c r="BZ646" s="55"/>
      <c r="CA646" s="55"/>
      <c r="CB646" s="55"/>
      <c r="CC646" s="55"/>
      <c r="CD646" s="55"/>
      <c r="CE646" s="55"/>
      <c r="CF646" s="55"/>
      <c r="CG646" s="55"/>
      <c r="CH646" s="55"/>
      <c r="CI646" s="55"/>
      <c r="CJ646" s="55"/>
      <c r="CK646" s="55"/>
      <c r="CL646" s="55"/>
    </row>
  </sheetData>
  <mergeCells count="9">
    <mergeCell ref="A7:O7"/>
    <mergeCell ref="A8:G8"/>
    <mergeCell ref="A9:A11"/>
    <mergeCell ref="B9:B11"/>
    <mergeCell ref="C9:C11"/>
    <mergeCell ref="D9:D11"/>
    <mergeCell ref="E9:E11"/>
    <mergeCell ref="F9:F11"/>
    <mergeCell ref="G10:O10"/>
  </mergeCells>
  <pageMargins left="0.39370078740157483" right="0.19685039370078741" top="0.51181102362204722" bottom="0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2024-11-14T11:20:27Z</cp:lastPrinted>
  <dcterms:created xsi:type="dcterms:W3CDTF">2004-09-08T09:13:27Z</dcterms:created>
  <dcterms:modified xsi:type="dcterms:W3CDTF">2024-11-14T13:00:08Z</dcterms:modified>
</cp:coreProperties>
</file>