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762"/>
  </bookViews>
  <sheets>
    <sheet name="к решению" sheetId="152" r:id="rId1"/>
  </sheets>
  <definedNames>
    <definedName name="_xlnm.Print_Area" localSheetId="0">'к решению'!$A$1:$O$939</definedName>
  </definedNames>
  <calcPr calcId="125725"/>
</workbook>
</file>

<file path=xl/calcChain.xml><?xml version="1.0" encoding="utf-8"?>
<calcChain xmlns="http://schemas.openxmlformats.org/spreadsheetml/2006/main">
  <c r="N357" i="152"/>
  <c r="O102"/>
  <c r="L102"/>
  <c r="I102"/>
  <c r="N101"/>
  <c r="M101"/>
  <c r="O101" s="1"/>
  <c r="K101"/>
  <c r="J101"/>
  <c r="L101" s="1"/>
  <c r="H101"/>
  <c r="G101"/>
  <c r="I101" s="1"/>
  <c r="N785"/>
  <c r="K785"/>
  <c r="N407"/>
  <c r="N819"/>
  <c r="K819"/>
  <c r="H819"/>
  <c r="J819"/>
  <c r="N822"/>
  <c r="H822"/>
  <c r="M741"/>
  <c r="N741"/>
  <c r="K741"/>
  <c r="H741"/>
  <c r="H785"/>
  <c r="H593"/>
  <c r="N640"/>
  <c r="K640"/>
  <c r="N593"/>
  <c r="K593"/>
  <c r="N406" l="1"/>
  <c r="K406"/>
  <c r="H406"/>
  <c r="N409"/>
  <c r="K409"/>
  <c r="H409"/>
  <c r="N403"/>
  <c r="K403"/>
  <c r="H403"/>
  <c r="N837"/>
  <c r="K837"/>
  <c r="H837"/>
  <c r="H883"/>
  <c r="H63"/>
  <c r="N713"/>
  <c r="K713"/>
  <c r="H713"/>
  <c r="H613"/>
  <c r="H328"/>
  <c r="K49"/>
  <c r="N41"/>
  <c r="K41"/>
  <c r="H879"/>
  <c r="O816"/>
  <c r="L816"/>
  <c r="I816"/>
  <c r="N815"/>
  <c r="M815"/>
  <c r="K815"/>
  <c r="J815"/>
  <c r="H815"/>
  <c r="G815"/>
  <c r="N814"/>
  <c r="M814"/>
  <c r="K814"/>
  <c r="J814"/>
  <c r="L814" s="1"/>
  <c r="H814"/>
  <c r="G814"/>
  <c r="O272"/>
  <c r="L272"/>
  <c r="I272"/>
  <c r="N271"/>
  <c r="M271"/>
  <c r="M270" s="1"/>
  <c r="O270" s="1"/>
  <c r="K271"/>
  <c r="K270" s="1"/>
  <c r="J271"/>
  <c r="L271" s="1"/>
  <c r="H271"/>
  <c r="G271"/>
  <c r="G270" s="1"/>
  <c r="I270" s="1"/>
  <c r="N270"/>
  <c r="J270"/>
  <c r="H270"/>
  <c r="G883"/>
  <c r="O814" l="1"/>
  <c r="O815"/>
  <c r="L815"/>
  <c r="I814"/>
  <c r="I815"/>
  <c r="L270"/>
  <c r="I271"/>
  <c r="O271"/>
  <c r="O936"/>
  <c r="L936"/>
  <c r="N74" l="1"/>
  <c r="K74"/>
  <c r="H74"/>
  <c r="N75"/>
  <c r="K75"/>
  <c r="H75"/>
  <c r="G75"/>
  <c r="G74" s="1"/>
  <c r="H83"/>
  <c r="J83"/>
  <c r="N83"/>
  <c r="G84"/>
  <c r="G83" s="1"/>
  <c r="I83" s="1"/>
  <c r="H84"/>
  <c r="I84"/>
  <c r="J84"/>
  <c r="K84"/>
  <c r="K83" s="1"/>
  <c r="L83" s="1"/>
  <c r="M84"/>
  <c r="M83" s="1"/>
  <c r="O83" s="1"/>
  <c r="N84"/>
  <c r="O84"/>
  <c r="I85"/>
  <c r="L85"/>
  <c r="O85"/>
  <c r="O78"/>
  <c r="L78"/>
  <c r="I78"/>
  <c r="N77"/>
  <c r="N76" s="1"/>
  <c r="M77"/>
  <c r="M76" s="1"/>
  <c r="M75" s="1"/>
  <c r="M74" s="1"/>
  <c r="K77"/>
  <c r="K76" s="1"/>
  <c r="J77"/>
  <c r="J76" s="1"/>
  <c r="J75" s="1"/>
  <c r="J74" s="1"/>
  <c r="H77"/>
  <c r="G77"/>
  <c r="G76" s="1"/>
  <c r="H76"/>
  <c r="M513"/>
  <c r="J513"/>
  <c r="G515"/>
  <c r="G513"/>
  <c r="O196"/>
  <c r="L196"/>
  <c r="I196"/>
  <c r="N195"/>
  <c r="M195"/>
  <c r="K195"/>
  <c r="J195"/>
  <c r="H195"/>
  <c r="G195"/>
  <c r="O104"/>
  <c r="L104"/>
  <c r="I104"/>
  <c r="N103"/>
  <c r="N100" s="1"/>
  <c r="M103"/>
  <c r="M100" s="1"/>
  <c r="K103"/>
  <c r="J103"/>
  <c r="J100" s="1"/>
  <c r="H103"/>
  <c r="H100" s="1"/>
  <c r="G103"/>
  <c r="G100" s="1"/>
  <c r="N99"/>
  <c r="H99"/>
  <c r="M879"/>
  <c r="J879"/>
  <c r="M696"/>
  <c r="J696"/>
  <c r="G696"/>
  <c r="M819"/>
  <c r="G819"/>
  <c r="M822"/>
  <c r="G822"/>
  <c r="M655"/>
  <c r="J655"/>
  <c r="G655"/>
  <c r="J741"/>
  <c r="G741"/>
  <c r="M796"/>
  <c r="J796"/>
  <c r="G796"/>
  <c r="J406"/>
  <c r="G406"/>
  <c r="M409"/>
  <c r="J409"/>
  <c r="G409"/>
  <c r="M403"/>
  <c r="J403"/>
  <c r="G403"/>
  <c r="G412"/>
  <c r="M825"/>
  <c r="J825"/>
  <c r="G825"/>
  <c r="M837"/>
  <c r="M835"/>
  <c r="J837"/>
  <c r="J835"/>
  <c r="G835"/>
  <c r="M593"/>
  <c r="J593"/>
  <c r="G593"/>
  <c r="O255"/>
  <c r="L255"/>
  <c r="I255"/>
  <c r="N254"/>
  <c r="N253" s="1"/>
  <c r="M254"/>
  <c r="K254"/>
  <c r="J254"/>
  <c r="J253" s="1"/>
  <c r="H254"/>
  <c r="H253" s="1"/>
  <c r="G254"/>
  <c r="K253"/>
  <c r="G879"/>
  <c r="O523"/>
  <c r="L523"/>
  <c r="I523"/>
  <c r="N522"/>
  <c r="M522"/>
  <c r="K522"/>
  <c r="K521" s="1"/>
  <c r="J522"/>
  <c r="H522"/>
  <c r="G522"/>
  <c r="G521" s="1"/>
  <c r="N521"/>
  <c r="J521"/>
  <c r="H521"/>
  <c r="O542"/>
  <c r="L542"/>
  <c r="I542"/>
  <c r="N541"/>
  <c r="M541"/>
  <c r="M540" s="1"/>
  <c r="K541"/>
  <c r="K540" s="1"/>
  <c r="J541"/>
  <c r="H541"/>
  <c r="G541"/>
  <c r="G540" s="1"/>
  <c r="N540"/>
  <c r="J540"/>
  <c r="H540"/>
  <c r="I400"/>
  <c r="I334"/>
  <c r="I822"/>
  <c r="O789"/>
  <c r="L789"/>
  <c r="I789"/>
  <c r="K99" l="1"/>
  <c r="K100"/>
  <c r="I521"/>
  <c r="L522"/>
  <c r="O522"/>
  <c r="I195"/>
  <c r="L195"/>
  <c r="O195"/>
  <c r="L84"/>
  <c r="I77"/>
  <c r="L77"/>
  <c r="I76"/>
  <c r="O76"/>
  <c r="L76"/>
  <c r="O77"/>
  <c r="I254"/>
  <c r="O254"/>
  <c r="I103"/>
  <c r="L103"/>
  <c r="O103"/>
  <c r="L100"/>
  <c r="J99"/>
  <c r="M253"/>
  <c r="O253" s="1"/>
  <c r="L253"/>
  <c r="G253"/>
  <c r="I253" s="1"/>
  <c r="L254"/>
  <c r="L521"/>
  <c r="I522"/>
  <c r="M521"/>
  <c r="O521" s="1"/>
  <c r="I540"/>
  <c r="L541"/>
  <c r="O540"/>
  <c r="L540"/>
  <c r="I541"/>
  <c r="O541"/>
  <c r="O792"/>
  <c r="L792"/>
  <c r="I792"/>
  <c r="N791"/>
  <c r="N790" s="1"/>
  <c r="M791"/>
  <c r="M790" s="1"/>
  <c r="K791"/>
  <c r="K790" s="1"/>
  <c r="J791"/>
  <c r="J790" s="1"/>
  <c r="H791"/>
  <c r="G791"/>
  <c r="G790" s="1"/>
  <c r="H790"/>
  <c r="N788"/>
  <c r="N787" s="1"/>
  <c r="M788"/>
  <c r="M787" s="1"/>
  <c r="K788"/>
  <c r="K787" s="1"/>
  <c r="J788"/>
  <c r="J787" s="1"/>
  <c r="H788"/>
  <c r="H787" s="1"/>
  <c r="G788"/>
  <c r="G787" s="1"/>
  <c r="G280"/>
  <c r="K786" l="1"/>
  <c r="L99"/>
  <c r="M99"/>
  <c r="O100"/>
  <c r="G99"/>
  <c r="I99" s="1"/>
  <c r="I100"/>
  <c r="H786"/>
  <c r="N786"/>
  <c r="I788"/>
  <c r="O788"/>
  <c r="L790"/>
  <c r="I790"/>
  <c r="L791"/>
  <c r="O790"/>
  <c r="J786"/>
  <c r="L786" s="1"/>
  <c r="L787"/>
  <c r="G786"/>
  <c r="I786" s="1"/>
  <c r="M786"/>
  <c r="O786" s="1"/>
  <c r="I787"/>
  <c r="O787"/>
  <c r="L788"/>
  <c r="I791"/>
  <c r="O791"/>
  <c r="O485"/>
  <c r="N484"/>
  <c r="N483" s="1"/>
  <c r="M484"/>
  <c r="M483" s="1"/>
  <c r="L485"/>
  <c r="K484"/>
  <c r="J484"/>
  <c r="J483" s="1"/>
  <c r="K483"/>
  <c r="G315"/>
  <c r="H314"/>
  <c r="H313" s="1"/>
  <c r="L483" l="1"/>
  <c r="O483"/>
  <c r="O99"/>
  <c r="O484"/>
  <c r="L484"/>
  <c r="O669"/>
  <c r="L669"/>
  <c r="I669"/>
  <c r="N668"/>
  <c r="M668"/>
  <c r="K668"/>
  <c r="K667" s="1"/>
  <c r="J668"/>
  <c r="H668"/>
  <c r="G668"/>
  <c r="N667"/>
  <c r="J667"/>
  <c r="H667"/>
  <c r="L713"/>
  <c r="H580"/>
  <c r="O366"/>
  <c r="L366"/>
  <c r="I366"/>
  <c r="N365"/>
  <c r="M365"/>
  <c r="K365"/>
  <c r="J365"/>
  <c r="H365"/>
  <c r="G365"/>
  <c r="O201"/>
  <c r="L201"/>
  <c r="I201"/>
  <c r="I204"/>
  <c r="N200"/>
  <c r="M200"/>
  <c r="K200"/>
  <c r="J200"/>
  <c r="H200"/>
  <c r="G200"/>
  <c r="I200" l="1"/>
  <c r="L200"/>
  <c r="O200"/>
  <c r="L365"/>
  <c r="O365"/>
  <c r="I668"/>
  <c r="L668"/>
  <c r="O668"/>
  <c r="L667"/>
  <c r="G667"/>
  <c r="I667" s="1"/>
  <c r="M667"/>
  <c r="O667" s="1"/>
  <c r="I365"/>
  <c r="O690"/>
  <c r="L690"/>
  <c r="I690"/>
  <c r="N689"/>
  <c r="M689"/>
  <c r="K689"/>
  <c r="K688" s="1"/>
  <c r="J689"/>
  <c r="H689"/>
  <c r="G689"/>
  <c r="N688"/>
  <c r="J688"/>
  <c r="H688"/>
  <c r="O666"/>
  <c r="L666"/>
  <c r="I666"/>
  <c r="N665"/>
  <c r="M665"/>
  <c r="K665"/>
  <c r="K664" s="1"/>
  <c r="J665"/>
  <c r="H665"/>
  <c r="G665"/>
  <c r="N664"/>
  <c r="J664"/>
  <c r="H664"/>
  <c r="O183"/>
  <c r="L183"/>
  <c r="I183"/>
  <c r="N182"/>
  <c r="M182"/>
  <c r="K182"/>
  <c r="J182"/>
  <c r="H182"/>
  <c r="G182"/>
  <c r="N181"/>
  <c r="M181"/>
  <c r="K181"/>
  <c r="J181"/>
  <c r="H181"/>
  <c r="G181"/>
  <c r="O180"/>
  <c r="L180"/>
  <c r="I180"/>
  <c r="N179"/>
  <c r="M179"/>
  <c r="O179" s="1"/>
  <c r="K179"/>
  <c r="K178" s="1"/>
  <c r="J179"/>
  <c r="L179" s="1"/>
  <c r="H179"/>
  <c r="G179"/>
  <c r="I179" s="1"/>
  <c r="N178"/>
  <c r="J178"/>
  <c r="H178"/>
  <c r="O320"/>
  <c r="L320"/>
  <c r="I320"/>
  <c r="N319"/>
  <c r="M319"/>
  <c r="K319"/>
  <c r="K318" s="1"/>
  <c r="K317" s="1"/>
  <c r="J319"/>
  <c r="H319"/>
  <c r="G319"/>
  <c r="N318"/>
  <c r="N317" s="1"/>
  <c r="J318"/>
  <c r="H318"/>
  <c r="H317" s="1"/>
  <c r="G245"/>
  <c r="O772"/>
  <c r="N771"/>
  <c r="M771"/>
  <c r="N770"/>
  <c r="N769" s="1"/>
  <c r="N768" s="1"/>
  <c r="L772"/>
  <c r="K771"/>
  <c r="K770" s="1"/>
  <c r="K769" s="1"/>
  <c r="K768" s="1"/>
  <c r="J771"/>
  <c r="O291"/>
  <c r="N290"/>
  <c r="M290"/>
  <c r="N289"/>
  <c r="N288" s="1"/>
  <c r="N287" s="1"/>
  <c r="N286" s="1"/>
  <c r="L291"/>
  <c r="K290"/>
  <c r="K289" s="1"/>
  <c r="K288" s="1"/>
  <c r="K287" s="1"/>
  <c r="K286" s="1"/>
  <c r="J290"/>
  <c r="H290"/>
  <c r="H289" s="1"/>
  <c r="H288" s="1"/>
  <c r="I291"/>
  <c r="I283"/>
  <c r="I285"/>
  <c r="G290"/>
  <c r="G289" s="1"/>
  <c r="G288" s="1"/>
  <c r="G287" s="1"/>
  <c r="G286" s="1"/>
  <c r="O590"/>
  <c r="L590"/>
  <c r="I590"/>
  <c r="N589"/>
  <c r="M589"/>
  <c r="K589"/>
  <c r="K588" s="1"/>
  <c r="J589"/>
  <c r="H589"/>
  <c r="H588" s="1"/>
  <c r="G589"/>
  <c r="N588"/>
  <c r="J588"/>
  <c r="O482"/>
  <c r="N481"/>
  <c r="M481"/>
  <c r="O480"/>
  <c r="N479"/>
  <c r="M479"/>
  <c r="L482"/>
  <c r="K481"/>
  <c r="J481"/>
  <c r="L480"/>
  <c r="K479"/>
  <c r="J479"/>
  <c r="O168"/>
  <c r="L168"/>
  <c r="I168"/>
  <c r="N167"/>
  <c r="N166" s="1"/>
  <c r="N165" s="1"/>
  <c r="N164" s="1"/>
  <c r="M167"/>
  <c r="M166"/>
  <c r="M165" s="1"/>
  <c r="M164" s="1"/>
  <c r="K167"/>
  <c r="K166" s="1"/>
  <c r="K165" s="1"/>
  <c r="K164" s="1"/>
  <c r="J167"/>
  <c r="J166" s="1"/>
  <c r="J165" s="1"/>
  <c r="J164" s="1"/>
  <c r="H167"/>
  <c r="H166" s="1"/>
  <c r="H165" s="1"/>
  <c r="H164" s="1"/>
  <c r="G167"/>
  <c r="G166" s="1"/>
  <c r="G165" s="1"/>
  <c r="G164" s="1"/>
  <c r="H243"/>
  <c r="O687"/>
  <c r="L687"/>
  <c r="I687"/>
  <c r="N686"/>
  <c r="M686"/>
  <c r="M685" s="1"/>
  <c r="K686"/>
  <c r="K685" s="1"/>
  <c r="J686"/>
  <c r="H686"/>
  <c r="G686"/>
  <c r="G685" s="1"/>
  <c r="N685"/>
  <c r="J685"/>
  <c r="H685"/>
  <c r="O693"/>
  <c r="L693"/>
  <c r="I693"/>
  <c r="N692"/>
  <c r="M692"/>
  <c r="K692"/>
  <c r="K691" s="1"/>
  <c r="J692"/>
  <c r="H692"/>
  <c r="H691" s="1"/>
  <c r="G692"/>
  <c r="N691"/>
  <c r="J691"/>
  <c r="O672"/>
  <c r="L672"/>
  <c r="I672"/>
  <c r="N671"/>
  <c r="N670" s="1"/>
  <c r="M671"/>
  <c r="K671"/>
  <c r="K670" s="1"/>
  <c r="J671"/>
  <c r="H671"/>
  <c r="H670" s="1"/>
  <c r="G671"/>
  <c r="G670" s="1"/>
  <c r="M670"/>
  <c r="J670"/>
  <c r="O290" l="1"/>
  <c r="L771"/>
  <c r="O771"/>
  <c r="L692"/>
  <c r="O692"/>
  <c r="L686"/>
  <c r="L164"/>
  <c r="L166"/>
  <c r="O165"/>
  <c r="O167"/>
  <c r="K478"/>
  <c r="K477" s="1"/>
  <c r="O479"/>
  <c r="L181"/>
  <c r="O181"/>
  <c r="L182"/>
  <c r="O182"/>
  <c r="I665"/>
  <c r="L665"/>
  <c r="O665"/>
  <c r="L689"/>
  <c r="O689"/>
  <c r="I689"/>
  <c r="L688"/>
  <c r="G688"/>
  <c r="I688" s="1"/>
  <c r="M688"/>
  <c r="O688" s="1"/>
  <c r="L664"/>
  <c r="G664"/>
  <c r="M664"/>
  <c r="O664" s="1"/>
  <c r="I181"/>
  <c r="I182"/>
  <c r="L178"/>
  <c r="G178"/>
  <c r="I178" s="1"/>
  <c r="M178"/>
  <c r="O178" s="1"/>
  <c r="N478"/>
  <c r="N477" s="1"/>
  <c r="L290"/>
  <c r="I319"/>
  <c r="L319"/>
  <c r="O319"/>
  <c r="L318"/>
  <c r="J317"/>
  <c r="L317" s="1"/>
  <c r="G318"/>
  <c r="M318"/>
  <c r="L670"/>
  <c r="O670"/>
  <c r="L671"/>
  <c r="O671"/>
  <c r="M770"/>
  <c r="J770"/>
  <c r="I290"/>
  <c r="M289"/>
  <c r="J289"/>
  <c r="H287"/>
  <c r="I288"/>
  <c r="I289"/>
  <c r="L589"/>
  <c r="O589"/>
  <c r="L481"/>
  <c r="I589"/>
  <c r="L588"/>
  <c r="G588"/>
  <c r="I588" s="1"/>
  <c r="M588"/>
  <c r="O588" s="1"/>
  <c r="O481"/>
  <c r="L479"/>
  <c r="M478"/>
  <c r="M477" s="1"/>
  <c r="J478"/>
  <c r="J477" s="1"/>
  <c r="O164"/>
  <c r="O166"/>
  <c r="L165"/>
  <c r="L167"/>
  <c r="I164"/>
  <c r="I166"/>
  <c r="I167"/>
  <c r="I165"/>
  <c r="I692"/>
  <c r="I685"/>
  <c r="I670"/>
  <c r="I671"/>
  <c r="O685"/>
  <c r="L685"/>
  <c r="I686"/>
  <c r="O686"/>
  <c r="L691"/>
  <c r="G691"/>
  <c r="M691"/>
  <c r="M580"/>
  <c r="J580"/>
  <c r="G580"/>
  <c r="H571"/>
  <c r="O388"/>
  <c r="L388"/>
  <c r="I388"/>
  <c r="N387"/>
  <c r="M387"/>
  <c r="K387"/>
  <c r="K386" s="1"/>
  <c r="J387"/>
  <c r="H387"/>
  <c r="G387"/>
  <c r="N386"/>
  <c r="J386"/>
  <c r="H386"/>
  <c r="O433"/>
  <c r="N432"/>
  <c r="M432"/>
  <c r="N431"/>
  <c r="N430" s="1"/>
  <c r="O429"/>
  <c r="N428"/>
  <c r="M428"/>
  <c r="N427"/>
  <c r="O426"/>
  <c r="N425"/>
  <c r="N424" s="1"/>
  <c r="N423" s="1"/>
  <c r="M425"/>
  <c r="M424" s="1"/>
  <c r="L433"/>
  <c r="K432"/>
  <c r="J432"/>
  <c r="K431"/>
  <c r="K430" s="1"/>
  <c r="L429"/>
  <c r="K428"/>
  <c r="J428"/>
  <c r="K427"/>
  <c r="L426"/>
  <c r="K425"/>
  <c r="K424" s="1"/>
  <c r="K423" s="1"/>
  <c r="J425"/>
  <c r="O929"/>
  <c r="L929"/>
  <c r="I929"/>
  <c r="N928"/>
  <c r="N927" s="1"/>
  <c r="N926" s="1"/>
  <c r="N925" s="1"/>
  <c r="N924" s="1"/>
  <c r="M928"/>
  <c r="M927" s="1"/>
  <c r="K928"/>
  <c r="K927" s="1"/>
  <c r="K926" s="1"/>
  <c r="K925" s="1"/>
  <c r="K924" s="1"/>
  <c r="J928"/>
  <c r="H928"/>
  <c r="H927" s="1"/>
  <c r="H926" s="1"/>
  <c r="H925" s="1"/>
  <c r="H924" s="1"/>
  <c r="G928"/>
  <c r="G927" s="1"/>
  <c r="O923"/>
  <c r="L923"/>
  <c r="I923"/>
  <c r="N922"/>
  <c r="N921" s="1"/>
  <c r="M922"/>
  <c r="M921" s="1"/>
  <c r="K922"/>
  <c r="K921" s="1"/>
  <c r="J922"/>
  <c r="H922"/>
  <c r="H921" s="1"/>
  <c r="G922"/>
  <c r="G921" s="1"/>
  <c r="O920"/>
  <c r="L920"/>
  <c r="I920"/>
  <c r="N919"/>
  <c r="M919"/>
  <c r="K919"/>
  <c r="K918" s="1"/>
  <c r="J919"/>
  <c r="H919"/>
  <c r="G919"/>
  <c r="N918"/>
  <c r="N917" s="1"/>
  <c r="N916" s="1"/>
  <c r="N915" s="1"/>
  <c r="J918"/>
  <c r="H918"/>
  <c r="H917" s="1"/>
  <c r="H916" s="1"/>
  <c r="H915" s="1"/>
  <c r="O913"/>
  <c r="L913"/>
  <c r="I913"/>
  <c r="N912"/>
  <c r="N911" s="1"/>
  <c r="M912"/>
  <c r="M911" s="1"/>
  <c r="K912"/>
  <c r="K911" s="1"/>
  <c r="J912"/>
  <c r="H912"/>
  <c r="H911" s="1"/>
  <c r="G912"/>
  <c r="G911"/>
  <c r="O910"/>
  <c r="L910"/>
  <c r="I910"/>
  <c r="N909"/>
  <c r="M909"/>
  <c r="K909"/>
  <c r="K908" s="1"/>
  <c r="J909"/>
  <c r="H909"/>
  <c r="G909"/>
  <c r="N908"/>
  <c r="J908"/>
  <c r="H908"/>
  <c r="O907"/>
  <c r="L907"/>
  <c r="I907"/>
  <c r="N906"/>
  <c r="N905" s="1"/>
  <c r="M906"/>
  <c r="M905" s="1"/>
  <c r="K906"/>
  <c r="K905" s="1"/>
  <c r="J906"/>
  <c r="H906"/>
  <c r="H905" s="1"/>
  <c r="G906"/>
  <c r="G905" s="1"/>
  <c r="O901"/>
  <c r="L901"/>
  <c r="I901"/>
  <c r="N900"/>
  <c r="M900"/>
  <c r="K900"/>
  <c r="J900"/>
  <c r="H900"/>
  <c r="G900"/>
  <c r="O899"/>
  <c r="L899"/>
  <c r="I899"/>
  <c r="N898"/>
  <c r="M898"/>
  <c r="K898"/>
  <c r="J898"/>
  <c r="H898"/>
  <c r="G898"/>
  <c r="O893"/>
  <c r="L893"/>
  <c r="I893"/>
  <c r="N892"/>
  <c r="N891" s="1"/>
  <c r="N890" s="1"/>
  <c r="N889" s="1"/>
  <c r="N888" s="1"/>
  <c r="N887" s="1"/>
  <c r="M892"/>
  <c r="K892"/>
  <c r="J892"/>
  <c r="H892"/>
  <c r="H891" s="1"/>
  <c r="H890" s="1"/>
  <c r="H889" s="1"/>
  <c r="H888" s="1"/>
  <c r="H887" s="1"/>
  <c r="G892"/>
  <c r="G891" s="1"/>
  <c r="K891"/>
  <c r="K890" s="1"/>
  <c r="K889" s="1"/>
  <c r="K888" s="1"/>
  <c r="K887" s="1"/>
  <c r="O886"/>
  <c r="L886"/>
  <c r="I886"/>
  <c r="N885"/>
  <c r="M885"/>
  <c r="K885"/>
  <c r="K884" s="1"/>
  <c r="J885"/>
  <c r="H885"/>
  <c r="G885"/>
  <c r="N884"/>
  <c r="J884"/>
  <c r="H884"/>
  <c r="O883"/>
  <c r="L883"/>
  <c r="I883"/>
  <c r="N882"/>
  <c r="N881" s="1"/>
  <c r="N880" s="1"/>
  <c r="M882"/>
  <c r="K882"/>
  <c r="J882"/>
  <c r="H882"/>
  <c r="H881" s="1"/>
  <c r="H880" s="1"/>
  <c r="G882"/>
  <c r="K881"/>
  <c r="K880" s="1"/>
  <c r="O879"/>
  <c r="L879"/>
  <c r="I879"/>
  <c r="N878"/>
  <c r="N877" s="1"/>
  <c r="N876" s="1"/>
  <c r="N875" s="1"/>
  <c r="M878"/>
  <c r="K878"/>
  <c r="K877" s="1"/>
  <c r="K876" s="1"/>
  <c r="K875" s="1"/>
  <c r="H878"/>
  <c r="G878"/>
  <c r="H877"/>
  <c r="H876" s="1"/>
  <c r="H875" s="1"/>
  <c r="O873"/>
  <c r="L873"/>
  <c r="I873"/>
  <c r="N872"/>
  <c r="M872"/>
  <c r="K872"/>
  <c r="K871" s="1"/>
  <c r="K870" s="1"/>
  <c r="K869" s="1"/>
  <c r="J872"/>
  <c r="H872"/>
  <c r="G872"/>
  <c r="N871"/>
  <c r="N870" s="1"/>
  <c r="N869" s="1"/>
  <c r="J871"/>
  <c r="H871"/>
  <c r="H870" s="1"/>
  <c r="H869" s="1"/>
  <c r="O868"/>
  <c r="L868"/>
  <c r="I868"/>
  <c r="N867"/>
  <c r="N866" s="1"/>
  <c r="N865" s="1"/>
  <c r="N864" s="1"/>
  <c r="M867"/>
  <c r="M866" s="1"/>
  <c r="K867"/>
  <c r="K866" s="1"/>
  <c r="K865" s="1"/>
  <c r="K864" s="1"/>
  <c r="J867"/>
  <c r="H867"/>
  <c r="H866" s="1"/>
  <c r="H865" s="1"/>
  <c r="H864" s="1"/>
  <c r="G867"/>
  <c r="G866" s="1"/>
  <c r="O863"/>
  <c r="L863"/>
  <c r="I863"/>
  <c r="N862"/>
  <c r="M862"/>
  <c r="K862"/>
  <c r="J862"/>
  <c r="H862"/>
  <c r="G862"/>
  <c r="O861"/>
  <c r="L861"/>
  <c r="I861"/>
  <c r="N860"/>
  <c r="M860"/>
  <c r="K860"/>
  <c r="J860"/>
  <c r="H860"/>
  <c r="G860"/>
  <c r="O859"/>
  <c r="L859"/>
  <c r="I859"/>
  <c r="N858"/>
  <c r="M858"/>
  <c r="K858"/>
  <c r="J858"/>
  <c r="H858"/>
  <c r="O853"/>
  <c r="L853"/>
  <c r="I853"/>
  <c r="N852"/>
  <c r="N851" s="1"/>
  <c r="N850" s="1"/>
  <c r="N849" s="1"/>
  <c r="N848" s="1"/>
  <c r="N847" s="1"/>
  <c r="M852"/>
  <c r="M851" s="1"/>
  <c r="K852"/>
  <c r="K851" s="1"/>
  <c r="K850" s="1"/>
  <c r="K849" s="1"/>
  <c r="K848" s="1"/>
  <c r="K847" s="1"/>
  <c r="J852"/>
  <c r="H852"/>
  <c r="H851" s="1"/>
  <c r="H850" s="1"/>
  <c r="H849" s="1"/>
  <c r="H848" s="1"/>
  <c r="H847" s="1"/>
  <c r="G852"/>
  <c r="G851" s="1"/>
  <c r="O843"/>
  <c r="L843"/>
  <c r="I843"/>
  <c r="N842"/>
  <c r="M842"/>
  <c r="K842"/>
  <c r="K841" s="1"/>
  <c r="K840" s="1"/>
  <c r="K839" s="1"/>
  <c r="K838" s="1"/>
  <c r="J842"/>
  <c r="H842"/>
  <c r="G842"/>
  <c r="N841"/>
  <c r="N840" s="1"/>
  <c r="N839" s="1"/>
  <c r="N838" s="1"/>
  <c r="J841"/>
  <c r="H841"/>
  <c r="H840" s="1"/>
  <c r="H839" s="1"/>
  <c r="H838" s="1"/>
  <c r="O837"/>
  <c r="L837"/>
  <c r="I837"/>
  <c r="N836"/>
  <c r="M836"/>
  <c r="K836"/>
  <c r="J836"/>
  <c r="H836"/>
  <c r="G836"/>
  <c r="O835"/>
  <c r="L835"/>
  <c r="I835"/>
  <c r="N834"/>
  <c r="K834"/>
  <c r="K833" s="1"/>
  <c r="K832" s="1"/>
  <c r="J834"/>
  <c r="H834"/>
  <c r="H833" s="1"/>
  <c r="H832" s="1"/>
  <c r="O831"/>
  <c r="L831"/>
  <c r="I831"/>
  <c r="N830"/>
  <c r="N829" s="1"/>
  <c r="M830"/>
  <c r="M829" s="1"/>
  <c r="K830"/>
  <c r="K829" s="1"/>
  <c r="J830"/>
  <c r="H830"/>
  <c r="H829" s="1"/>
  <c r="G830"/>
  <c r="G829" s="1"/>
  <c r="O825"/>
  <c r="L825"/>
  <c r="I825"/>
  <c r="N824"/>
  <c r="N823" s="1"/>
  <c r="M824"/>
  <c r="K824"/>
  <c r="K823" s="1"/>
  <c r="H824"/>
  <c r="G824"/>
  <c r="H823"/>
  <c r="O822"/>
  <c r="L822"/>
  <c r="N821"/>
  <c r="M821"/>
  <c r="K821"/>
  <c r="K820" s="1"/>
  <c r="H821"/>
  <c r="H820" s="1"/>
  <c r="N820"/>
  <c r="O819"/>
  <c r="L819"/>
  <c r="I819"/>
  <c r="N818"/>
  <c r="N817" s="1"/>
  <c r="M818"/>
  <c r="K818"/>
  <c r="K817" s="1"/>
  <c r="J818"/>
  <c r="H818"/>
  <c r="G818"/>
  <c r="J817"/>
  <c r="H817"/>
  <c r="O813"/>
  <c r="L813"/>
  <c r="I813"/>
  <c r="N812"/>
  <c r="N811" s="1"/>
  <c r="M812"/>
  <c r="M811" s="1"/>
  <c r="M804" s="1"/>
  <c r="K812"/>
  <c r="K811" s="1"/>
  <c r="K804" s="1"/>
  <c r="J812"/>
  <c r="H812"/>
  <c r="H811" s="1"/>
  <c r="G812"/>
  <c r="G811" s="1"/>
  <c r="G804" s="1"/>
  <c r="O810"/>
  <c r="L810"/>
  <c r="I810"/>
  <c r="N809"/>
  <c r="M809"/>
  <c r="K809"/>
  <c r="K808" s="1"/>
  <c r="J809"/>
  <c r="H809"/>
  <c r="G809"/>
  <c r="N808"/>
  <c r="J808"/>
  <c r="H808"/>
  <c r="O807"/>
  <c r="L807"/>
  <c r="I807"/>
  <c r="N806"/>
  <c r="N805" s="1"/>
  <c r="M806"/>
  <c r="M805" s="1"/>
  <c r="K806"/>
  <c r="K805" s="1"/>
  <c r="J806"/>
  <c r="H806"/>
  <c r="H805" s="1"/>
  <c r="G806"/>
  <c r="G805" s="1"/>
  <c r="I800"/>
  <c r="M799"/>
  <c r="J799"/>
  <c r="H799"/>
  <c r="G799"/>
  <c r="O798"/>
  <c r="L798"/>
  <c r="I798"/>
  <c r="N797"/>
  <c r="M797"/>
  <c r="K797"/>
  <c r="J797"/>
  <c r="H797"/>
  <c r="G797"/>
  <c r="O796"/>
  <c r="L796"/>
  <c r="I796"/>
  <c r="N795"/>
  <c r="K795"/>
  <c r="K794" s="1"/>
  <c r="K793" s="1"/>
  <c r="J795"/>
  <c r="H795"/>
  <c r="O785"/>
  <c r="L785"/>
  <c r="I785"/>
  <c r="N784"/>
  <c r="M784"/>
  <c r="K784"/>
  <c r="K783" s="1"/>
  <c r="J784"/>
  <c r="H784"/>
  <c r="G784"/>
  <c r="N783"/>
  <c r="J783"/>
  <c r="H783"/>
  <c r="O782"/>
  <c r="L782"/>
  <c r="I782"/>
  <c r="N781"/>
  <c r="N780" s="1"/>
  <c r="N779" s="1"/>
  <c r="M781"/>
  <c r="K781"/>
  <c r="J781"/>
  <c r="H781"/>
  <c r="H780" s="1"/>
  <c r="H779" s="1"/>
  <c r="G781"/>
  <c r="K780"/>
  <c r="K779" s="1"/>
  <c r="I776"/>
  <c r="M775"/>
  <c r="M774" s="1"/>
  <c r="M773" s="1"/>
  <c r="J775"/>
  <c r="J774" s="1"/>
  <c r="J773" s="1"/>
  <c r="H775"/>
  <c r="H774" s="1"/>
  <c r="H773" s="1"/>
  <c r="G775"/>
  <c r="G774"/>
  <c r="I772"/>
  <c r="H771"/>
  <c r="H770" s="1"/>
  <c r="H769" s="1"/>
  <c r="H768" s="1"/>
  <c r="G771"/>
  <c r="G770" s="1"/>
  <c r="O767"/>
  <c r="L767"/>
  <c r="I767"/>
  <c r="N766"/>
  <c r="M766"/>
  <c r="K766"/>
  <c r="K765" s="1"/>
  <c r="J766"/>
  <c r="H766"/>
  <c r="H765" s="1"/>
  <c r="G766"/>
  <c r="G765" s="1"/>
  <c r="N765"/>
  <c r="J765"/>
  <c r="O764"/>
  <c r="L764"/>
  <c r="I764"/>
  <c r="N763"/>
  <c r="N762" s="1"/>
  <c r="M763"/>
  <c r="M762" s="1"/>
  <c r="K763"/>
  <c r="K762" s="1"/>
  <c r="J763"/>
  <c r="J762" s="1"/>
  <c r="H763"/>
  <c r="H762" s="1"/>
  <c r="G763"/>
  <c r="G762" s="1"/>
  <c r="O760"/>
  <c r="L760"/>
  <c r="I760"/>
  <c r="N759"/>
  <c r="M759"/>
  <c r="K759"/>
  <c r="J759"/>
  <c r="H759"/>
  <c r="G759"/>
  <c r="O758"/>
  <c r="L758"/>
  <c r="I758"/>
  <c r="N757"/>
  <c r="M757"/>
  <c r="K757"/>
  <c r="J757"/>
  <c r="H757"/>
  <c r="G757"/>
  <c r="O752"/>
  <c r="L752"/>
  <c r="I752"/>
  <c r="N751"/>
  <c r="M751"/>
  <c r="K751"/>
  <c r="J751"/>
  <c r="H751"/>
  <c r="G751"/>
  <c r="N750"/>
  <c r="M750"/>
  <c r="K750"/>
  <c r="J750"/>
  <c r="H750"/>
  <c r="G750"/>
  <c r="O749"/>
  <c r="L749"/>
  <c r="I749"/>
  <c r="N748"/>
  <c r="M748"/>
  <c r="K748"/>
  <c r="J748"/>
  <c r="H748"/>
  <c r="G748"/>
  <c r="N747"/>
  <c r="M747"/>
  <c r="K747"/>
  <c r="J747"/>
  <c r="H747"/>
  <c r="G747"/>
  <c r="O745"/>
  <c r="L745"/>
  <c r="I745"/>
  <c r="N744"/>
  <c r="M744"/>
  <c r="K744"/>
  <c r="J744"/>
  <c r="H744"/>
  <c r="G744"/>
  <c r="O743"/>
  <c r="L743"/>
  <c r="I743"/>
  <c r="O742"/>
  <c r="L742"/>
  <c r="I742"/>
  <c r="O741"/>
  <c r="L741"/>
  <c r="I741"/>
  <c r="N740"/>
  <c r="K740"/>
  <c r="H740"/>
  <c r="K739"/>
  <c r="O738"/>
  <c r="L738"/>
  <c r="I738"/>
  <c r="N737"/>
  <c r="M737"/>
  <c r="K737"/>
  <c r="J737"/>
  <c r="H737"/>
  <c r="G737"/>
  <c r="N736"/>
  <c r="M736"/>
  <c r="K736"/>
  <c r="J736"/>
  <c r="H736"/>
  <c r="G736"/>
  <c r="O734"/>
  <c r="L734"/>
  <c r="I734"/>
  <c r="N733"/>
  <c r="M733"/>
  <c r="K733"/>
  <c r="J733"/>
  <c r="H733"/>
  <c r="G733"/>
  <c r="N732"/>
  <c r="M732"/>
  <c r="K732"/>
  <c r="J732"/>
  <c r="H732"/>
  <c r="G732"/>
  <c r="O731"/>
  <c r="L731"/>
  <c r="I731"/>
  <c r="N730"/>
  <c r="M730"/>
  <c r="K730"/>
  <c r="J730"/>
  <c r="H730"/>
  <c r="G730"/>
  <c r="N729"/>
  <c r="M729"/>
  <c r="K729"/>
  <c r="J729"/>
  <c r="H729"/>
  <c r="G729"/>
  <c r="O728"/>
  <c r="L728"/>
  <c r="I728"/>
  <c r="N727"/>
  <c r="M727"/>
  <c r="K727"/>
  <c r="J727"/>
  <c r="H727"/>
  <c r="G727"/>
  <c r="N726"/>
  <c r="M726"/>
  <c r="K726"/>
  <c r="J726"/>
  <c r="H726"/>
  <c r="G726"/>
  <c r="O725"/>
  <c r="L725"/>
  <c r="I725"/>
  <c r="N724"/>
  <c r="M724"/>
  <c r="K724"/>
  <c r="J724"/>
  <c r="H724"/>
  <c r="G724"/>
  <c r="N723"/>
  <c r="M723"/>
  <c r="K723"/>
  <c r="J723"/>
  <c r="H723"/>
  <c r="G723"/>
  <c r="I719"/>
  <c r="M718"/>
  <c r="J718"/>
  <c r="H718"/>
  <c r="G718"/>
  <c r="M717"/>
  <c r="J717"/>
  <c r="H717"/>
  <c r="G717"/>
  <c r="O716"/>
  <c r="L716"/>
  <c r="I716"/>
  <c r="N715"/>
  <c r="M715"/>
  <c r="K715"/>
  <c r="J715"/>
  <c r="H715"/>
  <c r="G715"/>
  <c r="N714"/>
  <c r="M714"/>
  <c r="K714"/>
  <c r="J714"/>
  <c r="H714"/>
  <c r="G714"/>
  <c r="O713"/>
  <c r="I713"/>
  <c r="N712"/>
  <c r="M712"/>
  <c r="K712"/>
  <c r="J712"/>
  <c r="H712"/>
  <c r="G712"/>
  <c r="N711"/>
  <c r="M711"/>
  <c r="K711"/>
  <c r="J711"/>
  <c r="H711"/>
  <c r="G711"/>
  <c r="O709"/>
  <c r="L709"/>
  <c r="I709"/>
  <c r="N708"/>
  <c r="M708"/>
  <c r="K708"/>
  <c r="J708"/>
  <c r="H708"/>
  <c r="G708"/>
  <c r="N707"/>
  <c r="M707"/>
  <c r="K707"/>
  <c r="J707"/>
  <c r="H707"/>
  <c r="G707"/>
  <c r="O706"/>
  <c r="L706"/>
  <c r="I706"/>
  <c r="N705"/>
  <c r="M705"/>
  <c r="K705"/>
  <c r="J705"/>
  <c r="H705"/>
  <c r="G705"/>
  <c r="N704"/>
  <c r="M704"/>
  <c r="K704"/>
  <c r="J704"/>
  <c r="H704"/>
  <c r="G704"/>
  <c r="O702"/>
  <c r="L702"/>
  <c r="I702"/>
  <c r="N701"/>
  <c r="M701"/>
  <c r="K701"/>
  <c r="J701"/>
  <c r="H701"/>
  <c r="G701"/>
  <c r="N700"/>
  <c r="M700"/>
  <c r="K700"/>
  <c r="J700"/>
  <c r="H700"/>
  <c r="G700"/>
  <c r="O699"/>
  <c r="L699"/>
  <c r="I699"/>
  <c r="N698"/>
  <c r="M698"/>
  <c r="K698"/>
  <c r="J698"/>
  <c r="H698"/>
  <c r="G698"/>
  <c r="N697"/>
  <c r="M697"/>
  <c r="K697"/>
  <c r="J697"/>
  <c r="H697"/>
  <c r="G697"/>
  <c r="O696"/>
  <c r="L696"/>
  <c r="I696"/>
  <c r="N695"/>
  <c r="N694" s="1"/>
  <c r="M695"/>
  <c r="K695"/>
  <c r="K694" s="1"/>
  <c r="H695"/>
  <c r="H694" s="1"/>
  <c r="G695"/>
  <c r="G694" s="1"/>
  <c r="M694"/>
  <c r="O684"/>
  <c r="L684"/>
  <c r="I684"/>
  <c r="N683"/>
  <c r="M683"/>
  <c r="K683"/>
  <c r="J683"/>
  <c r="H683"/>
  <c r="G683"/>
  <c r="N682"/>
  <c r="M682"/>
  <c r="K682"/>
  <c r="J682"/>
  <c r="H682"/>
  <c r="G682"/>
  <c r="O681"/>
  <c r="L681"/>
  <c r="I681"/>
  <c r="N680"/>
  <c r="M680"/>
  <c r="K680"/>
  <c r="J680"/>
  <c r="H680"/>
  <c r="G680"/>
  <c r="N679"/>
  <c r="M679"/>
  <c r="K679"/>
  <c r="J679"/>
  <c r="H679"/>
  <c r="G679"/>
  <c r="O678"/>
  <c r="L678"/>
  <c r="I678"/>
  <c r="N677"/>
  <c r="M677"/>
  <c r="K677"/>
  <c r="J677"/>
  <c r="H677"/>
  <c r="G677"/>
  <c r="N676"/>
  <c r="M676"/>
  <c r="K676"/>
  <c r="J676"/>
  <c r="H676"/>
  <c r="G676"/>
  <c r="O675"/>
  <c r="L675"/>
  <c r="I675"/>
  <c r="N674"/>
  <c r="M674"/>
  <c r="K674"/>
  <c r="J674"/>
  <c r="H674"/>
  <c r="G674"/>
  <c r="N673"/>
  <c r="M673"/>
  <c r="K673"/>
  <c r="J673"/>
  <c r="H673"/>
  <c r="G673"/>
  <c r="O662"/>
  <c r="L662"/>
  <c r="I662"/>
  <c r="N661"/>
  <c r="M661"/>
  <c r="K661"/>
  <c r="J661"/>
  <c r="H661"/>
  <c r="G661"/>
  <c r="N660"/>
  <c r="M660"/>
  <c r="K660"/>
  <c r="J660"/>
  <c r="H660"/>
  <c r="G660"/>
  <c r="O659"/>
  <c r="L659"/>
  <c r="I659"/>
  <c r="N658"/>
  <c r="M658"/>
  <c r="K658"/>
  <c r="J658"/>
  <c r="H658"/>
  <c r="G658"/>
  <c r="N657"/>
  <c r="M657"/>
  <c r="K657"/>
  <c r="J657"/>
  <c r="H657"/>
  <c r="G657"/>
  <c r="O655"/>
  <c r="L655"/>
  <c r="I655"/>
  <c r="N654"/>
  <c r="N653" s="1"/>
  <c r="M654"/>
  <c r="M653" s="1"/>
  <c r="K654"/>
  <c r="K653" s="1"/>
  <c r="H654"/>
  <c r="H653" s="1"/>
  <c r="O652"/>
  <c r="L652"/>
  <c r="I652"/>
  <c r="N651"/>
  <c r="M651"/>
  <c r="K651"/>
  <c r="J651"/>
  <c r="H651"/>
  <c r="G651"/>
  <c r="N650"/>
  <c r="M650"/>
  <c r="K650"/>
  <c r="J650"/>
  <c r="H650"/>
  <c r="G650"/>
  <c r="O649"/>
  <c r="L649"/>
  <c r="I649"/>
  <c r="N648"/>
  <c r="M648"/>
  <c r="K648"/>
  <c r="J648"/>
  <c r="H648"/>
  <c r="G648"/>
  <c r="N647"/>
  <c r="M647"/>
  <c r="K647"/>
  <c r="J647"/>
  <c r="H647"/>
  <c r="G647"/>
  <c r="O646"/>
  <c r="L646"/>
  <c r="I646"/>
  <c r="N645"/>
  <c r="M645"/>
  <c r="K645"/>
  <c r="J645"/>
  <c r="H645"/>
  <c r="G645"/>
  <c r="N644"/>
  <c r="M644"/>
  <c r="K644"/>
  <c r="J644"/>
  <c r="H644"/>
  <c r="G644"/>
  <c r="O643"/>
  <c r="L643"/>
  <c r="I643"/>
  <c r="N642"/>
  <c r="M642"/>
  <c r="K642"/>
  <c r="J642"/>
  <c r="H642"/>
  <c r="G642"/>
  <c r="N641"/>
  <c r="M641"/>
  <c r="K641"/>
  <c r="J641"/>
  <c r="H641"/>
  <c r="G641"/>
  <c r="O640"/>
  <c r="L640"/>
  <c r="I640"/>
  <c r="N639"/>
  <c r="N638" s="1"/>
  <c r="M639"/>
  <c r="M638" s="1"/>
  <c r="K639"/>
  <c r="K638" s="1"/>
  <c r="J639"/>
  <c r="J638" s="1"/>
  <c r="H639"/>
  <c r="H638" s="1"/>
  <c r="G639"/>
  <c r="O637"/>
  <c r="L637"/>
  <c r="I637"/>
  <c r="N636"/>
  <c r="M636"/>
  <c r="K636"/>
  <c r="J636"/>
  <c r="H636"/>
  <c r="G636"/>
  <c r="N635"/>
  <c r="M635"/>
  <c r="K635"/>
  <c r="J635"/>
  <c r="H635"/>
  <c r="G635"/>
  <c r="O634"/>
  <c r="L634"/>
  <c r="I634"/>
  <c r="N633"/>
  <c r="M633"/>
  <c r="K633"/>
  <c r="J633"/>
  <c r="H633"/>
  <c r="G633"/>
  <c r="N632"/>
  <c r="M632"/>
  <c r="K632"/>
  <c r="J632"/>
  <c r="H632"/>
  <c r="G632"/>
  <c r="O631"/>
  <c r="L631"/>
  <c r="I631"/>
  <c r="N630"/>
  <c r="M630"/>
  <c r="K630"/>
  <c r="J630"/>
  <c r="H630"/>
  <c r="G630"/>
  <c r="N629"/>
  <c r="M629"/>
  <c r="K629"/>
  <c r="J629"/>
  <c r="H629"/>
  <c r="G629"/>
  <c r="O628"/>
  <c r="L628"/>
  <c r="I628"/>
  <c r="N627"/>
  <c r="N626" s="1"/>
  <c r="M627"/>
  <c r="M626" s="1"/>
  <c r="K627"/>
  <c r="K626" s="1"/>
  <c r="J627"/>
  <c r="H627"/>
  <c r="H626" s="1"/>
  <c r="G627"/>
  <c r="G626" s="1"/>
  <c r="I622"/>
  <c r="M621"/>
  <c r="J621"/>
  <c r="J620" s="1"/>
  <c r="H621"/>
  <c r="H620" s="1"/>
  <c r="G621"/>
  <c r="M620"/>
  <c r="G620"/>
  <c r="O619"/>
  <c r="L619"/>
  <c r="I619"/>
  <c r="N618"/>
  <c r="M618"/>
  <c r="K618"/>
  <c r="K617" s="1"/>
  <c r="J618"/>
  <c r="H618"/>
  <c r="G618"/>
  <c r="N617"/>
  <c r="J617"/>
  <c r="H617"/>
  <c r="O616"/>
  <c r="L616"/>
  <c r="I616"/>
  <c r="N615"/>
  <c r="N614" s="1"/>
  <c r="M615"/>
  <c r="M614" s="1"/>
  <c r="K615"/>
  <c r="K614" s="1"/>
  <c r="J615"/>
  <c r="H615"/>
  <c r="H614" s="1"/>
  <c r="G615"/>
  <c r="O613"/>
  <c r="L613"/>
  <c r="I613"/>
  <c r="N612"/>
  <c r="M612"/>
  <c r="K612"/>
  <c r="K611" s="1"/>
  <c r="J612"/>
  <c r="H612"/>
  <c r="G612"/>
  <c r="N611"/>
  <c r="J611"/>
  <c r="H611"/>
  <c r="O609"/>
  <c r="L609"/>
  <c r="I609"/>
  <c r="N608"/>
  <c r="M608"/>
  <c r="K608"/>
  <c r="K607" s="1"/>
  <c r="J608"/>
  <c r="H608"/>
  <c r="G608"/>
  <c r="N607"/>
  <c r="J607"/>
  <c r="H607"/>
  <c r="O606"/>
  <c r="L606"/>
  <c r="I606"/>
  <c r="N605"/>
  <c r="N604" s="1"/>
  <c r="M605"/>
  <c r="K605"/>
  <c r="J605"/>
  <c r="H605"/>
  <c r="H604" s="1"/>
  <c r="G605"/>
  <c r="K604"/>
  <c r="O603"/>
  <c r="L603"/>
  <c r="I603"/>
  <c r="N602"/>
  <c r="N601" s="1"/>
  <c r="N600" s="1"/>
  <c r="K602"/>
  <c r="K601" s="1"/>
  <c r="J602"/>
  <c r="H602"/>
  <c r="H601" s="1"/>
  <c r="O599"/>
  <c r="L599"/>
  <c r="I599"/>
  <c r="N598"/>
  <c r="N597" s="1"/>
  <c r="M598"/>
  <c r="K598"/>
  <c r="J598"/>
  <c r="H598"/>
  <c r="H597" s="1"/>
  <c r="G598"/>
  <c r="K597"/>
  <c r="O596"/>
  <c r="L596"/>
  <c r="I596"/>
  <c r="N595"/>
  <c r="M595"/>
  <c r="K595"/>
  <c r="K594" s="1"/>
  <c r="J595"/>
  <c r="H595"/>
  <c r="G595"/>
  <c r="N594"/>
  <c r="J594"/>
  <c r="H594"/>
  <c r="L593"/>
  <c r="I593"/>
  <c r="N592"/>
  <c r="N591" s="1"/>
  <c r="K592"/>
  <c r="K591" s="1"/>
  <c r="K587" s="1"/>
  <c r="J592"/>
  <c r="H592"/>
  <c r="H591" s="1"/>
  <c r="H587" s="1"/>
  <c r="O581"/>
  <c r="L581"/>
  <c r="I581"/>
  <c r="N580"/>
  <c r="K580"/>
  <c r="O579"/>
  <c r="L579"/>
  <c r="I579"/>
  <c r="N578"/>
  <c r="M578"/>
  <c r="K578"/>
  <c r="J578"/>
  <c r="H578"/>
  <c r="G578"/>
  <c r="O572"/>
  <c r="L572"/>
  <c r="I572"/>
  <c r="N571"/>
  <c r="M571"/>
  <c r="K571"/>
  <c r="J571"/>
  <c r="G571"/>
  <c r="O570"/>
  <c r="L570"/>
  <c r="I570"/>
  <c r="N569"/>
  <c r="M569"/>
  <c r="K569"/>
  <c r="J569"/>
  <c r="H569"/>
  <c r="G569"/>
  <c r="O568"/>
  <c r="L568"/>
  <c r="I568"/>
  <c r="N567"/>
  <c r="M567"/>
  <c r="K567"/>
  <c r="J567"/>
  <c r="H567"/>
  <c r="G567"/>
  <c r="O564"/>
  <c r="L564"/>
  <c r="I564"/>
  <c r="N563"/>
  <c r="M563"/>
  <c r="K563"/>
  <c r="J563"/>
  <c r="H563"/>
  <c r="G563"/>
  <c r="N562"/>
  <c r="M562"/>
  <c r="K562"/>
  <c r="J562"/>
  <c r="H562"/>
  <c r="G562"/>
  <c r="N561"/>
  <c r="M561"/>
  <c r="K561"/>
  <c r="J561"/>
  <c r="H561"/>
  <c r="G561"/>
  <c r="I556"/>
  <c r="M555"/>
  <c r="J555"/>
  <c r="H555"/>
  <c r="G555"/>
  <c r="M554"/>
  <c r="J554"/>
  <c r="H554"/>
  <c r="G554"/>
  <c r="I553"/>
  <c r="M552"/>
  <c r="J552"/>
  <c r="H552"/>
  <c r="G552"/>
  <c r="M551"/>
  <c r="J551"/>
  <c r="H551"/>
  <c r="G551"/>
  <c r="O547"/>
  <c r="L547"/>
  <c r="I547"/>
  <c r="N546"/>
  <c r="M546"/>
  <c r="K546"/>
  <c r="J546"/>
  <c r="H546"/>
  <c r="G546"/>
  <c r="N545"/>
  <c r="M545"/>
  <c r="K545"/>
  <c r="J545"/>
  <c r="H545"/>
  <c r="G545"/>
  <c r="N544"/>
  <c r="M544"/>
  <c r="M543" s="1"/>
  <c r="K544"/>
  <c r="K543" s="1"/>
  <c r="J544"/>
  <c r="J543" s="1"/>
  <c r="H544"/>
  <c r="H543" s="1"/>
  <c r="G544"/>
  <c r="G543" s="1"/>
  <c r="N543"/>
  <c r="O539"/>
  <c r="L539"/>
  <c r="I539"/>
  <c r="N538"/>
  <c r="M538"/>
  <c r="K538"/>
  <c r="J538"/>
  <c r="H538"/>
  <c r="G538"/>
  <c r="N537"/>
  <c r="N536" s="1"/>
  <c r="M537"/>
  <c r="M536" s="1"/>
  <c r="K537"/>
  <c r="K536" s="1"/>
  <c r="J537"/>
  <c r="J536" s="1"/>
  <c r="H537"/>
  <c r="H536" s="1"/>
  <c r="G537"/>
  <c r="G536" s="1"/>
  <c r="N535"/>
  <c r="M535"/>
  <c r="K535"/>
  <c r="J535"/>
  <c r="H535"/>
  <c r="G535"/>
  <c r="O533"/>
  <c r="L533"/>
  <c r="I533"/>
  <c r="N532"/>
  <c r="M532"/>
  <c r="K532"/>
  <c r="J532"/>
  <c r="H532"/>
  <c r="G532"/>
  <c r="N531"/>
  <c r="M531"/>
  <c r="K531"/>
  <c r="J531"/>
  <c r="H531"/>
  <c r="G531"/>
  <c r="N530"/>
  <c r="M530"/>
  <c r="K530"/>
  <c r="J530"/>
  <c r="H530"/>
  <c r="G530"/>
  <c r="N529"/>
  <c r="M529"/>
  <c r="K529"/>
  <c r="J529"/>
  <c r="H529"/>
  <c r="G529"/>
  <c r="N528"/>
  <c r="M528"/>
  <c r="K528"/>
  <c r="J528"/>
  <c r="H528"/>
  <c r="G528"/>
  <c r="O527"/>
  <c r="L527"/>
  <c r="I527"/>
  <c r="N526"/>
  <c r="M526"/>
  <c r="K526"/>
  <c r="J526"/>
  <c r="H526"/>
  <c r="G526"/>
  <c r="N525"/>
  <c r="N524" s="1"/>
  <c r="M525"/>
  <c r="K525"/>
  <c r="K524" s="1"/>
  <c r="J525"/>
  <c r="H525"/>
  <c r="H524" s="1"/>
  <c r="G525"/>
  <c r="G524" s="1"/>
  <c r="O520"/>
  <c r="L520"/>
  <c r="I520"/>
  <c r="N519"/>
  <c r="M519"/>
  <c r="K519"/>
  <c r="J519"/>
  <c r="H519"/>
  <c r="G519"/>
  <c r="N518"/>
  <c r="M518"/>
  <c r="K518"/>
  <c r="J518"/>
  <c r="H518"/>
  <c r="G518"/>
  <c r="O517"/>
  <c r="L517"/>
  <c r="I517"/>
  <c r="N516"/>
  <c r="M516"/>
  <c r="K516"/>
  <c r="J516"/>
  <c r="H516"/>
  <c r="G516"/>
  <c r="O515"/>
  <c r="L515"/>
  <c r="I515"/>
  <c r="N514"/>
  <c r="M514"/>
  <c r="K514"/>
  <c r="J514"/>
  <c r="H514"/>
  <c r="G514"/>
  <c r="O513"/>
  <c r="L513"/>
  <c r="I513"/>
  <c r="N512"/>
  <c r="M512"/>
  <c r="K512"/>
  <c r="J512"/>
  <c r="H512"/>
  <c r="G512"/>
  <c r="O505"/>
  <c r="L505"/>
  <c r="I505"/>
  <c r="N504"/>
  <c r="M504"/>
  <c r="K504"/>
  <c r="J504"/>
  <c r="H504"/>
  <c r="G504"/>
  <c r="O503"/>
  <c r="L503"/>
  <c r="I503"/>
  <c r="N502"/>
  <c r="M502"/>
  <c r="K502"/>
  <c r="J502"/>
  <c r="H502"/>
  <c r="G502"/>
  <c r="O498"/>
  <c r="L498"/>
  <c r="I498"/>
  <c r="N497"/>
  <c r="M497"/>
  <c r="K497"/>
  <c r="J497"/>
  <c r="H497"/>
  <c r="G497"/>
  <c r="O496"/>
  <c r="L496"/>
  <c r="I496"/>
  <c r="N495"/>
  <c r="M495"/>
  <c r="K495"/>
  <c r="J495"/>
  <c r="H495"/>
  <c r="G495"/>
  <c r="I490"/>
  <c r="M489"/>
  <c r="J489"/>
  <c r="H489"/>
  <c r="G489"/>
  <c r="M488"/>
  <c r="J488"/>
  <c r="H488"/>
  <c r="G488"/>
  <c r="M487"/>
  <c r="M486" s="1"/>
  <c r="J487"/>
  <c r="J486" s="1"/>
  <c r="H487"/>
  <c r="H486" s="1"/>
  <c r="G487"/>
  <c r="G486" s="1"/>
  <c r="I485"/>
  <c r="H484"/>
  <c r="G484"/>
  <c r="H483"/>
  <c r="G483"/>
  <c r="I482"/>
  <c r="H481"/>
  <c r="G481"/>
  <c r="I480"/>
  <c r="H479"/>
  <c r="G479"/>
  <c r="O476"/>
  <c r="L476"/>
  <c r="I476"/>
  <c r="N475"/>
  <c r="N474" s="1"/>
  <c r="M475"/>
  <c r="K475"/>
  <c r="K474" s="1"/>
  <c r="H475"/>
  <c r="H474" s="1"/>
  <c r="G475"/>
  <c r="G474" s="1"/>
  <c r="M474"/>
  <c r="O473"/>
  <c r="L473"/>
  <c r="I473"/>
  <c r="N472"/>
  <c r="M472"/>
  <c r="K472"/>
  <c r="J472"/>
  <c r="H472"/>
  <c r="G472"/>
  <c r="N471"/>
  <c r="M471"/>
  <c r="K471"/>
  <c r="J471"/>
  <c r="H471"/>
  <c r="G471"/>
  <c r="O468"/>
  <c r="L468"/>
  <c r="I468"/>
  <c r="N467"/>
  <c r="M467"/>
  <c r="K467"/>
  <c r="J467"/>
  <c r="H467"/>
  <c r="G467"/>
  <c r="N466"/>
  <c r="M466"/>
  <c r="K466"/>
  <c r="J466"/>
  <c r="H466"/>
  <c r="G466"/>
  <c r="N465"/>
  <c r="M465"/>
  <c r="K465"/>
  <c r="J465"/>
  <c r="H465"/>
  <c r="G465"/>
  <c r="O464"/>
  <c r="L464"/>
  <c r="I464"/>
  <c r="N463"/>
  <c r="M463"/>
  <c r="K463"/>
  <c r="J463"/>
  <c r="H463"/>
  <c r="G463"/>
  <c r="O462"/>
  <c r="L462"/>
  <c r="I462"/>
  <c r="N461"/>
  <c r="M461"/>
  <c r="K461"/>
  <c r="J461"/>
  <c r="H461"/>
  <c r="G461"/>
  <c r="O459"/>
  <c r="L459"/>
  <c r="I459"/>
  <c r="N458"/>
  <c r="M458"/>
  <c r="K458"/>
  <c r="J458"/>
  <c r="H458"/>
  <c r="G458"/>
  <c r="N457"/>
  <c r="M457"/>
  <c r="K457"/>
  <c r="J457"/>
  <c r="H457"/>
  <c r="G457"/>
  <c r="O454"/>
  <c r="L454"/>
  <c r="I454"/>
  <c r="N453"/>
  <c r="M453"/>
  <c r="K453"/>
  <c r="J453"/>
  <c r="H453"/>
  <c r="G453"/>
  <c r="N452"/>
  <c r="M452"/>
  <c r="K452"/>
  <c r="J452"/>
  <c r="H452"/>
  <c r="G452"/>
  <c r="O451"/>
  <c r="L451"/>
  <c r="I451"/>
  <c r="N450"/>
  <c r="M450"/>
  <c r="K450"/>
  <c r="J450"/>
  <c r="H450"/>
  <c r="G450"/>
  <c r="N449"/>
  <c r="M449"/>
  <c r="K449"/>
  <c r="J449"/>
  <c r="H449"/>
  <c r="G449"/>
  <c r="O446"/>
  <c r="L446"/>
  <c r="I446"/>
  <c r="N445"/>
  <c r="M445"/>
  <c r="K445"/>
  <c r="J445"/>
  <c r="H445"/>
  <c r="G445"/>
  <c r="N444"/>
  <c r="M444"/>
  <c r="K444"/>
  <c r="J444"/>
  <c r="H444"/>
  <c r="G444"/>
  <c r="N443"/>
  <c r="M443"/>
  <c r="K443"/>
  <c r="J443"/>
  <c r="H443"/>
  <c r="G443"/>
  <c r="O440"/>
  <c r="L440"/>
  <c r="I440"/>
  <c r="O439"/>
  <c r="L439"/>
  <c r="I439"/>
  <c r="N438"/>
  <c r="M438"/>
  <c r="K438"/>
  <c r="J438"/>
  <c r="H438"/>
  <c r="G438"/>
  <c r="N437"/>
  <c r="M437"/>
  <c r="K437"/>
  <c r="J437"/>
  <c r="H437"/>
  <c r="G437"/>
  <c r="N436"/>
  <c r="M436"/>
  <c r="K436"/>
  <c r="J436"/>
  <c r="H436"/>
  <c r="G436"/>
  <c r="N435"/>
  <c r="M435"/>
  <c r="K435"/>
  <c r="J435"/>
  <c r="H435"/>
  <c r="G435"/>
  <c r="I433"/>
  <c r="H432"/>
  <c r="G432"/>
  <c r="H431"/>
  <c r="G431"/>
  <c r="H430"/>
  <c r="G430"/>
  <c r="I429"/>
  <c r="H428"/>
  <c r="G428"/>
  <c r="H427"/>
  <c r="G427"/>
  <c r="I426"/>
  <c r="H425"/>
  <c r="G425"/>
  <c r="H424"/>
  <c r="G424"/>
  <c r="O422"/>
  <c r="L422"/>
  <c r="I422"/>
  <c r="N421"/>
  <c r="M421"/>
  <c r="K421"/>
  <c r="J421"/>
  <c r="H421"/>
  <c r="G421"/>
  <c r="N420"/>
  <c r="M420"/>
  <c r="K420"/>
  <c r="J420"/>
  <c r="H420"/>
  <c r="G420"/>
  <c r="N419"/>
  <c r="M419"/>
  <c r="K419"/>
  <c r="J419"/>
  <c r="H419"/>
  <c r="G419"/>
  <c r="O409"/>
  <c r="L409"/>
  <c r="I409"/>
  <c r="N408"/>
  <c r="M408"/>
  <c r="K408"/>
  <c r="J408"/>
  <c r="H408"/>
  <c r="G408"/>
  <c r="M407"/>
  <c r="K407"/>
  <c r="J407"/>
  <c r="H407"/>
  <c r="G407"/>
  <c r="O418"/>
  <c r="L418"/>
  <c r="I418"/>
  <c r="N417"/>
  <c r="M417"/>
  <c r="K417"/>
  <c r="J417"/>
  <c r="H417"/>
  <c r="G417"/>
  <c r="N416"/>
  <c r="M416"/>
  <c r="K416"/>
  <c r="J416"/>
  <c r="H416"/>
  <c r="G416"/>
  <c r="O415"/>
  <c r="L415"/>
  <c r="I415"/>
  <c r="N414"/>
  <c r="M414"/>
  <c r="K414"/>
  <c r="J414"/>
  <c r="H414"/>
  <c r="G414"/>
  <c r="N413"/>
  <c r="M413"/>
  <c r="K413"/>
  <c r="J413"/>
  <c r="H413"/>
  <c r="G413"/>
  <c r="O412"/>
  <c r="L412"/>
  <c r="I412"/>
  <c r="N411"/>
  <c r="M411"/>
  <c r="K411"/>
  <c r="J411"/>
  <c r="H411"/>
  <c r="G411"/>
  <c r="N410"/>
  <c r="M410"/>
  <c r="K410"/>
  <c r="J410"/>
  <c r="H410"/>
  <c r="G410"/>
  <c r="O406"/>
  <c r="L406"/>
  <c r="I406"/>
  <c r="N405"/>
  <c r="N404" s="1"/>
  <c r="M405"/>
  <c r="K405"/>
  <c r="K404" s="1"/>
  <c r="H405"/>
  <c r="H404" s="1"/>
  <c r="G405"/>
  <c r="G404" s="1"/>
  <c r="M404"/>
  <c r="O403"/>
  <c r="L403"/>
  <c r="I403"/>
  <c r="N402"/>
  <c r="M402"/>
  <c r="M401" s="1"/>
  <c r="K402"/>
  <c r="K401" s="1"/>
  <c r="H402"/>
  <c r="H401" s="1"/>
  <c r="N401"/>
  <c r="O400"/>
  <c r="L400"/>
  <c r="N399"/>
  <c r="M399"/>
  <c r="M398" s="1"/>
  <c r="K399"/>
  <c r="K398" s="1"/>
  <c r="H399"/>
  <c r="H398" s="1"/>
  <c r="N398"/>
  <c r="O397"/>
  <c r="L397"/>
  <c r="I397"/>
  <c r="N396"/>
  <c r="M396"/>
  <c r="K396"/>
  <c r="J396"/>
  <c r="H396"/>
  <c r="G396"/>
  <c r="N395"/>
  <c r="M395"/>
  <c r="K395"/>
  <c r="J395"/>
  <c r="H395"/>
  <c r="G395"/>
  <c r="O394"/>
  <c r="L394"/>
  <c r="I394"/>
  <c r="N393"/>
  <c r="M393"/>
  <c r="K393"/>
  <c r="J393"/>
  <c r="H393"/>
  <c r="G393"/>
  <c r="N392"/>
  <c r="M392"/>
  <c r="K392"/>
  <c r="J392"/>
  <c r="H392"/>
  <c r="G392"/>
  <c r="O391"/>
  <c r="L391"/>
  <c r="I391"/>
  <c r="N390"/>
  <c r="M390"/>
  <c r="K390"/>
  <c r="J390"/>
  <c r="H390"/>
  <c r="G390"/>
  <c r="N389"/>
  <c r="M389"/>
  <c r="K389"/>
  <c r="J389"/>
  <c r="H389"/>
  <c r="G389"/>
  <c r="O385"/>
  <c r="L385"/>
  <c r="I385"/>
  <c r="N384"/>
  <c r="M384"/>
  <c r="K384"/>
  <c r="J384"/>
  <c r="H384"/>
  <c r="G384"/>
  <c r="N383"/>
  <c r="M383"/>
  <c r="K383"/>
  <c r="J383"/>
  <c r="H383"/>
  <c r="G383"/>
  <c r="O381"/>
  <c r="L381"/>
  <c r="I381"/>
  <c r="N380"/>
  <c r="M380"/>
  <c r="K380"/>
  <c r="J380"/>
  <c r="H380"/>
  <c r="G380"/>
  <c r="N379"/>
  <c r="M379"/>
  <c r="K379"/>
  <c r="J379"/>
  <c r="H379"/>
  <c r="G379"/>
  <c r="N378"/>
  <c r="M378"/>
  <c r="K378"/>
  <c r="J378"/>
  <c r="H378"/>
  <c r="G378"/>
  <c r="I375"/>
  <c r="M374"/>
  <c r="J374"/>
  <c r="H374"/>
  <c r="G374"/>
  <c r="M373"/>
  <c r="J373"/>
  <c r="H373"/>
  <c r="G373"/>
  <c r="O372"/>
  <c r="L372"/>
  <c r="I372"/>
  <c r="N371"/>
  <c r="M371"/>
  <c r="K371"/>
  <c r="J371"/>
  <c r="H371"/>
  <c r="G371"/>
  <c r="N370"/>
  <c r="M370"/>
  <c r="K370"/>
  <c r="J370"/>
  <c r="H370"/>
  <c r="G370"/>
  <c r="N369"/>
  <c r="M369"/>
  <c r="K369"/>
  <c r="O368"/>
  <c r="L368"/>
  <c r="I368"/>
  <c r="N367"/>
  <c r="N364" s="1"/>
  <c r="M367"/>
  <c r="M364" s="1"/>
  <c r="K367"/>
  <c r="K364" s="1"/>
  <c r="J367"/>
  <c r="J364" s="1"/>
  <c r="H367"/>
  <c r="H364" s="1"/>
  <c r="G367"/>
  <c r="G364" s="1"/>
  <c r="K363"/>
  <c r="J363"/>
  <c r="N363"/>
  <c r="M363"/>
  <c r="H363"/>
  <c r="G363"/>
  <c r="O362"/>
  <c r="L362"/>
  <c r="I362"/>
  <c r="N361"/>
  <c r="M361"/>
  <c r="K361"/>
  <c r="J361"/>
  <c r="H361"/>
  <c r="G361"/>
  <c r="O360"/>
  <c r="L360"/>
  <c r="I360"/>
  <c r="N359"/>
  <c r="M359"/>
  <c r="K359"/>
  <c r="J359"/>
  <c r="H359"/>
  <c r="G359"/>
  <c r="O357"/>
  <c r="L357"/>
  <c r="I357"/>
  <c r="N356"/>
  <c r="M356"/>
  <c r="K356"/>
  <c r="J356"/>
  <c r="H356"/>
  <c r="G356"/>
  <c r="O355"/>
  <c r="L355"/>
  <c r="I355"/>
  <c r="N354"/>
  <c r="M354"/>
  <c r="K354"/>
  <c r="J354"/>
  <c r="H354"/>
  <c r="G354"/>
  <c r="O349"/>
  <c r="L349"/>
  <c r="I349"/>
  <c r="N348"/>
  <c r="M348"/>
  <c r="K348"/>
  <c r="J348"/>
  <c r="H348"/>
  <c r="G348"/>
  <c r="N347"/>
  <c r="M347"/>
  <c r="K347"/>
  <c r="J347"/>
  <c r="H347"/>
  <c r="G347"/>
  <c r="O346"/>
  <c r="L346"/>
  <c r="I346"/>
  <c r="N345"/>
  <c r="M345"/>
  <c r="K345"/>
  <c r="J345"/>
  <c r="H345"/>
  <c r="G345"/>
  <c r="N344"/>
  <c r="M344"/>
  <c r="K344"/>
  <c r="J344"/>
  <c r="H344"/>
  <c r="G344"/>
  <c r="O343"/>
  <c r="L343"/>
  <c r="I343"/>
  <c r="N342"/>
  <c r="M342"/>
  <c r="K342"/>
  <c r="J342"/>
  <c r="H342"/>
  <c r="G342"/>
  <c r="N341"/>
  <c r="M341"/>
  <c r="K341"/>
  <c r="J341"/>
  <c r="H341"/>
  <c r="G341"/>
  <c r="O340"/>
  <c r="L340"/>
  <c r="I340"/>
  <c r="N339"/>
  <c r="M339"/>
  <c r="K339"/>
  <c r="J339"/>
  <c r="H339"/>
  <c r="G339"/>
  <c r="N338"/>
  <c r="M338"/>
  <c r="K338"/>
  <c r="J338"/>
  <c r="H338"/>
  <c r="G338"/>
  <c r="O337"/>
  <c r="L337"/>
  <c r="I337"/>
  <c r="N336"/>
  <c r="M336"/>
  <c r="K336"/>
  <c r="J336"/>
  <c r="H336"/>
  <c r="G336"/>
  <c r="N335"/>
  <c r="M335"/>
  <c r="K335"/>
  <c r="J335"/>
  <c r="H335"/>
  <c r="G335"/>
  <c r="O334"/>
  <c r="L334"/>
  <c r="N333"/>
  <c r="M333"/>
  <c r="K333"/>
  <c r="J333"/>
  <c r="H333"/>
  <c r="G333"/>
  <c r="N332"/>
  <c r="M332"/>
  <c r="K332"/>
  <c r="J332"/>
  <c r="H332"/>
  <c r="G332"/>
  <c r="O331"/>
  <c r="L331"/>
  <c r="I331"/>
  <c r="N330"/>
  <c r="M330"/>
  <c r="K330"/>
  <c r="J330"/>
  <c r="H330"/>
  <c r="G330"/>
  <c r="N329"/>
  <c r="M329"/>
  <c r="K329"/>
  <c r="J329"/>
  <c r="H329"/>
  <c r="G329"/>
  <c r="O328"/>
  <c r="L328"/>
  <c r="I328"/>
  <c r="N327"/>
  <c r="M327"/>
  <c r="K327"/>
  <c r="J327"/>
  <c r="H327"/>
  <c r="G327"/>
  <c r="N326"/>
  <c r="M326"/>
  <c r="K326"/>
  <c r="J326"/>
  <c r="H326"/>
  <c r="G326"/>
  <c r="O325"/>
  <c r="L325"/>
  <c r="I325"/>
  <c r="N324"/>
  <c r="M324"/>
  <c r="K324"/>
  <c r="J324"/>
  <c r="H324"/>
  <c r="G324"/>
  <c r="N323"/>
  <c r="M323"/>
  <c r="K323"/>
  <c r="J323"/>
  <c r="H323"/>
  <c r="G323"/>
  <c r="O316"/>
  <c r="L316"/>
  <c r="I316"/>
  <c r="N315"/>
  <c r="M315"/>
  <c r="K315"/>
  <c r="J315"/>
  <c r="N314"/>
  <c r="N313" s="1"/>
  <c r="M314"/>
  <c r="K314"/>
  <c r="K313" s="1"/>
  <c r="J314"/>
  <c r="J313" s="1"/>
  <c r="G314"/>
  <c r="G313" s="1"/>
  <c r="M313"/>
  <c r="O312"/>
  <c r="L312"/>
  <c r="I312"/>
  <c r="N311"/>
  <c r="N310" s="1"/>
  <c r="N309" s="1"/>
  <c r="M311"/>
  <c r="M310" s="1"/>
  <c r="M309" s="1"/>
  <c r="K311"/>
  <c r="K310" s="1"/>
  <c r="K309" s="1"/>
  <c r="J311"/>
  <c r="J310" s="1"/>
  <c r="J309" s="1"/>
  <c r="H311"/>
  <c r="H310" s="1"/>
  <c r="H309" s="1"/>
  <c r="H308" s="1"/>
  <c r="G310"/>
  <c r="G309" s="1"/>
  <c r="O304"/>
  <c r="L304"/>
  <c r="I304"/>
  <c r="N303"/>
  <c r="M303"/>
  <c r="K303"/>
  <c r="J303"/>
  <c r="H303"/>
  <c r="G303"/>
  <c r="N302"/>
  <c r="M302"/>
  <c r="K302"/>
  <c r="J302"/>
  <c r="H302"/>
  <c r="G302"/>
  <c r="N301"/>
  <c r="M301"/>
  <c r="K301"/>
  <c r="J301"/>
  <c r="H301"/>
  <c r="G301"/>
  <c r="O300"/>
  <c r="L300"/>
  <c r="I300"/>
  <c r="N299"/>
  <c r="M299"/>
  <c r="K299"/>
  <c r="J299"/>
  <c r="H299"/>
  <c r="G299"/>
  <c r="N298"/>
  <c r="M298"/>
  <c r="K298"/>
  <c r="J298"/>
  <c r="H298"/>
  <c r="G298"/>
  <c r="O297"/>
  <c r="L297"/>
  <c r="I297"/>
  <c r="N296"/>
  <c r="N295" s="1"/>
  <c r="M296"/>
  <c r="M295" s="1"/>
  <c r="K296"/>
  <c r="K295" s="1"/>
  <c r="J296"/>
  <c r="J295" s="1"/>
  <c r="H296"/>
  <c r="H295" s="1"/>
  <c r="G296"/>
  <c r="G295" s="1"/>
  <c r="O285"/>
  <c r="L285"/>
  <c r="N284"/>
  <c r="M284"/>
  <c r="K284"/>
  <c r="J284"/>
  <c r="H284"/>
  <c r="G284"/>
  <c r="O283"/>
  <c r="L283"/>
  <c r="N282"/>
  <c r="M282"/>
  <c r="K282"/>
  <c r="J282"/>
  <c r="H282"/>
  <c r="G282"/>
  <c r="O280"/>
  <c r="L280"/>
  <c r="I280"/>
  <c r="N279"/>
  <c r="M279"/>
  <c r="K279"/>
  <c r="J279"/>
  <c r="H279"/>
  <c r="G279"/>
  <c r="O278"/>
  <c r="L278"/>
  <c r="I278"/>
  <c r="N277"/>
  <c r="M277"/>
  <c r="K277"/>
  <c r="J277"/>
  <c r="H277"/>
  <c r="G277"/>
  <c r="O275"/>
  <c r="L275"/>
  <c r="I275"/>
  <c r="N274"/>
  <c r="M274"/>
  <c r="K274"/>
  <c r="J274"/>
  <c r="H274"/>
  <c r="G274"/>
  <c r="N273"/>
  <c r="M273"/>
  <c r="K273"/>
  <c r="J273"/>
  <c r="H273"/>
  <c r="G273"/>
  <c r="O269"/>
  <c r="L269"/>
  <c r="I269"/>
  <c r="N268"/>
  <c r="M268"/>
  <c r="K268"/>
  <c r="J268"/>
  <c r="H268"/>
  <c r="G268"/>
  <c r="O267"/>
  <c r="L267"/>
  <c r="I267"/>
  <c r="N266"/>
  <c r="M266"/>
  <c r="K266"/>
  <c r="J266"/>
  <c r="H266"/>
  <c r="G266"/>
  <c r="O264"/>
  <c r="L264"/>
  <c r="I264"/>
  <c r="N263"/>
  <c r="M263"/>
  <c r="K263"/>
  <c r="J263"/>
  <c r="H263"/>
  <c r="G263"/>
  <c r="N262"/>
  <c r="M262"/>
  <c r="K262"/>
  <c r="J262"/>
  <c r="H262"/>
  <c r="G262"/>
  <c r="O261"/>
  <c r="L261"/>
  <c r="I261"/>
  <c r="N260"/>
  <c r="M260"/>
  <c r="K260"/>
  <c r="J260"/>
  <c r="H260"/>
  <c r="G260"/>
  <c r="O259"/>
  <c r="L259"/>
  <c r="I259"/>
  <c r="N258"/>
  <c r="M258"/>
  <c r="K258"/>
  <c r="J258"/>
  <c r="H258"/>
  <c r="G258"/>
  <c r="O252"/>
  <c r="L252"/>
  <c r="I252"/>
  <c r="N251"/>
  <c r="N250" s="1"/>
  <c r="M251"/>
  <c r="M250" s="1"/>
  <c r="M249" s="1"/>
  <c r="K251"/>
  <c r="K250" s="1"/>
  <c r="H251"/>
  <c r="H250" s="1"/>
  <c r="G251"/>
  <c r="G250" s="1"/>
  <c r="G249" s="1"/>
  <c r="O246"/>
  <c r="L246"/>
  <c r="I246"/>
  <c r="N245"/>
  <c r="M245"/>
  <c r="K245"/>
  <c r="J245"/>
  <c r="H245"/>
  <c r="O244"/>
  <c r="L244"/>
  <c r="I244"/>
  <c r="N243"/>
  <c r="M243"/>
  <c r="K243"/>
  <c r="J243"/>
  <c r="G243"/>
  <c r="O241"/>
  <c r="L241"/>
  <c r="I241"/>
  <c r="N240"/>
  <c r="M240"/>
  <c r="K240"/>
  <c r="J240"/>
  <c r="H240"/>
  <c r="G240"/>
  <c r="O239"/>
  <c r="L239"/>
  <c r="I239"/>
  <c r="N238"/>
  <c r="M238"/>
  <c r="K238"/>
  <c r="J238"/>
  <c r="H238"/>
  <c r="G238"/>
  <c r="O236"/>
  <c r="L236"/>
  <c r="I236"/>
  <c r="N235"/>
  <c r="M235"/>
  <c r="K235"/>
  <c r="J235"/>
  <c r="H235"/>
  <c r="G235"/>
  <c r="O234"/>
  <c r="L234"/>
  <c r="I234"/>
  <c r="N233"/>
  <c r="M233"/>
  <c r="K233"/>
  <c r="J233"/>
  <c r="H233"/>
  <c r="G233"/>
  <c r="O230"/>
  <c r="L230"/>
  <c r="I230"/>
  <c r="N229"/>
  <c r="M229"/>
  <c r="K229"/>
  <c r="J229"/>
  <c r="H229"/>
  <c r="G229"/>
  <c r="N228"/>
  <c r="M228"/>
  <c r="K228"/>
  <c r="J228"/>
  <c r="H228"/>
  <c r="G228"/>
  <c r="O227"/>
  <c r="L227"/>
  <c r="I227"/>
  <c r="N226"/>
  <c r="M226"/>
  <c r="K226"/>
  <c r="J226"/>
  <c r="H226"/>
  <c r="G226"/>
  <c r="N225"/>
  <c r="M225"/>
  <c r="K225"/>
  <c r="J225"/>
  <c r="H225"/>
  <c r="G225"/>
  <c r="O220"/>
  <c r="L220"/>
  <c r="I220"/>
  <c r="N219"/>
  <c r="M219"/>
  <c r="K219"/>
  <c r="J219"/>
  <c r="H219"/>
  <c r="G219"/>
  <c r="N218"/>
  <c r="M218"/>
  <c r="K218"/>
  <c r="J218"/>
  <c r="H218"/>
  <c r="G218"/>
  <c r="O217"/>
  <c r="L217"/>
  <c r="I217"/>
  <c r="N216"/>
  <c r="M216"/>
  <c r="K216"/>
  <c r="J216"/>
  <c r="H216"/>
  <c r="G216"/>
  <c r="N215"/>
  <c r="M215"/>
  <c r="K215"/>
  <c r="J215"/>
  <c r="H215"/>
  <c r="G215"/>
  <c r="O212"/>
  <c r="L212"/>
  <c r="I212"/>
  <c r="N211"/>
  <c r="M211"/>
  <c r="K211"/>
  <c r="J211"/>
  <c r="H211"/>
  <c r="G211"/>
  <c r="N210"/>
  <c r="M210"/>
  <c r="K210"/>
  <c r="J210"/>
  <c r="H210"/>
  <c r="G210"/>
  <c r="O209"/>
  <c r="L209"/>
  <c r="I209"/>
  <c r="N208"/>
  <c r="M208"/>
  <c r="K208"/>
  <c r="J208"/>
  <c r="H208"/>
  <c r="G208"/>
  <c r="N207"/>
  <c r="M207"/>
  <c r="K207"/>
  <c r="J207"/>
  <c r="J206" s="1"/>
  <c r="H207"/>
  <c r="G207"/>
  <c r="O204"/>
  <c r="L204"/>
  <c r="N203"/>
  <c r="M203"/>
  <c r="K203"/>
  <c r="J203"/>
  <c r="H203"/>
  <c r="G203"/>
  <c r="N202"/>
  <c r="M202"/>
  <c r="K202"/>
  <c r="J202"/>
  <c r="H202"/>
  <c r="G202"/>
  <c r="O199"/>
  <c r="L199"/>
  <c r="I199"/>
  <c r="N198"/>
  <c r="N197" s="1"/>
  <c r="M198"/>
  <c r="M197" s="1"/>
  <c r="K198"/>
  <c r="K197" s="1"/>
  <c r="J198"/>
  <c r="J197" s="1"/>
  <c r="H198"/>
  <c r="H197" s="1"/>
  <c r="G198"/>
  <c r="G197" s="1"/>
  <c r="O194"/>
  <c r="L194"/>
  <c r="I194"/>
  <c r="N193"/>
  <c r="N192" s="1"/>
  <c r="M193"/>
  <c r="M192" s="1"/>
  <c r="K193"/>
  <c r="K192" s="1"/>
  <c r="H193"/>
  <c r="H192" s="1"/>
  <c r="G193"/>
  <c r="G192" s="1"/>
  <c r="O191"/>
  <c r="L191"/>
  <c r="I191"/>
  <c r="N190"/>
  <c r="M190"/>
  <c r="K190"/>
  <c r="J190"/>
  <c r="H190"/>
  <c r="G190"/>
  <c r="O189"/>
  <c r="L189"/>
  <c r="I189"/>
  <c r="N188"/>
  <c r="M188"/>
  <c r="K188"/>
  <c r="J188"/>
  <c r="H188"/>
  <c r="G188"/>
  <c r="O177"/>
  <c r="L177"/>
  <c r="I177"/>
  <c r="N176"/>
  <c r="M176"/>
  <c r="K176"/>
  <c r="J176"/>
  <c r="H176"/>
  <c r="G176"/>
  <c r="N175"/>
  <c r="M175"/>
  <c r="K175"/>
  <c r="J175"/>
  <c r="H175"/>
  <c r="G175"/>
  <c r="O174"/>
  <c r="L174"/>
  <c r="I174"/>
  <c r="N173"/>
  <c r="M173"/>
  <c r="K173"/>
  <c r="J173"/>
  <c r="H173"/>
  <c r="G173"/>
  <c r="N172"/>
  <c r="M172"/>
  <c r="K172"/>
  <c r="J172"/>
  <c r="H172"/>
  <c r="G172"/>
  <c r="O163"/>
  <c r="L163"/>
  <c r="I163"/>
  <c r="N162"/>
  <c r="N161" s="1"/>
  <c r="N160" s="1"/>
  <c r="N159" s="1"/>
  <c r="M162"/>
  <c r="M161" s="1"/>
  <c r="M160" s="1"/>
  <c r="M159" s="1"/>
  <c r="K162"/>
  <c r="K161" s="1"/>
  <c r="K160" s="1"/>
  <c r="K159" s="1"/>
  <c r="J162"/>
  <c r="J161" s="1"/>
  <c r="H162"/>
  <c r="H161" s="1"/>
  <c r="H160" s="1"/>
  <c r="H159" s="1"/>
  <c r="G162"/>
  <c r="G161" s="1"/>
  <c r="G160" s="1"/>
  <c r="G159" s="1"/>
  <c r="I157"/>
  <c r="M156"/>
  <c r="J156"/>
  <c r="J155" s="1"/>
  <c r="J154" s="1"/>
  <c r="H156"/>
  <c r="H155" s="1"/>
  <c r="H154" s="1"/>
  <c r="G156"/>
  <c r="M155"/>
  <c r="M154" s="1"/>
  <c r="G155"/>
  <c r="G154" s="1"/>
  <c r="I153"/>
  <c r="M152"/>
  <c r="J152"/>
  <c r="J151" s="1"/>
  <c r="H152"/>
  <c r="H151" s="1"/>
  <c r="G152"/>
  <c r="M151"/>
  <c r="G151"/>
  <c r="O150"/>
  <c r="L150"/>
  <c r="I150"/>
  <c r="N149"/>
  <c r="M149"/>
  <c r="K149"/>
  <c r="J149"/>
  <c r="H149"/>
  <c r="G149"/>
  <c r="O148"/>
  <c r="L148"/>
  <c r="I148"/>
  <c r="N147"/>
  <c r="M147"/>
  <c r="K147"/>
  <c r="J147"/>
  <c r="H147"/>
  <c r="G147"/>
  <c r="I142"/>
  <c r="M141"/>
  <c r="J141"/>
  <c r="H141"/>
  <c r="G141"/>
  <c r="I140"/>
  <c r="M139"/>
  <c r="J139"/>
  <c r="H139"/>
  <c r="G139"/>
  <c r="O137"/>
  <c r="L137"/>
  <c r="I137"/>
  <c r="N136"/>
  <c r="M136"/>
  <c r="K136"/>
  <c r="J136"/>
  <c r="H136"/>
  <c r="G136"/>
  <c r="O135"/>
  <c r="L135"/>
  <c r="I135"/>
  <c r="N134"/>
  <c r="M134"/>
  <c r="K134"/>
  <c r="J134"/>
  <c r="H134"/>
  <c r="G134"/>
  <c r="O132"/>
  <c r="L132"/>
  <c r="I132"/>
  <c r="O131"/>
  <c r="L131"/>
  <c r="I131"/>
  <c r="N130"/>
  <c r="M130"/>
  <c r="K130"/>
  <c r="J130"/>
  <c r="H130"/>
  <c r="G130"/>
  <c r="O129"/>
  <c r="L129"/>
  <c r="I129"/>
  <c r="N128"/>
  <c r="M128"/>
  <c r="K128"/>
  <c r="J128"/>
  <c r="H128"/>
  <c r="G128"/>
  <c r="O126"/>
  <c r="L126"/>
  <c r="I126"/>
  <c r="N125"/>
  <c r="M125"/>
  <c r="M124" s="1"/>
  <c r="K125"/>
  <c r="K124" s="1"/>
  <c r="J125"/>
  <c r="H125"/>
  <c r="G125"/>
  <c r="G124" s="1"/>
  <c r="N124"/>
  <c r="J124"/>
  <c r="H124"/>
  <c r="O123"/>
  <c r="L123"/>
  <c r="I123"/>
  <c r="N122"/>
  <c r="M122"/>
  <c r="K122"/>
  <c r="J122"/>
  <c r="H122"/>
  <c r="G122"/>
  <c r="O121"/>
  <c r="L121"/>
  <c r="I121"/>
  <c r="N120"/>
  <c r="M120"/>
  <c r="K120"/>
  <c r="J120"/>
  <c r="H120"/>
  <c r="G120"/>
  <c r="O117"/>
  <c r="L117"/>
  <c r="I117"/>
  <c r="N116"/>
  <c r="N115" s="1"/>
  <c r="N114" s="1"/>
  <c r="M116"/>
  <c r="M115" s="1"/>
  <c r="M114" s="1"/>
  <c r="K116"/>
  <c r="J116"/>
  <c r="J115" s="1"/>
  <c r="H116"/>
  <c r="H115" s="1"/>
  <c r="H114" s="1"/>
  <c r="G116"/>
  <c r="K115"/>
  <c r="K114" s="1"/>
  <c r="O113"/>
  <c r="L113"/>
  <c r="I113"/>
  <c r="O112"/>
  <c r="L112"/>
  <c r="I112"/>
  <c r="N111"/>
  <c r="M111"/>
  <c r="K111"/>
  <c r="J111"/>
  <c r="H111"/>
  <c r="G111"/>
  <c r="O110"/>
  <c r="L110"/>
  <c r="I110"/>
  <c r="N109"/>
  <c r="M109"/>
  <c r="K109"/>
  <c r="J109"/>
  <c r="H109"/>
  <c r="G109"/>
  <c r="O108"/>
  <c r="L108"/>
  <c r="I108"/>
  <c r="N107"/>
  <c r="M107"/>
  <c r="K107"/>
  <c r="J107"/>
  <c r="H107"/>
  <c r="G107"/>
  <c r="O98"/>
  <c r="L98"/>
  <c r="I98"/>
  <c r="N97"/>
  <c r="M97"/>
  <c r="M96" s="1"/>
  <c r="K97"/>
  <c r="K96" s="1"/>
  <c r="K95" s="1"/>
  <c r="J97"/>
  <c r="H97"/>
  <c r="G97"/>
  <c r="G96" s="1"/>
  <c r="N96"/>
  <c r="N95" s="1"/>
  <c r="J96"/>
  <c r="J95" s="1"/>
  <c r="H96"/>
  <c r="H95" s="1"/>
  <c r="O94"/>
  <c r="L94"/>
  <c r="I94"/>
  <c r="N93"/>
  <c r="M93"/>
  <c r="M92" s="1"/>
  <c r="K93"/>
  <c r="K92" s="1"/>
  <c r="K91" s="1"/>
  <c r="K90" s="1"/>
  <c r="J93"/>
  <c r="H93"/>
  <c r="G93"/>
  <c r="G92" s="1"/>
  <c r="N92"/>
  <c r="N91" s="1"/>
  <c r="N90" s="1"/>
  <c r="J92"/>
  <c r="J91" s="1"/>
  <c r="H92"/>
  <c r="H91" s="1"/>
  <c r="H90" s="1"/>
  <c r="O89"/>
  <c r="L89"/>
  <c r="I89"/>
  <c r="N88"/>
  <c r="N87" s="1"/>
  <c r="N86" s="1"/>
  <c r="M88"/>
  <c r="M87" s="1"/>
  <c r="M86" s="1"/>
  <c r="K88"/>
  <c r="K87" s="1"/>
  <c r="K86" s="1"/>
  <c r="J88"/>
  <c r="J87" s="1"/>
  <c r="H88"/>
  <c r="H87" s="1"/>
  <c r="H86" s="1"/>
  <c r="G88"/>
  <c r="G87" s="1"/>
  <c r="G86" s="1"/>
  <c r="O82"/>
  <c r="L82"/>
  <c r="I82"/>
  <c r="N81"/>
  <c r="M81"/>
  <c r="M80" s="1"/>
  <c r="K81"/>
  <c r="K80" s="1"/>
  <c r="J81"/>
  <c r="H81"/>
  <c r="G81"/>
  <c r="G80" s="1"/>
  <c r="N80"/>
  <c r="J80"/>
  <c r="H80"/>
  <c r="I72"/>
  <c r="M71"/>
  <c r="J71"/>
  <c r="H71"/>
  <c r="G71"/>
  <c r="O70"/>
  <c r="L70"/>
  <c r="I70"/>
  <c r="N69"/>
  <c r="M69"/>
  <c r="K69"/>
  <c r="J69"/>
  <c r="H69"/>
  <c r="G69"/>
  <c r="O68"/>
  <c r="L68"/>
  <c r="I68"/>
  <c r="N67"/>
  <c r="M67"/>
  <c r="K67"/>
  <c r="J67"/>
  <c r="H67"/>
  <c r="G67"/>
  <c r="O63"/>
  <c r="L63"/>
  <c r="I63"/>
  <c r="N62"/>
  <c r="N61" s="1"/>
  <c r="N60" s="1"/>
  <c r="N59" s="1"/>
  <c r="M62"/>
  <c r="M61" s="1"/>
  <c r="K62"/>
  <c r="K61" s="1"/>
  <c r="K60" s="1"/>
  <c r="K59" s="1"/>
  <c r="J62"/>
  <c r="J61" s="1"/>
  <c r="H62"/>
  <c r="H61" s="1"/>
  <c r="H60" s="1"/>
  <c r="H59" s="1"/>
  <c r="G62"/>
  <c r="G61" s="1"/>
  <c r="O58"/>
  <c r="L58"/>
  <c r="I58"/>
  <c r="N57"/>
  <c r="M57"/>
  <c r="K57"/>
  <c r="J57"/>
  <c r="H57"/>
  <c r="G57"/>
  <c r="O56"/>
  <c r="L56"/>
  <c r="I56"/>
  <c r="N55"/>
  <c r="M55"/>
  <c r="K55"/>
  <c r="J55"/>
  <c r="H55"/>
  <c r="G55"/>
  <c r="O54"/>
  <c r="L54"/>
  <c r="I54"/>
  <c r="N53"/>
  <c r="M53"/>
  <c r="K53"/>
  <c r="J53"/>
  <c r="H53"/>
  <c r="G53"/>
  <c r="O51"/>
  <c r="L51"/>
  <c r="I51"/>
  <c r="N50"/>
  <c r="M50"/>
  <c r="K50"/>
  <c r="J50"/>
  <c r="H50"/>
  <c r="G50"/>
  <c r="O49"/>
  <c r="L49"/>
  <c r="I49"/>
  <c r="N48"/>
  <c r="M48"/>
  <c r="K48"/>
  <c r="J48"/>
  <c r="H48"/>
  <c r="G48"/>
  <c r="O46"/>
  <c r="L46"/>
  <c r="I46"/>
  <c r="N45"/>
  <c r="M45"/>
  <c r="K45"/>
  <c r="J45"/>
  <c r="H45"/>
  <c r="G45"/>
  <c r="N44"/>
  <c r="M44"/>
  <c r="K44"/>
  <c r="J44"/>
  <c r="H44"/>
  <c r="G44"/>
  <c r="O43"/>
  <c r="L43"/>
  <c r="I43"/>
  <c r="N42"/>
  <c r="M42"/>
  <c r="K42"/>
  <c r="J42"/>
  <c r="H42"/>
  <c r="G42"/>
  <c r="O41"/>
  <c r="L41"/>
  <c r="I41"/>
  <c r="N40"/>
  <c r="M40"/>
  <c r="K40"/>
  <c r="J40"/>
  <c r="H40"/>
  <c r="G40"/>
  <c r="O36"/>
  <c r="L36"/>
  <c r="I36"/>
  <c r="N35"/>
  <c r="M35"/>
  <c r="M34" s="1"/>
  <c r="M33" s="1"/>
  <c r="M32" s="1"/>
  <c r="K35"/>
  <c r="K34" s="1"/>
  <c r="K33" s="1"/>
  <c r="K32" s="1"/>
  <c r="J35"/>
  <c r="H35"/>
  <c r="H34" s="1"/>
  <c r="H33" s="1"/>
  <c r="H32" s="1"/>
  <c r="G35"/>
  <c r="G34" s="1"/>
  <c r="G33" s="1"/>
  <c r="G32" s="1"/>
  <c r="N34"/>
  <c r="N33" s="1"/>
  <c r="N32" s="1"/>
  <c r="J34"/>
  <c r="J33" s="1"/>
  <c r="J32" s="1"/>
  <c r="O30"/>
  <c r="L30"/>
  <c r="I30"/>
  <c r="N29"/>
  <c r="M29"/>
  <c r="K29"/>
  <c r="J29"/>
  <c r="H29"/>
  <c r="G29"/>
  <c r="O28"/>
  <c r="L28"/>
  <c r="I28"/>
  <c r="N27"/>
  <c r="M27"/>
  <c r="K27"/>
  <c r="J27"/>
  <c r="H27"/>
  <c r="G27"/>
  <c r="O26"/>
  <c r="L26"/>
  <c r="I26"/>
  <c r="N25"/>
  <c r="M25"/>
  <c r="K25"/>
  <c r="J25"/>
  <c r="H25"/>
  <c r="G25"/>
  <c r="O22"/>
  <c r="L22"/>
  <c r="I22"/>
  <c r="N21"/>
  <c r="N20" s="1"/>
  <c r="N19" s="1"/>
  <c r="M21"/>
  <c r="M20" s="1"/>
  <c r="M19" s="1"/>
  <c r="K21"/>
  <c r="J21"/>
  <c r="J20" s="1"/>
  <c r="J19" s="1"/>
  <c r="H21"/>
  <c r="H20" s="1"/>
  <c r="H19" s="1"/>
  <c r="G21"/>
  <c r="G20" s="1"/>
  <c r="G19" s="1"/>
  <c r="K20"/>
  <c r="K19" s="1"/>
  <c r="O16"/>
  <c r="L16"/>
  <c r="I16"/>
  <c r="N15"/>
  <c r="M15"/>
  <c r="K15"/>
  <c r="J15"/>
  <c r="J14" s="1"/>
  <c r="J13" s="1"/>
  <c r="H15"/>
  <c r="H14" s="1"/>
  <c r="H13" s="1"/>
  <c r="H12" s="1"/>
  <c r="G15"/>
  <c r="G14" s="1"/>
  <c r="G13" s="1"/>
  <c r="N14"/>
  <c r="M14"/>
  <c r="M13" s="1"/>
  <c r="M12" s="1"/>
  <c r="K14"/>
  <c r="K13" s="1"/>
  <c r="K12" s="1"/>
  <c r="N13"/>
  <c r="N12" s="1"/>
  <c r="H804" l="1"/>
  <c r="N804"/>
  <c r="H550"/>
  <c r="H549" s="1"/>
  <c r="H548" s="1"/>
  <c r="N746"/>
  <c r="G265"/>
  <c r="G256" s="1"/>
  <c r="M511"/>
  <c r="J577"/>
  <c r="J576" s="1"/>
  <c r="J575" s="1"/>
  <c r="J574" s="1"/>
  <c r="K249"/>
  <c r="K248" s="1"/>
  <c r="N249"/>
  <c r="N248" s="1"/>
  <c r="N257"/>
  <c r="H249"/>
  <c r="H248" s="1"/>
  <c r="N187"/>
  <c r="N186" s="1"/>
  <c r="N185" s="1"/>
  <c r="N184" s="1"/>
  <c r="I202"/>
  <c r="I203"/>
  <c r="H257"/>
  <c r="K257"/>
  <c r="J276"/>
  <c r="M276"/>
  <c r="I282"/>
  <c r="I284"/>
  <c r="K294"/>
  <c r="K293" s="1"/>
  <c r="K292" s="1"/>
  <c r="N294"/>
  <c r="N293" s="1"/>
  <c r="N292" s="1"/>
  <c r="L298"/>
  <c r="O298"/>
  <c r="N358"/>
  <c r="J494"/>
  <c r="J493" s="1"/>
  <c r="J492" s="1"/>
  <c r="J501"/>
  <c r="J500" s="1"/>
  <c r="J499" s="1"/>
  <c r="J511"/>
  <c r="J510" s="1"/>
  <c r="H703"/>
  <c r="H663" s="1"/>
  <c r="J79"/>
  <c r="K127"/>
  <c r="G369"/>
  <c r="L592"/>
  <c r="N587"/>
  <c r="I595"/>
  <c r="L595"/>
  <c r="L598"/>
  <c r="O598"/>
  <c r="O614"/>
  <c r="O626"/>
  <c r="M656"/>
  <c r="H746"/>
  <c r="K746"/>
  <c r="K778"/>
  <c r="G47"/>
  <c r="J47"/>
  <c r="J119"/>
  <c r="M119"/>
  <c r="H187"/>
  <c r="K187"/>
  <c r="I190"/>
  <c r="L190"/>
  <c r="H353"/>
  <c r="K353"/>
  <c r="H358"/>
  <c r="K358"/>
  <c r="I410"/>
  <c r="L410"/>
  <c r="O410"/>
  <c r="I411"/>
  <c r="L411"/>
  <c r="O411"/>
  <c r="L416"/>
  <c r="O416"/>
  <c r="I419"/>
  <c r="L419"/>
  <c r="O419"/>
  <c r="I420"/>
  <c r="L420"/>
  <c r="H656"/>
  <c r="O762"/>
  <c r="O811"/>
  <c r="O911"/>
  <c r="J214"/>
  <c r="J213" s="1"/>
  <c r="J205" s="1"/>
  <c r="J761"/>
  <c r="G761"/>
  <c r="M534"/>
  <c r="J534"/>
  <c r="M510"/>
  <c r="M214"/>
  <c r="M213" s="1"/>
  <c r="M171"/>
  <c r="M170" s="1"/>
  <c r="M169" s="1"/>
  <c r="J106"/>
  <c r="J105" s="1"/>
  <c r="M106"/>
  <c r="G39"/>
  <c r="G38" s="1"/>
  <c r="J308"/>
  <c r="H369"/>
  <c r="H566"/>
  <c r="H565" s="1"/>
  <c r="N566"/>
  <c r="N565" s="1"/>
  <c r="I866"/>
  <c r="O905"/>
  <c r="N914"/>
  <c r="O424"/>
  <c r="L387"/>
  <c r="O387"/>
  <c r="H47"/>
  <c r="K47"/>
  <c r="K308"/>
  <c r="K307" s="1"/>
  <c r="N308"/>
  <c r="O420"/>
  <c r="H294"/>
  <c r="H293" s="1"/>
  <c r="H292" s="1"/>
  <c r="I298"/>
  <c r="I197"/>
  <c r="G127"/>
  <c r="O197"/>
  <c r="L197"/>
  <c r="I598"/>
  <c r="H914"/>
  <c r="I664"/>
  <c r="M39"/>
  <c r="M38" s="1"/>
  <c r="I215"/>
  <c r="I225"/>
  <c r="L225"/>
  <c r="J232"/>
  <c r="J237"/>
  <c r="M265"/>
  <c r="M256" s="1"/>
  <c r="N353"/>
  <c r="N352" s="1"/>
  <c r="N351" s="1"/>
  <c r="N350" s="1"/>
  <c r="J358"/>
  <c r="G656"/>
  <c r="N710"/>
  <c r="H857"/>
  <c r="H856" s="1"/>
  <c r="H855" s="1"/>
  <c r="H854" s="1"/>
  <c r="K857"/>
  <c r="K856" s="1"/>
  <c r="K855" s="1"/>
  <c r="K854" s="1"/>
  <c r="N857"/>
  <c r="N856" s="1"/>
  <c r="N855" s="1"/>
  <c r="N854" s="1"/>
  <c r="I860"/>
  <c r="L860"/>
  <c r="O860"/>
  <c r="N47"/>
  <c r="H52"/>
  <c r="N146"/>
  <c r="N145" s="1"/>
  <c r="N144" s="1"/>
  <c r="N143" s="1"/>
  <c r="I449"/>
  <c r="J448"/>
  <c r="J447" s="1"/>
  <c r="J442" s="1"/>
  <c r="I450"/>
  <c r="I457"/>
  <c r="G746"/>
  <c r="I746" s="1"/>
  <c r="J746"/>
  <c r="L746" s="1"/>
  <c r="M746"/>
  <c r="O746" s="1"/>
  <c r="G317"/>
  <c r="I317" s="1"/>
  <c r="I318"/>
  <c r="M317"/>
  <c r="O317" s="1"/>
  <c r="O318"/>
  <c r="H874"/>
  <c r="H846" s="1"/>
  <c r="G534"/>
  <c r="I416"/>
  <c r="I387"/>
  <c r="G358"/>
  <c r="I358" s="1"/>
  <c r="H186"/>
  <c r="H185" s="1"/>
  <c r="H184" s="1"/>
  <c r="G106"/>
  <c r="G105" s="1"/>
  <c r="J39"/>
  <c r="J38" s="1"/>
  <c r="N52"/>
  <c r="O61"/>
  <c r="I86"/>
  <c r="O86"/>
  <c r="J369"/>
  <c r="L369" s="1"/>
  <c r="G448"/>
  <c r="G447" s="1"/>
  <c r="G442" s="1"/>
  <c r="K460"/>
  <c r="N460"/>
  <c r="K534"/>
  <c r="N534"/>
  <c r="N703"/>
  <c r="N663" s="1"/>
  <c r="H710"/>
  <c r="K710"/>
  <c r="I714"/>
  <c r="L714"/>
  <c r="H739"/>
  <c r="N739"/>
  <c r="N735" s="1"/>
  <c r="N722" s="1"/>
  <c r="N721" s="1"/>
  <c r="N720" s="1"/>
  <c r="L795"/>
  <c r="N794"/>
  <c r="N793" s="1"/>
  <c r="N778" s="1"/>
  <c r="I797"/>
  <c r="L797"/>
  <c r="I805"/>
  <c r="O805"/>
  <c r="G821"/>
  <c r="O921"/>
  <c r="J524"/>
  <c r="L524" s="1"/>
  <c r="L525"/>
  <c r="M524"/>
  <c r="O524" s="1"/>
  <c r="O525"/>
  <c r="H106"/>
  <c r="H105" s="1"/>
  <c r="N106"/>
  <c r="N105" s="1"/>
  <c r="H146"/>
  <c r="H145" s="1"/>
  <c r="H144" s="1"/>
  <c r="H143" s="1"/>
  <c r="K146"/>
  <c r="K145" s="1"/>
  <c r="K144" s="1"/>
  <c r="K143" s="1"/>
  <c r="I149"/>
  <c r="K322"/>
  <c r="K321" s="1"/>
  <c r="H448"/>
  <c r="H447" s="1"/>
  <c r="H442" s="1"/>
  <c r="L457"/>
  <c r="H511"/>
  <c r="H510" s="1"/>
  <c r="K511"/>
  <c r="K510" s="1"/>
  <c r="N511"/>
  <c r="N510" s="1"/>
  <c r="I524"/>
  <c r="J656"/>
  <c r="K735"/>
  <c r="K722" s="1"/>
  <c r="K721" s="1"/>
  <c r="K720" s="1"/>
  <c r="N874"/>
  <c r="I417"/>
  <c r="M769"/>
  <c r="O770"/>
  <c r="J769"/>
  <c r="L770"/>
  <c r="I771"/>
  <c r="M358"/>
  <c r="H352"/>
  <c r="H351" s="1"/>
  <c r="M288"/>
  <c r="O289"/>
  <c r="J288"/>
  <c r="L289"/>
  <c r="H286"/>
  <c r="I287"/>
  <c r="G24"/>
  <c r="G23" s="1"/>
  <c r="J24"/>
  <c r="J23" s="1"/>
  <c r="H24"/>
  <c r="H23" s="1"/>
  <c r="H18" s="1"/>
  <c r="H17" s="1"/>
  <c r="I40"/>
  <c r="L40"/>
  <c r="O40"/>
  <c r="H39"/>
  <c r="H38" s="1"/>
  <c r="H37" s="1"/>
  <c r="H31" s="1"/>
  <c r="K39"/>
  <c r="K38" s="1"/>
  <c r="N39"/>
  <c r="N38" s="1"/>
  <c r="I44"/>
  <c r="L44"/>
  <c r="O44"/>
  <c r="K52"/>
  <c r="I55"/>
  <c r="J52"/>
  <c r="J37" s="1"/>
  <c r="M52"/>
  <c r="J146"/>
  <c r="J145" s="1"/>
  <c r="L172"/>
  <c r="O172"/>
  <c r="K171"/>
  <c r="K170" s="1"/>
  <c r="K169" s="1"/>
  <c r="N171"/>
  <c r="N170" s="1"/>
  <c r="N169" s="1"/>
  <c r="O169" s="1"/>
  <c r="O225"/>
  <c r="M242"/>
  <c r="J265"/>
  <c r="J256" s="1"/>
  <c r="G276"/>
  <c r="H322"/>
  <c r="H321" s="1"/>
  <c r="N322"/>
  <c r="N321" s="1"/>
  <c r="G511"/>
  <c r="I629"/>
  <c r="L629"/>
  <c r="I630"/>
  <c r="L630"/>
  <c r="O630"/>
  <c r="I635"/>
  <c r="L635"/>
  <c r="O635"/>
  <c r="I636"/>
  <c r="L641"/>
  <c r="O641"/>
  <c r="G654"/>
  <c r="G653" s="1"/>
  <c r="I653" s="1"/>
  <c r="I657"/>
  <c r="L657"/>
  <c r="O657"/>
  <c r="I658"/>
  <c r="K656"/>
  <c r="N656"/>
  <c r="I673"/>
  <c r="L673"/>
  <c r="O673"/>
  <c r="I674"/>
  <c r="L674"/>
  <c r="O674"/>
  <c r="I679"/>
  <c r="L679"/>
  <c r="O679"/>
  <c r="I680"/>
  <c r="I694"/>
  <c r="O694"/>
  <c r="I695"/>
  <c r="J695"/>
  <c r="O695"/>
  <c r="K703"/>
  <c r="K663" s="1"/>
  <c r="I707"/>
  <c r="L707"/>
  <c r="I723"/>
  <c r="L723"/>
  <c r="O723"/>
  <c r="I724"/>
  <c r="L724"/>
  <c r="H735"/>
  <c r="H722" s="1"/>
  <c r="H721" s="1"/>
  <c r="H720" s="1"/>
  <c r="G740"/>
  <c r="G739" s="1"/>
  <c r="G735" s="1"/>
  <c r="J740"/>
  <c r="J739" s="1"/>
  <c r="L739" s="1"/>
  <c r="G756"/>
  <c r="G755" s="1"/>
  <c r="J756"/>
  <c r="J755" s="1"/>
  <c r="J754" s="1"/>
  <c r="M756"/>
  <c r="M755" s="1"/>
  <c r="H761"/>
  <c r="N761"/>
  <c r="I765"/>
  <c r="L765"/>
  <c r="J821"/>
  <c r="J820" s="1"/>
  <c r="L820" s="1"/>
  <c r="O829"/>
  <c r="O851"/>
  <c r="J878"/>
  <c r="J877" s="1"/>
  <c r="L884"/>
  <c r="I891"/>
  <c r="O892"/>
  <c r="O927"/>
  <c r="K133"/>
  <c r="I139"/>
  <c r="J138"/>
  <c r="H138"/>
  <c r="M138"/>
  <c r="I198"/>
  <c r="I260"/>
  <c r="L260"/>
  <c r="O260"/>
  <c r="H276"/>
  <c r="K276"/>
  <c r="L276" s="1"/>
  <c r="N276"/>
  <c r="H281"/>
  <c r="H306"/>
  <c r="N306"/>
  <c r="G353"/>
  <c r="J353"/>
  <c r="L353" s="1"/>
  <c r="M353"/>
  <c r="M352" s="1"/>
  <c r="O369"/>
  <c r="I370"/>
  <c r="L370"/>
  <c r="O370"/>
  <c r="I371"/>
  <c r="L371"/>
  <c r="H350"/>
  <c r="L389"/>
  <c r="O389"/>
  <c r="L390"/>
  <c r="O390"/>
  <c r="G494"/>
  <c r="G493" s="1"/>
  <c r="G492" s="1"/>
  <c r="M494"/>
  <c r="M493" s="1"/>
  <c r="M492" s="1"/>
  <c r="M550"/>
  <c r="M549" s="1"/>
  <c r="M548" s="1"/>
  <c r="O561"/>
  <c r="N281"/>
  <c r="G478"/>
  <c r="G477" s="1"/>
  <c r="O477"/>
  <c r="O478"/>
  <c r="L477"/>
  <c r="L478"/>
  <c r="J242"/>
  <c r="M232"/>
  <c r="G232"/>
  <c r="I927"/>
  <c r="H625"/>
  <c r="I641"/>
  <c r="H534"/>
  <c r="H460"/>
  <c r="H456" s="1"/>
  <c r="H455" s="1"/>
  <c r="M448"/>
  <c r="M447" s="1"/>
  <c r="M442" s="1"/>
  <c r="N448"/>
  <c r="N447" s="1"/>
  <c r="N442" s="1"/>
  <c r="K448"/>
  <c r="K447" s="1"/>
  <c r="K442" s="1"/>
  <c r="G423"/>
  <c r="H171"/>
  <c r="H170" s="1"/>
  <c r="H169" s="1"/>
  <c r="I172"/>
  <c r="I173"/>
  <c r="H127"/>
  <c r="I127" s="1"/>
  <c r="O207"/>
  <c r="L207"/>
  <c r="H307"/>
  <c r="N307"/>
  <c r="I353"/>
  <c r="J352"/>
  <c r="N37"/>
  <c r="N31" s="1"/>
  <c r="O12"/>
  <c r="J18"/>
  <c r="J17" s="1"/>
  <c r="I216"/>
  <c r="I238"/>
  <c r="L238"/>
  <c r="O238"/>
  <c r="H237"/>
  <c r="K237"/>
  <c r="I243"/>
  <c r="L243"/>
  <c r="I266"/>
  <c r="L266"/>
  <c r="O266"/>
  <c r="H265"/>
  <c r="H256" s="1"/>
  <c r="K265"/>
  <c r="N265"/>
  <c r="N256" s="1"/>
  <c r="I273"/>
  <c r="L273"/>
  <c r="O273"/>
  <c r="I274"/>
  <c r="K281"/>
  <c r="K306"/>
  <c r="I313"/>
  <c r="J307"/>
  <c r="L307" s="1"/>
  <c r="I326"/>
  <c r="L326"/>
  <c r="O326"/>
  <c r="I327"/>
  <c r="L327"/>
  <c r="I332"/>
  <c r="L332"/>
  <c r="O332"/>
  <c r="I333"/>
  <c r="L333"/>
  <c r="I338"/>
  <c r="L338"/>
  <c r="I344"/>
  <c r="L344"/>
  <c r="O344"/>
  <c r="I345"/>
  <c r="L345"/>
  <c r="O345"/>
  <c r="I354"/>
  <c r="L354"/>
  <c r="O354"/>
  <c r="K382"/>
  <c r="K377" s="1"/>
  <c r="K376" s="1"/>
  <c r="N382"/>
  <c r="G402"/>
  <c r="G401" s="1"/>
  <c r="I435"/>
  <c r="L435"/>
  <c r="O435"/>
  <c r="I436"/>
  <c r="L436"/>
  <c r="I471"/>
  <c r="L471"/>
  <c r="O471"/>
  <c r="H478"/>
  <c r="H477" s="1"/>
  <c r="I502"/>
  <c r="L502"/>
  <c r="O502"/>
  <c r="H501"/>
  <c r="H500" s="1"/>
  <c r="H499" s="1"/>
  <c r="K501"/>
  <c r="K500" s="1"/>
  <c r="K499" s="1"/>
  <c r="L499" s="1"/>
  <c r="N501"/>
  <c r="N500" s="1"/>
  <c r="N499" s="1"/>
  <c r="I514"/>
  <c r="L514"/>
  <c r="O514"/>
  <c r="I518"/>
  <c r="L518"/>
  <c r="O518"/>
  <c r="I519"/>
  <c r="L519"/>
  <c r="O519"/>
  <c r="L528"/>
  <c r="O528"/>
  <c r="I543"/>
  <c r="L543"/>
  <c r="O543"/>
  <c r="I544"/>
  <c r="G550"/>
  <c r="J550"/>
  <c r="J549" s="1"/>
  <c r="J548" s="1"/>
  <c r="O638"/>
  <c r="I644"/>
  <c r="L644"/>
  <c r="O644"/>
  <c r="I729"/>
  <c r="L729"/>
  <c r="O729"/>
  <c r="I730"/>
  <c r="L730"/>
  <c r="O730"/>
  <c r="I736"/>
  <c r="L736"/>
  <c r="O736"/>
  <c r="I737"/>
  <c r="O797"/>
  <c r="M897"/>
  <c r="I13"/>
  <c r="G12"/>
  <c r="I12" s="1"/>
  <c r="O13"/>
  <c r="M47"/>
  <c r="O47" s="1"/>
  <c r="H66"/>
  <c r="H65" s="1"/>
  <c r="H64" s="1"/>
  <c r="K66"/>
  <c r="K65" s="1"/>
  <c r="K64" s="1"/>
  <c r="I69"/>
  <c r="H79"/>
  <c r="N79"/>
  <c r="K106"/>
  <c r="K105" s="1"/>
  <c r="I109"/>
  <c r="I116"/>
  <c r="O114"/>
  <c r="G146"/>
  <c r="G145" s="1"/>
  <c r="M146"/>
  <c r="M145" s="1"/>
  <c r="M206"/>
  <c r="I369"/>
  <c r="J491"/>
  <c r="L510"/>
  <c r="O656"/>
  <c r="I700"/>
  <c r="L700"/>
  <c r="O700"/>
  <c r="I701"/>
  <c r="I766"/>
  <c r="I821"/>
  <c r="O821"/>
  <c r="J824"/>
  <c r="J823" s="1"/>
  <c r="L823" s="1"/>
  <c r="L834"/>
  <c r="N833"/>
  <c r="N832" s="1"/>
  <c r="N846"/>
  <c r="O866"/>
  <c r="O878"/>
  <c r="I921"/>
  <c r="H756"/>
  <c r="H755" s="1"/>
  <c r="K756"/>
  <c r="K755" s="1"/>
  <c r="L755" s="1"/>
  <c r="N756"/>
  <c r="N755" s="1"/>
  <c r="I279"/>
  <c r="O882"/>
  <c r="L882"/>
  <c r="I528"/>
  <c r="I529"/>
  <c r="I120"/>
  <c r="K119"/>
  <c r="L119" s="1"/>
  <c r="M127"/>
  <c r="I882"/>
  <c r="N560"/>
  <c r="N559" s="1"/>
  <c r="N558" s="1"/>
  <c r="N66"/>
  <c r="N65" s="1"/>
  <c r="N64" s="1"/>
  <c r="O69"/>
  <c r="L69"/>
  <c r="G66"/>
  <c r="G65" s="1"/>
  <c r="G64" s="1"/>
  <c r="J66"/>
  <c r="J65" s="1"/>
  <c r="J64" s="1"/>
  <c r="M24"/>
  <c r="M23" s="1"/>
  <c r="M18" s="1"/>
  <c r="K24"/>
  <c r="K23" s="1"/>
  <c r="K18" s="1"/>
  <c r="K17" s="1"/>
  <c r="L17" s="1"/>
  <c r="I24"/>
  <c r="N24"/>
  <c r="N23" s="1"/>
  <c r="N18" s="1"/>
  <c r="N17" s="1"/>
  <c r="I691"/>
  <c r="O691"/>
  <c r="I249"/>
  <c r="G248"/>
  <c r="O249"/>
  <c r="M248"/>
  <c r="I250"/>
  <c r="I207"/>
  <c r="I208"/>
  <c r="G206"/>
  <c r="O578"/>
  <c r="N577"/>
  <c r="N576" s="1"/>
  <c r="N575" s="1"/>
  <c r="N574" s="1"/>
  <c r="L578"/>
  <c r="K577"/>
  <c r="K576" s="1"/>
  <c r="K575" s="1"/>
  <c r="K574" s="1"/>
  <c r="L574" s="1"/>
  <c r="I578"/>
  <c r="H577"/>
  <c r="H576" s="1"/>
  <c r="H575" s="1"/>
  <c r="H574" s="1"/>
  <c r="K566"/>
  <c r="K565" s="1"/>
  <c r="L569"/>
  <c r="M566"/>
  <c r="M565" s="1"/>
  <c r="L561"/>
  <c r="K560"/>
  <c r="K559" s="1"/>
  <c r="K558" s="1"/>
  <c r="I569"/>
  <c r="I561"/>
  <c r="H560"/>
  <c r="H559" s="1"/>
  <c r="H558" s="1"/>
  <c r="I389"/>
  <c r="I390"/>
  <c r="L386"/>
  <c r="G386"/>
  <c r="I386" s="1"/>
  <c r="M386"/>
  <c r="O386" s="1"/>
  <c r="G257"/>
  <c r="J257"/>
  <c r="M257"/>
  <c r="G470"/>
  <c r="G469" s="1"/>
  <c r="K470"/>
  <c r="K469" s="1"/>
  <c r="N470"/>
  <c r="N469" s="1"/>
  <c r="O448"/>
  <c r="O449"/>
  <c r="O450"/>
  <c r="L448"/>
  <c r="L449"/>
  <c r="L450"/>
  <c r="I407"/>
  <c r="O52"/>
  <c r="I550"/>
  <c r="G549"/>
  <c r="L13"/>
  <c r="J12"/>
  <c r="L12" s="1"/>
  <c r="L52"/>
  <c r="L308"/>
  <c r="J306"/>
  <c r="L306" s="1"/>
  <c r="K79"/>
  <c r="L173"/>
  <c r="O173"/>
  <c r="M187"/>
  <c r="O187" s="1"/>
  <c r="L198"/>
  <c r="O198"/>
  <c r="H214"/>
  <c r="H213" s="1"/>
  <c r="K214"/>
  <c r="K213" s="1"/>
  <c r="N214"/>
  <c r="N213" s="1"/>
  <c r="O213" s="1"/>
  <c r="N237"/>
  <c r="G242"/>
  <c r="O250"/>
  <c r="I251"/>
  <c r="J251"/>
  <c r="G281"/>
  <c r="I281" s="1"/>
  <c r="J281"/>
  <c r="M281"/>
  <c r="O281" s="1"/>
  <c r="L358"/>
  <c r="I359"/>
  <c r="L359"/>
  <c r="O359"/>
  <c r="K456"/>
  <c r="K455" s="1"/>
  <c r="H470"/>
  <c r="I495"/>
  <c r="L495"/>
  <c r="O495"/>
  <c r="H494"/>
  <c r="H493" s="1"/>
  <c r="H492" s="1"/>
  <c r="H491" s="1"/>
  <c r="K494"/>
  <c r="K493" s="1"/>
  <c r="K492" s="1"/>
  <c r="K491" s="1"/>
  <c r="L491" s="1"/>
  <c r="N494"/>
  <c r="N493" s="1"/>
  <c r="N492" s="1"/>
  <c r="N491" s="1"/>
  <c r="G501"/>
  <c r="G500" s="1"/>
  <c r="G499" s="1"/>
  <c r="G491" s="1"/>
  <c r="M501"/>
  <c r="M500" s="1"/>
  <c r="M499" s="1"/>
  <c r="N625"/>
  <c r="L636"/>
  <c r="O636"/>
  <c r="O714"/>
  <c r="I715"/>
  <c r="L715"/>
  <c r="O715"/>
  <c r="L766"/>
  <c r="O766"/>
  <c r="I774"/>
  <c r="I775"/>
  <c r="I781"/>
  <c r="O781"/>
  <c r="H794"/>
  <c r="H793" s="1"/>
  <c r="H778" s="1"/>
  <c r="H803"/>
  <c r="H802" s="1"/>
  <c r="N803"/>
  <c r="N802" s="1"/>
  <c r="I811"/>
  <c r="I829"/>
  <c r="M857"/>
  <c r="M856" s="1"/>
  <c r="K874"/>
  <c r="G881"/>
  <c r="I881" s="1"/>
  <c r="M881"/>
  <c r="O881" s="1"/>
  <c r="M891"/>
  <c r="O891" s="1"/>
  <c r="K897"/>
  <c r="K896" s="1"/>
  <c r="K895" s="1"/>
  <c r="K894" s="1"/>
  <c r="I911"/>
  <c r="L919"/>
  <c r="O919"/>
  <c r="I922"/>
  <c r="L425"/>
  <c r="L428"/>
  <c r="O425"/>
  <c r="O428"/>
  <c r="I47"/>
  <c r="L47"/>
  <c r="I48"/>
  <c r="L48"/>
  <c r="O48"/>
  <c r="G52"/>
  <c r="M66"/>
  <c r="M65" s="1"/>
  <c r="L93"/>
  <c r="L95"/>
  <c r="N127"/>
  <c r="I130"/>
  <c r="L130"/>
  <c r="O162"/>
  <c r="L208"/>
  <c r="O208"/>
  <c r="H206"/>
  <c r="K206"/>
  <c r="N206"/>
  <c r="I233"/>
  <c r="L233"/>
  <c r="O233"/>
  <c r="H232"/>
  <c r="K232"/>
  <c r="N232"/>
  <c r="O232" s="1"/>
  <c r="G237"/>
  <c r="M237"/>
  <c r="O243"/>
  <c r="H242"/>
  <c r="K242"/>
  <c r="N242"/>
  <c r="L279"/>
  <c r="O279"/>
  <c r="I299"/>
  <c r="L299"/>
  <c r="O299"/>
  <c r="I309"/>
  <c r="L309"/>
  <c r="O309"/>
  <c r="I310"/>
  <c r="L310"/>
  <c r="O310"/>
  <c r="G322"/>
  <c r="J322"/>
  <c r="M322"/>
  <c r="I395"/>
  <c r="L395"/>
  <c r="O395"/>
  <c r="I396"/>
  <c r="L396"/>
  <c r="O396"/>
  <c r="G399"/>
  <c r="G398" s="1"/>
  <c r="I401"/>
  <c r="O401"/>
  <c r="I402"/>
  <c r="J402"/>
  <c r="O402"/>
  <c r="L407"/>
  <c r="O436"/>
  <c r="I437"/>
  <c r="L437"/>
  <c r="O437"/>
  <c r="I438"/>
  <c r="G460"/>
  <c r="G456" s="1"/>
  <c r="G455" s="1"/>
  <c r="J460"/>
  <c r="J456" s="1"/>
  <c r="J455" s="1"/>
  <c r="M460"/>
  <c r="M456" s="1"/>
  <c r="M470"/>
  <c r="O510"/>
  <c r="L534"/>
  <c r="I535"/>
  <c r="L535"/>
  <c r="O535"/>
  <c r="I536"/>
  <c r="L536"/>
  <c r="I551"/>
  <c r="I552"/>
  <c r="G577"/>
  <c r="G576" s="1"/>
  <c r="G575" s="1"/>
  <c r="G574" s="1"/>
  <c r="M577"/>
  <c r="M576" s="1"/>
  <c r="M575" s="1"/>
  <c r="M574" s="1"/>
  <c r="K600"/>
  <c r="I605"/>
  <c r="L605"/>
  <c r="O605"/>
  <c r="I608"/>
  <c r="L608"/>
  <c r="O608"/>
  <c r="I612"/>
  <c r="L612"/>
  <c r="O612"/>
  <c r="I642"/>
  <c r="L642"/>
  <c r="I647"/>
  <c r="L647"/>
  <c r="O707"/>
  <c r="J735"/>
  <c r="L735" s="1"/>
  <c r="K917"/>
  <c r="K916" s="1"/>
  <c r="K915" s="1"/>
  <c r="G171"/>
  <c r="G170" s="1"/>
  <c r="G169" s="1"/>
  <c r="I404"/>
  <c r="O566"/>
  <c r="I45"/>
  <c r="L45"/>
  <c r="I61"/>
  <c r="L61"/>
  <c r="I175"/>
  <c r="L175"/>
  <c r="O175"/>
  <c r="I176"/>
  <c r="L176"/>
  <c r="O176"/>
  <c r="G187"/>
  <c r="J187"/>
  <c r="I188"/>
  <c r="L188"/>
  <c r="O188"/>
  <c r="I192"/>
  <c r="J193"/>
  <c r="J192" s="1"/>
  <c r="L202"/>
  <c r="I210"/>
  <c r="L210"/>
  <c r="G214"/>
  <c r="I19"/>
  <c r="L19"/>
  <c r="O19"/>
  <c r="I20"/>
  <c r="L20"/>
  <c r="I27"/>
  <c r="L27"/>
  <c r="O27"/>
  <c r="I32"/>
  <c r="L32"/>
  <c r="O32"/>
  <c r="I33"/>
  <c r="L33"/>
  <c r="O33"/>
  <c r="I42"/>
  <c r="I53"/>
  <c r="L53"/>
  <c r="O53"/>
  <c r="I57"/>
  <c r="L57"/>
  <c r="O57"/>
  <c r="G60"/>
  <c r="J60"/>
  <c r="J59" s="1"/>
  <c r="L59" s="1"/>
  <c r="M60"/>
  <c r="O62"/>
  <c r="L67"/>
  <c r="I71"/>
  <c r="L81"/>
  <c r="L97"/>
  <c r="L107"/>
  <c r="I111"/>
  <c r="L111"/>
  <c r="O111"/>
  <c r="G115"/>
  <c r="G114" s="1"/>
  <c r="I114" s="1"/>
  <c r="G119"/>
  <c r="H119"/>
  <c r="N119"/>
  <c r="O119" s="1"/>
  <c r="I122"/>
  <c r="L122"/>
  <c r="O122"/>
  <c r="L124"/>
  <c r="L125"/>
  <c r="I128"/>
  <c r="J127"/>
  <c r="O128"/>
  <c r="I134"/>
  <c r="L134"/>
  <c r="O134"/>
  <c r="H133"/>
  <c r="H118" s="1"/>
  <c r="L147"/>
  <c r="I152"/>
  <c r="L237"/>
  <c r="I323"/>
  <c r="L323"/>
  <c r="O323"/>
  <c r="I324"/>
  <c r="L324"/>
  <c r="I329"/>
  <c r="L329"/>
  <c r="O329"/>
  <c r="I330"/>
  <c r="L330"/>
  <c r="I335"/>
  <c r="L335"/>
  <c r="O335"/>
  <c r="I336"/>
  <c r="L336"/>
  <c r="O336"/>
  <c r="I341"/>
  <c r="L341"/>
  <c r="O341"/>
  <c r="I342"/>
  <c r="L342"/>
  <c r="O342"/>
  <c r="I347"/>
  <c r="L347"/>
  <c r="O347"/>
  <c r="I348"/>
  <c r="O371"/>
  <c r="I378"/>
  <c r="L378"/>
  <c r="O378"/>
  <c r="I379"/>
  <c r="L379"/>
  <c r="O379"/>
  <c r="I383"/>
  <c r="L383"/>
  <c r="O383"/>
  <c r="I392"/>
  <c r="L392"/>
  <c r="O392"/>
  <c r="I393"/>
  <c r="I398"/>
  <c r="O398"/>
  <c r="I399"/>
  <c r="J399"/>
  <c r="L438"/>
  <c r="O438"/>
  <c r="I443"/>
  <c r="L443"/>
  <c r="O443"/>
  <c r="I444"/>
  <c r="I452"/>
  <c r="L452"/>
  <c r="O452"/>
  <c r="I465"/>
  <c r="L465"/>
  <c r="O465"/>
  <c r="I466"/>
  <c r="L466"/>
  <c r="I474"/>
  <c r="O474"/>
  <c r="I475"/>
  <c r="J475"/>
  <c r="O475"/>
  <c r="I481"/>
  <c r="L529"/>
  <c r="O529"/>
  <c r="I530"/>
  <c r="L530"/>
  <c r="O530"/>
  <c r="I531"/>
  <c r="L531"/>
  <c r="O531"/>
  <c r="L544"/>
  <c r="O544"/>
  <c r="I545"/>
  <c r="L545"/>
  <c r="O545"/>
  <c r="I546"/>
  <c r="L546"/>
  <c r="G566"/>
  <c r="J566"/>
  <c r="I567"/>
  <c r="L567"/>
  <c r="O567"/>
  <c r="I571"/>
  <c r="L571"/>
  <c r="I580"/>
  <c r="L580"/>
  <c r="G597"/>
  <c r="I597" s="1"/>
  <c r="M597"/>
  <c r="O597" s="1"/>
  <c r="I615"/>
  <c r="L615"/>
  <c r="O615"/>
  <c r="I618"/>
  <c r="L618"/>
  <c r="O618"/>
  <c r="I626"/>
  <c r="I632"/>
  <c r="L632"/>
  <c r="O632"/>
  <c r="I639"/>
  <c r="O639"/>
  <c r="O755"/>
  <c r="O756"/>
  <c r="L781"/>
  <c r="L783"/>
  <c r="I784"/>
  <c r="L784"/>
  <c r="O784"/>
  <c r="I799"/>
  <c r="I806"/>
  <c r="O806"/>
  <c r="L808"/>
  <c r="I809"/>
  <c r="L809"/>
  <c r="O809"/>
  <c r="I812"/>
  <c r="L812"/>
  <c r="O812"/>
  <c r="I824"/>
  <c r="I851"/>
  <c r="O858"/>
  <c r="I862"/>
  <c r="L862"/>
  <c r="O862"/>
  <c r="I898"/>
  <c r="L898"/>
  <c r="O898"/>
  <c r="I905"/>
  <c r="L909"/>
  <c r="O909"/>
  <c r="I912"/>
  <c r="L922"/>
  <c r="O922"/>
  <c r="I928"/>
  <c r="I218"/>
  <c r="I228"/>
  <c r="L228"/>
  <c r="O228"/>
  <c r="I229"/>
  <c r="I235"/>
  <c r="L235"/>
  <c r="I240"/>
  <c r="L240"/>
  <c r="I257"/>
  <c r="L257"/>
  <c r="O257"/>
  <c r="I258"/>
  <c r="I276"/>
  <c r="O276"/>
  <c r="I277"/>
  <c r="L277"/>
  <c r="O277"/>
  <c r="L282"/>
  <c r="O282"/>
  <c r="G294"/>
  <c r="J294"/>
  <c r="M294"/>
  <c r="I295"/>
  <c r="L295"/>
  <c r="L313"/>
  <c r="O313"/>
  <c r="I314"/>
  <c r="L314"/>
  <c r="O314"/>
  <c r="I315"/>
  <c r="L315"/>
  <c r="O315"/>
  <c r="I363"/>
  <c r="L363"/>
  <c r="O363"/>
  <c r="I364"/>
  <c r="L364"/>
  <c r="O364"/>
  <c r="I421"/>
  <c r="L421"/>
  <c r="I424"/>
  <c r="H423"/>
  <c r="H382" s="1"/>
  <c r="H377" s="1"/>
  <c r="H376" s="1"/>
  <c r="I432"/>
  <c r="K441"/>
  <c r="N456"/>
  <c r="N455" s="1"/>
  <c r="I470"/>
  <c r="L492"/>
  <c r="L493"/>
  <c r="L494"/>
  <c r="I499"/>
  <c r="O499"/>
  <c r="L500"/>
  <c r="O500"/>
  <c r="I501"/>
  <c r="O501"/>
  <c r="O511"/>
  <c r="I512"/>
  <c r="L512"/>
  <c r="O536"/>
  <c r="I537"/>
  <c r="L575"/>
  <c r="L577"/>
  <c r="K625"/>
  <c r="O647"/>
  <c r="I648"/>
  <c r="L648"/>
  <c r="O648"/>
  <c r="O653"/>
  <c r="J654"/>
  <c r="O654"/>
  <c r="I660"/>
  <c r="L660"/>
  <c r="I676"/>
  <c r="L676"/>
  <c r="O676"/>
  <c r="I677"/>
  <c r="L677"/>
  <c r="O677"/>
  <c r="I682"/>
  <c r="L682"/>
  <c r="O682"/>
  <c r="I697"/>
  <c r="L697"/>
  <c r="O697"/>
  <c r="G703"/>
  <c r="J703"/>
  <c r="M703"/>
  <c r="I704"/>
  <c r="L704"/>
  <c r="O704"/>
  <c r="G710"/>
  <c r="I710" s="1"/>
  <c r="J710"/>
  <c r="L710" s="1"/>
  <c r="M710"/>
  <c r="O710" s="1"/>
  <c r="I711"/>
  <c r="L711"/>
  <c r="I726"/>
  <c r="L726"/>
  <c r="O726"/>
  <c r="I727"/>
  <c r="I732"/>
  <c r="I739"/>
  <c r="I740"/>
  <c r="M740"/>
  <c r="M739" s="1"/>
  <c r="I744"/>
  <c r="I750"/>
  <c r="L750"/>
  <c r="O750"/>
  <c r="I751"/>
  <c r="L751"/>
  <c r="O751"/>
  <c r="I759"/>
  <c r="L759"/>
  <c r="O759"/>
  <c r="I885"/>
  <c r="L885"/>
  <c r="O885"/>
  <c r="I892"/>
  <c r="K914"/>
  <c r="J424"/>
  <c r="I413"/>
  <c r="L413"/>
  <c r="O407"/>
  <c r="I408"/>
  <c r="L417"/>
  <c r="O214"/>
  <c r="O215"/>
  <c r="O216"/>
  <c r="L213"/>
  <c r="L214"/>
  <c r="L215"/>
  <c r="L216"/>
  <c r="O460"/>
  <c r="O461"/>
  <c r="L461"/>
  <c r="I461"/>
  <c r="I427"/>
  <c r="I428"/>
  <c r="L432"/>
  <c r="O432"/>
  <c r="N377"/>
  <c r="N376" s="1"/>
  <c r="M427"/>
  <c r="M423" s="1"/>
  <c r="O423" s="1"/>
  <c r="M431"/>
  <c r="J427"/>
  <c r="J431"/>
  <c r="I425"/>
  <c r="K803"/>
  <c r="K802" s="1"/>
  <c r="L817"/>
  <c r="G754"/>
  <c r="I14"/>
  <c r="L14"/>
  <c r="O14"/>
  <c r="I15"/>
  <c r="L15"/>
  <c r="O15"/>
  <c r="I25"/>
  <c r="L25"/>
  <c r="O25"/>
  <c r="I29"/>
  <c r="L29"/>
  <c r="O29"/>
  <c r="O45"/>
  <c r="I50"/>
  <c r="L50"/>
  <c r="O50"/>
  <c r="L55"/>
  <c r="O55"/>
  <c r="L109"/>
  <c r="O109"/>
  <c r="O116"/>
  <c r="O120"/>
  <c r="O130"/>
  <c r="G133"/>
  <c r="I133" s="1"/>
  <c r="M133"/>
  <c r="M118" s="1"/>
  <c r="I136"/>
  <c r="J133"/>
  <c r="L133" s="1"/>
  <c r="O136"/>
  <c r="G138"/>
  <c r="I138" s="1"/>
  <c r="O170"/>
  <c r="I193"/>
  <c r="O202"/>
  <c r="L203"/>
  <c r="O203"/>
  <c r="O210"/>
  <c r="I211"/>
  <c r="L211"/>
  <c r="O211"/>
  <c r="L218"/>
  <c r="O218"/>
  <c r="I219"/>
  <c r="L219"/>
  <c r="O219"/>
  <c r="L229"/>
  <c r="O229"/>
  <c r="O235"/>
  <c r="O240"/>
  <c r="I245"/>
  <c r="L245"/>
  <c r="O245"/>
  <c r="L258"/>
  <c r="O258"/>
  <c r="I262"/>
  <c r="L262"/>
  <c r="O262"/>
  <c r="I263"/>
  <c r="L263"/>
  <c r="O263"/>
  <c r="I268"/>
  <c r="L268"/>
  <c r="O268"/>
  <c r="O295"/>
  <c r="I296"/>
  <c r="L296"/>
  <c r="O296"/>
  <c r="I301"/>
  <c r="L301"/>
  <c r="O301"/>
  <c r="I302"/>
  <c r="L302"/>
  <c r="O302"/>
  <c r="I303"/>
  <c r="L303"/>
  <c r="O303"/>
  <c r="O324"/>
  <c r="O330"/>
  <c r="L348"/>
  <c r="O348"/>
  <c r="I356"/>
  <c r="L356"/>
  <c r="O356"/>
  <c r="I361"/>
  <c r="L361"/>
  <c r="O361"/>
  <c r="I380"/>
  <c r="L380"/>
  <c r="O380"/>
  <c r="O404"/>
  <c r="I405"/>
  <c r="J405"/>
  <c r="O405"/>
  <c r="O413"/>
  <c r="I414"/>
  <c r="L414"/>
  <c r="O414"/>
  <c r="L408"/>
  <c r="O408"/>
  <c r="I430"/>
  <c r="I431"/>
  <c r="L444"/>
  <c r="O444"/>
  <c r="I445"/>
  <c r="L445"/>
  <c r="O445"/>
  <c r="I453"/>
  <c r="L453"/>
  <c r="O453"/>
  <c r="O466"/>
  <c r="I467"/>
  <c r="L467"/>
  <c r="O467"/>
  <c r="I486"/>
  <c r="O512"/>
  <c r="I516"/>
  <c r="L516"/>
  <c r="O516"/>
  <c r="I525"/>
  <c r="I526"/>
  <c r="L526"/>
  <c r="O526"/>
  <c r="L537"/>
  <c r="O537"/>
  <c r="I538"/>
  <c r="L538"/>
  <c r="O538"/>
  <c r="I562"/>
  <c r="L562"/>
  <c r="O562"/>
  <c r="I563"/>
  <c r="L563"/>
  <c r="O563"/>
  <c r="O569"/>
  <c r="O595"/>
  <c r="L638"/>
  <c r="I645"/>
  <c r="L645"/>
  <c r="O645"/>
  <c r="I650"/>
  <c r="L650"/>
  <c r="O650"/>
  <c r="I651"/>
  <c r="L651"/>
  <c r="O651"/>
  <c r="O660"/>
  <c r="I661"/>
  <c r="L661"/>
  <c r="O661"/>
  <c r="I683"/>
  <c r="L683"/>
  <c r="O683"/>
  <c r="I698"/>
  <c r="L698"/>
  <c r="O698"/>
  <c r="I705"/>
  <c r="L705"/>
  <c r="O705"/>
  <c r="O711"/>
  <c r="I712"/>
  <c r="L712"/>
  <c r="O712"/>
  <c r="I717"/>
  <c r="I718"/>
  <c r="L727"/>
  <c r="O727"/>
  <c r="L732"/>
  <c r="O732"/>
  <c r="I733"/>
  <c r="L733"/>
  <c r="O733"/>
  <c r="L740"/>
  <c r="L744"/>
  <c r="O744"/>
  <c r="I757"/>
  <c r="L757"/>
  <c r="O757"/>
  <c r="I763"/>
  <c r="L763"/>
  <c r="O763"/>
  <c r="K761"/>
  <c r="K754" s="1"/>
  <c r="K753" s="1"/>
  <c r="G780"/>
  <c r="I780" s="1"/>
  <c r="M780"/>
  <c r="O780" s="1"/>
  <c r="L806"/>
  <c r="I818"/>
  <c r="L818"/>
  <c r="O818"/>
  <c r="O824"/>
  <c r="K828"/>
  <c r="K827" s="1"/>
  <c r="K826" s="1"/>
  <c r="I836"/>
  <c r="L836"/>
  <c r="O836"/>
  <c r="L841"/>
  <c r="I842"/>
  <c r="L842"/>
  <c r="O842"/>
  <c r="I852"/>
  <c r="L852"/>
  <c r="O852"/>
  <c r="L858"/>
  <c r="I867"/>
  <c r="L867"/>
  <c r="O867"/>
  <c r="I872"/>
  <c r="L872"/>
  <c r="O872"/>
  <c r="I878"/>
  <c r="G897"/>
  <c r="G896" s="1"/>
  <c r="I900"/>
  <c r="L900"/>
  <c r="O900"/>
  <c r="I906"/>
  <c r="L906"/>
  <c r="O906"/>
  <c r="I909"/>
  <c r="L912"/>
  <c r="O912"/>
  <c r="I919"/>
  <c r="L928"/>
  <c r="O928"/>
  <c r="O20"/>
  <c r="I21"/>
  <c r="L21"/>
  <c r="O21"/>
  <c r="I34"/>
  <c r="L34"/>
  <c r="O34"/>
  <c r="I35"/>
  <c r="L35"/>
  <c r="O35"/>
  <c r="L42"/>
  <c r="O42"/>
  <c r="L60"/>
  <c r="I62"/>
  <c r="L62"/>
  <c r="I66"/>
  <c r="I67"/>
  <c r="I88"/>
  <c r="O88"/>
  <c r="I124"/>
  <c r="O124"/>
  <c r="L127"/>
  <c r="N133"/>
  <c r="L149"/>
  <c r="O149"/>
  <c r="I154"/>
  <c r="I156"/>
  <c r="I162"/>
  <c r="I170"/>
  <c r="J171"/>
  <c r="J170" s="1"/>
  <c r="O190"/>
  <c r="K186"/>
  <c r="K185" s="1"/>
  <c r="K184" s="1"/>
  <c r="I226"/>
  <c r="L226"/>
  <c r="O226"/>
  <c r="O251"/>
  <c r="L274"/>
  <c r="O274"/>
  <c r="L284"/>
  <c r="O284"/>
  <c r="I311"/>
  <c r="L311"/>
  <c r="O311"/>
  <c r="O327"/>
  <c r="O333"/>
  <c r="O338"/>
  <c r="I339"/>
  <c r="L339"/>
  <c r="O339"/>
  <c r="I367"/>
  <c r="L367"/>
  <c r="O367"/>
  <c r="I373"/>
  <c r="I374"/>
  <c r="I384"/>
  <c r="L384"/>
  <c r="O384"/>
  <c r="L393"/>
  <c r="O393"/>
  <c r="O399"/>
  <c r="O417"/>
  <c r="O421"/>
  <c r="O457"/>
  <c r="I458"/>
  <c r="L458"/>
  <c r="O458"/>
  <c r="I463"/>
  <c r="L463"/>
  <c r="O463"/>
  <c r="I472"/>
  <c r="L472"/>
  <c r="O472"/>
  <c r="I478"/>
  <c r="I479"/>
  <c r="I483"/>
  <c r="I484"/>
  <c r="I487"/>
  <c r="I488"/>
  <c r="I489"/>
  <c r="I497"/>
  <c r="L497"/>
  <c r="O497"/>
  <c r="I504"/>
  <c r="L504"/>
  <c r="O504"/>
  <c r="I532"/>
  <c r="L532"/>
  <c r="O532"/>
  <c r="O546"/>
  <c r="I554"/>
  <c r="I555"/>
  <c r="O571"/>
  <c r="O580"/>
  <c r="O593"/>
  <c r="L602"/>
  <c r="G604"/>
  <c r="I604" s="1"/>
  <c r="M604"/>
  <c r="O604" s="1"/>
  <c r="G614"/>
  <c r="I614" s="1"/>
  <c r="H610"/>
  <c r="N610"/>
  <c r="N586" s="1"/>
  <c r="N585" s="1"/>
  <c r="I620"/>
  <c r="I621"/>
  <c r="I627"/>
  <c r="L627"/>
  <c r="O627"/>
  <c r="I633"/>
  <c r="L633"/>
  <c r="O633"/>
  <c r="G638"/>
  <c r="I638" s="1"/>
  <c r="O642"/>
  <c r="L658"/>
  <c r="O658"/>
  <c r="L680"/>
  <c r="O680"/>
  <c r="L701"/>
  <c r="O701"/>
  <c r="I708"/>
  <c r="L708"/>
  <c r="O708"/>
  <c r="O724"/>
  <c r="L737"/>
  <c r="O737"/>
  <c r="I747"/>
  <c r="L747"/>
  <c r="O747"/>
  <c r="I748"/>
  <c r="L748"/>
  <c r="O748"/>
  <c r="I762"/>
  <c r="L762"/>
  <c r="N754"/>
  <c r="N753" s="1"/>
  <c r="I830"/>
  <c r="L830"/>
  <c r="O830"/>
  <c r="L892"/>
  <c r="H897"/>
  <c r="H896" s="1"/>
  <c r="H895" s="1"/>
  <c r="H894" s="1"/>
  <c r="N897"/>
  <c r="N896" s="1"/>
  <c r="N895" s="1"/>
  <c r="N894" s="1"/>
  <c r="K904"/>
  <c r="K903" s="1"/>
  <c r="K902" s="1"/>
  <c r="O80"/>
  <c r="M79"/>
  <c r="L91"/>
  <c r="J90"/>
  <c r="L90" s="1"/>
  <c r="L105"/>
  <c r="I106"/>
  <c r="O106"/>
  <c r="M105"/>
  <c r="L161"/>
  <c r="J160"/>
  <c r="J159" s="1"/>
  <c r="I64"/>
  <c r="L115"/>
  <c r="J114"/>
  <c r="L114" s="1"/>
  <c r="L145"/>
  <c r="J144"/>
  <c r="I146"/>
  <c r="O146"/>
  <c r="I160"/>
  <c r="O160"/>
  <c r="O159"/>
  <c r="I151"/>
  <c r="L65"/>
  <c r="O66"/>
  <c r="I80"/>
  <c r="G79"/>
  <c r="L87"/>
  <c r="J86"/>
  <c r="I92"/>
  <c r="G91"/>
  <c r="O92"/>
  <c r="M91"/>
  <c r="I96"/>
  <c r="G95"/>
  <c r="I95" s="1"/>
  <c r="O96"/>
  <c r="M95"/>
  <c r="O95" s="1"/>
  <c r="O192"/>
  <c r="M186"/>
  <c r="I65"/>
  <c r="L66"/>
  <c r="O67"/>
  <c r="L80"/>
  <c r="I81"/>
  <c r="O81"/>
  <c r="I87"/>
  <c r="O87"/>
  <c r="L88"/>
  <c r="L92"/>
  <c r="I93"/>
  <c r="O93"/>
  <c r="L96"/>
  <c r="I97"/>
  <c r="O97"/>
  <c r="L106"/>
  <c r="I107"/>
  <c r="O107"/>
  <c r="I115"/>
  <c r="O115"/>
  <c r="L116"/>
  <c r="L120"/>
  <c r="I125"/>
  <c r="O125"/>
  <c r="L128"/>
  <c r="L136"/>
  <c r="I141"/>
  <c r="L146"/>
  <c r="I147"/>
  <c r="O147"/>
  <c r="I155"/>
  <c r="I161"/>
  <c r="O161"/>
  <c r="L162"/>
  <c r="L594"/>
  <c r="H600"/>
  <c r="L607"/>
  <c r="L611"/>
  <c r="L617"/>
  <c r="K610"/>
  <c r="K586" s="1"/>
  <c r="K585" s="1"/>
  <c r="O193"/>
  <c r="J591"/>
  <c r="G592"/>
  <c r="M592"/>
  <c r="G594"/>
  <c r="I594" s="1"/>
  <c r="M594"/>
  <c r="O594" s="1"/>
  <c r="J597"/>
  <c r="L597" s="1"/>
  <c r="J601"/>
  <c r="G602"/>
  <c r="M602"/>
  <c r="J604"/>
  <c r="L604" s="1"/>
  <c r="G607"/>
  <c r="I607" s="1"/>
  <c r="M607"/>
  <c r="O607" s="1"/>
  <c r="G611"/>
  <c r="I611" s="1"/>
  <c r="M611"/>
  <c r="O611" s="1"/>
  <c r="J614"/>
  <c r="G617"/>
  <c r="M617"/>
  <c r="M625"/>
  <c r="J626"/>
  <c r="O629"/>
  <c r="I770"/>
  <c r="H777"/>
  <c r="N828"/>
  <c r="N827" s="1"/>
  <c r="N826" s="1"/>
  <c r="N801" s="1"/>
  <c r="K777"/>
  <c r="N777"/>
  <c r="H828"/>
  <c r="H827" s="1"/>
  <c r="H826" s="1"/>
  <c r="L639"/>
  <c r="M765"/>
  <c r="G769"/>
  <c r="G773"/>
  <c r="I773" s="1"/>
  <c r="J780"/>
  <c r="G783"/>
  <c r="I783" s="1"/>
  <c r="M783"/>
  <c r="O783" s="1"/>
  <c r="J794"/>
  <c r="G795"/>
  <c r="M795"/>
  <c r="J805"/>
  <c r="G808"/>
  <c r="I808" s="1"/>
  <c r="M808"/>
  <c r="O808" s="1"/>
  <c r="J811"/>
  <c r="G817"/>
  <c r="I817" s="1"/>
  <c r="M817"/>
  <c r="O817" s="1"/>
  <c r="G820"/>
  <c r="I820" s="1"/>
  <c r="M820"/>
  <c r="O820" s="1"/>
  <c r="G823"/>
  <c r="I823" s="1"/>
  <c r="M823"/>
  <c r="O823" s="1"/>
  <c r="J829"/>
  <c r="L829" s="1"/>
  <c r="J833"/>
  <c r="G834"/>
  <c r="M834"/>
  <c r="J840"/>
  <c r="G841"/>
  <c r="M841"/>
  <c r="K846"/>
  <c r="O857"/>
  <c r="L871"/>
  <c r="L877"/>
  <c r="L908"/>
  <c r="L918"/>
  <c r="H904"/>
  <c r="H903" s="1"/>
  <c r="H902" s="1"/>
  <c r="N904"/>
  <c r="N903" s="1"/>
  <c r="N902" s="1"/>
  <c r="G850"/>
  <c r="M850"/>
  <c r="J851"/>
  <c r="J857"/>
  <c r="G858"/>
  <c r="G865"/>
  <c r="M865"/>
  <c r="J866"/>
  <c r="J870"/>
  <c r="G871"/>
  <c r="M871"/>
  <c r="J876"/>
  <c r="G877"/>
  <c r="M877"/>
  <c r="J881"/>
  <c r="G884"/>
  <c r="I884" s="1"/>
  <c r="M884"/>
  <c r="O884" s="1"/>
  <c r="G890"/>
  <c r="J891"/>
  <c r="M896"/>
  <c r="J897"/>
  <c r="J905"/>
  <c r="L905" s="1"/>
  <c r="G908"/>
  <c r="M908"/>
  <c r="J911"/>
  <c r="G918"/>
  <c r="M918"/>
  <c r="J921"/>
  <c r="L921" s="1"/>
  <c r="G926"/>
  <c r="M926"/>
  <c r="J927"/>
  <c r="L811" l="1"/>
  <c r="J804"/>
  <c r="L265"/>
  <c r="K256"/>
  <c r="K247" s="1"/>
  <c r="N305"/>
  <c r="L442"/>
  <c r="L75"/>
  <c r="O75"/>
  <c r="L74"/>
  <c r="I248"/>
  <c r="I75"/>
  <c r="H73"/>
  <c r="O358"/>
  <c r="L86"/>
  <c r="O248"/>
  <c r="L171"/>
  <c r="M205"/>
  <c r="G510"/>
  <c r="I510" s="1"/>
  <c r="I534"/>
  <c r="O534"/>
  <c r="I755"/>
  <c r="O740"/>
  <c r="L878"/>
  <c r="O442"/>
  <c r="I656"/>
  <c r="L824"/>
  <c r="N624"/>
  <c r="N623" s="1"/>
  <c r="K352"/>
  <c r="K351" s="1"/>
  <c r="K350" s="1"/>
  <c r="K305" s="1"/>
  <c r="O38"/>
  <c r="I38"/>
  <c r="I460"/>
  <c r="I448"/>
  <c r="J118"/>
  <c r="J73" s="1"/>
  <c r="L39"/>
  <c r="O492"/>
  <c r="L656"/>
  <c r="L447"/>
  <c r="K37"/>
  <c r="K31" s="1"/>
  <c r="I23"/>
  <c r="L38"/>
  <c r="M663"/>
  <c r="O663" s="1"/>
  <c r="G663"/>
  <c r="I663" s="1"/>
  <c r="M308"/>
  <c r="L232"/>
  <c r="I756"/>
  <c r="G308"/>
  <c r="I308" s="1"/>
  <c r="L242"/>
  <c r="J231"/>
  <c r="J224" s="1"/>
  <c r="J223" s="1"/>
  <c r="J222" s="1"/>
  <c r="I237"/>
  <c r="K118"/>
  <c r="H754"/>
  <c r="H753" s="1"/>
  <c r="I169"/>
  <c r="H441"/>
  <c r="I442"/>
  <c r="I171"/>
  <c r="H11"/>
  <c r="M890"/>
  <c r="I897"/>
  <c r="K845"/>
  <c r="H801"/>
  <c r="L79"/>
  <c r="O133"/>
  <c r="G118"/>
  <c r="I761"/>
  <c r="L456"/>
  <c r="I654"/>
  <c r="K624"/>
  <c r="K623" s="1"/>
  <c r="K584" s="1"/>
  <c r="L576"/>
  <c r="L511"/>
  <c r="L501"/>
  <c r="I500"/>
  <c r="O494"/>
  <c r="O493"/>
  <c r="N441"/>
  <c r="N434" s="1"/>
  <c r="L756"/>
  <c r="I735"/>
  <c r="O574"/>
  <c r="I511"/>
  <c r="O470"/>
  <c r="J441"/>
  <c r="L441" s="1"/>
  <c r="O242"/>
  <c r="M231"/>
  <c r="M224" s="1"/>
  <c r="M223" s="1"/>
  <c r="M222" s="1"/>
  <c r="I232"/>
  <c r="N205"/>
  <c r="N158" s="1"/>
  <c r="H205"/>
  <c r="H158" s="1"/>
  <c r="M491"/>
  <c r="O491" s="1"/>
  <c r="L281"/>
  <c r="O24"/>
  <c r="M37"/>
  <c r="O37" s="1"/>
  <c r="O447"/>
  <c r="O171"/>
  <c r="L821"/>
  <c r="I447"/>
  <c r="I477"/>
  <c r="O39"/>
  <c r="I39"/>
  <c r="O353"/>
  <c r="G352"/>
  <c r="I352" s="1"/>
  <c r="M509"/>
  <c r="M508" s="1"/>
  <c r="M507" s="1"/>
  <c r="G382"/>
  <c r="G377" s="1"/>
  <c r="G376" s="1"/>
  <c r="I376" s="1"/>
  <c r="K509"/>
  <c r="K508" s="1"/>
  <c r="K507" s="1"/>
  <c r="H845"/>
  <c r="J587"/>
  <c r="N118"/>
  <c r="O23"/>
  <c r="N247"/>
  <c r="H247"/>
  <c r="J509"/>
  <c r="G509"/>
  <c r="G508" s="1"/>
  <c r="N509"/>
  <c r="H509"/>
  <c r="H508" s="1"/>
  <c r="H507" s="1"/>
  <c r="I493"/>
  <c r="I494"/>
  <c r="I492"/>
  <c r="O769"/>
  <c r="M768"/>
  <c r="O768" s="1"/>
  <c r="L769"/>
  <c r="J768"/>
  <c r="L768" s="1"/>
  <c r="H305"/>
  <c r="I286"/>
  <c r="O288"/>
  <c r="M287"/>
  <c r="L288"/>
  <c r="J287"/>
  <c r="L695"/>
  <c r="J694"/>
  <c r="L694" s="1"/>
  <c r="K205"/>
  <c r="L205" s="1"/>
  <c r="L24"/>
  <c r="L23"/>
  <c r="O237"/>
  <c r="I206"/>
  <c r="K434"/>
  <c r="H469"/>
  <c r="I469" s="1"/>
  <c r="H624"/>
  <c r="H623" s="1"/>
  <c r="I576"/>
  <c r="I574"/>
  <c r="N231"/>
  <c r="N224" s="1"/>
  <c r="N223" s="1"/>
  <c r="N222" s="1"/>
  <c r="G231"/>
  <c r="G224" s="1"/>
  <c r="G223" s="1"/>
  <c r="M779"/>
  <c r="I456"/>
  <c r="L206"/>
  <c r="O127"/>
  <c r="M17"/>
  <c r="O17" s="1"/>
  <c r="O18"/>
  <c r="N845"/>
  <c r="O897"/>
  <c r="H586"/>
  <c r="H585" s="1"/>
  <c r="K801"/>
  <c r="L455"/>
  <c r="L460"/>
  <c r="O575"/>
  <c r="I242"/>
  <c r="O206"/>
  <c r="I491"/>
  <c r="O265"/>
  <c r="I265"/>
  <c r="M382"/>
  <c r="O352"/>
  <c r="M351"/>
  <c r="L352"/>
  <c r="J351"/>
  <c r="I754"/>
  <c r="I423"/>
  <c r="L18"/>
  <c r="G18"/>
  <c r="O577"/>
  <c r="O576"/>
  <c r="I577"/>
  <c r="I575"/>
  <c r="M455"/>
  <c r="O456"/>
  <c r="O322"/>
  <c r="M321"/>
  <c r="I322"/>
  <c r="G321"/>
  <c r="G625"/>
  <c r="I625" s="1"/>
  <c r="I119"/>
  <c r="K231"/>
  <c r="J722"/>
  <c r="L402"/>
  <c r="J401"/>
  <c r="L401" s="1"/>
  <c r="L322"/>
  <c r="J321"/>
  <c r="I52"/>
  <c r="G37"/>
  <c r="L251"/>
  <c r="J250"/>
  <c r="J249" s="1"/>
  <c r="L37"/>
  <c r="J31"/>
  <c r="I549"/>
  <c r="G548"/>
  <c r="H231"/>
  <c r="G722"/>
  <c r="M469"/>
  <c r="O469" s="1"/>
  <c r="L424"/>
  <c r="J423"/>
  <c r="L423" s="1"/>
  <c r="O739"/>
  <c r="M735"/>
  <c r="L703"/>
  <c r="L294"/>
  <c r="J293"/>
  <c r="I566"/>
  <c r="G565"/>
  <c r="L475"/>
  <c r="J474"/>
  <c r="O60"/>
  <c r="M59"/>
  <c r="O59" s="1"/>
  <c r="I60"/>
  <c r="G59"/>
  <c r="I59" s="1"/>
  <c r="I214"/>
  <c r="G213"/>
  <c r="L187"/>
  <c r="O565"/>
  <c r="M560"/>
  <c r="M247"/>
  <c r="G247"/>
  <c r="O703"/>
  <c r="I703"/>
  <c r="L654"/>
  <c r="J653"/>
  <c r="L653" s="1"/>
  <c r="O294"/>
  <c r="M293"/>
  <c r="I294"/>
  <c r="G293"/>
  <c r="L566"/>
  <c r="J565"/>
  <c r="L399"/>
  <c r="J398"/>
  <c r="I455"/>
  <c r="G441"/>
  <c r="L193"/>
  <c r="L192"/>
  <c r="I187"/>
  <c r="G186"/>
  <c r="O427"/>
  <c r="M430"/>
  <c r="O430" s="1"/>
  <c r="O431"/>
  <c r="L427"/>
  <c r="J430"/>
  <c r="L430" s="1"/>
  <c r="L431"/>
  <c r="L405"/>
  <c r="J404"/>
  <c r="N584"/>
  <c r="N583" s="1"/>
  <c r="L754"/>
  <c r="G880"/>
  <c r="I880" s="1"/>
  <c r="L761"/>
  <c r="J926"/>
  <c r="L927"/>
  <c r="G925"/>
  <c r="I926"/>
  <c r="M917"/>
  <c r="O918"/>
  <c r="O908"/>
  <c r="M904"/>
  <c r="M895"/>
  <c r="O896"/>
  <c r="J890"/>
  <c r="L891"/>
  <c r="G889"/>
  <c r="I890"/>
  <c r="M876"/>
  <c r="O877"/>
  <c r="J875"/>
  <c r="L876"/>
  <c r="G870"/>
  <c r="I871"/>
  <c r="J865"/>
  <c r="L866"/>
  <c r="G864"/>
  <c r="I864" s="1"/>
  <c r="I865"/>
  <c r="J856"/>
  <c r="L857"/>
  <c r="J850"/>
  <c r="L851"/>
  <c r="G849"/>
  <c r="I850"/>
  <c r="M840"/>
  <c r="O841"/>
  <c r="J839"/>
  <c r="L840"/>
  <c r="G833"/>
  <c r="I834"/>
  <c r="L805"/>
  <c r="G794"/>
  <c r="I795"/>
  <c r="J779"/>
  <c r="L780"/>
  <c r="G768"/>
  <c r="I769"/>
  <c r="L626"/>
  <c r="G610"/>
  <c r="I610" s="1"/>
  <c r="I617"/>
  <c r="G601"/>
  <c r="I602"/>
  <c r="G591"/>
  <c r="G587" s="1"/>
  <c r="I592"/>
  <c r="M90"/>
  <c r="O90" s="1"/>
  <c r="O91"/>
  <c r="G90"/>
  <c r="I90" s="1"/>
  <c r="I91"/>
  <c r="I74"/>
  <c r="I79"/>
  <c r="M64"/>
  <c r="O65"/>
  <c r="L64"/>
  <c r="J917"/>
  <c r="M880"/>
  <c r="O880" s="1"/>
  <c r="G779"/>
  <c r="M925"/>
  <c r="O926"/>
  <c r="G917"/>
  <c r="I918"/>
  <c r="J904"/>
  <c r="L911"/>
  <c r="I908"/>
  <c r="G904"/>
  <c r="J896"/>
  <c r="L897"/>
  <c r="G895"/>
  <c r="I896"/>
  <c r="M889"/>
  <c r="O890"/>
  <c r="J880"/>
  <c r="L880" s="1"/>
  <c r="L881"/>
  <c r="G876"/>
  <c r="I877"/>
  <c r="M870"/>
  <c r="O871"/>
  <c r="J869"/>
  <c r="L869" s="1"/>
  <c r="L870"/>
  <c r="M864"/>
  <c r="O864" s="1"/>
  <c r="O865"/>
  <c r="G857"/>
  <c r="I858"/>
  <c r="M855"/>
  <c r="O856"/>
  <c r="M849"/>
  <c r="O850"/>
  <c r="G840"/>
  <c r="I841"/>
  <c r="M833"/>
  <c r="O834"/>
  <c r="J832"/>
  <c r="L833"/>
  <c r="M794"/>
  <c r="O795"/>
  <c r="J793"/>
  <c r="L794"/>
  <c r="O765"/>
  <c r="M761"/>
  <c r="O625"/>
  <c r="M610"/>
  <c r="O610" s="1"/>
  <c r="O617"/>
  <c r="L614"/>
  <c r="J610"/>
  <c r="L610" s="1"/>
  <c r="M601"/>
  <c r="O602"/>
  <c r="J600"/>
  <c r="L600" s="1"/>
  <c r="L601"/>
  <c r="M591"/>
  <c r="M587" s="1"/>
  <c r="O592"/>
  <c r="L591"/>
  <c r="L170"/>
  <c r="J169"/>
  <c r="O186"/>
  <c r="M185"/>
  <c r="I159"/>
  <c r="M144"/>
  <c r="O145"/>
  <c r="G144"/>
  <c r="I145"/>
  <c r="J143"/>
  <c r="L143" s="1"/>
  <c r="L144"/>
  <c r="L159"/>
  <c r="L160"/>
  <c r="O105"/>
  <c r="I105"/>
  <c r="O74"/>
  <c r="O79"/>
  <c r="I118"/>
  <c r="L256" l="1"/>
  <c r="L31"/>
  <c r="O509"/>
  <c r="G73"/>
  <c r="M73"/>
  <c r="N73"/>
  <c r="N11" s="1"/>
  <c r="K73"/>
  <c r="K11" s="1"/>
  <c r="G307"/>
  <c r="I307" s="1"/>
  <c r="M624"/>
  <c r="K158"/>
  <c r="O256"/>
  <c r="O205"/>
  <c r="O779"/>
  <c r="L779"/>
  <c r="J778"/>
  <c r="I779"/>
  <c r="N221"/>
  <c r="H434"/>
  <c r="G624"/>
  <c r="G623" s="1"/>
  <c r="I623" s="1"/>
  <c r="I382"/>
  <c r="I377"/>
  <c r="G306"/>
  <c r="I306" s="1"/>
  <c r="M31"/>
  <c r="O31" s="1"/>
  <c r="K583"/>
  <c r="J663"/>
  <c r="L663" s="1"/>
  <c r="M307"/>
  <c r="O307" s="1"/>
  <c r="M306"/>
  <c r="O306" s="1"/>
  <c r="O308"/>
  <c r="L118"/>
  <c r="G351"/>
  <c r="G350" s="1"/>
  <c r="I350" s="1"/>
  <c r="O118"/>
  <c r="H584"/>
  <c r="H583" s="1"/>
  <c r="J625"/>
  <c r="J624" s="1"/>
  <c r="I256"/>
  <c r="I508"/>
  <c r="N508"/>
  <c r="J508"/>
  <c r="L509"/>
  <c r="I509"/>
  <c r="O222"/>
  <c r="O223"/>
  <c r="O224"/>
  <c r="O231"/>
  <c r="J753"/>
  <c r="L753" s="1"/>
  <c r="M286"/>
  <c r="O286" s="1"/>
  <c r="O287"/>
  <c r="J286"/>
  <c r="L286" s="1"/>
  <c r="L287"/>
  <c r="L398"/>
  <c r="J382"/>
  <c r="L351"/>
  <c r="J350"/>
  <c r="L350" s="1"/>
  <c r="O351"/>
  <c r="M350"/>
  <c r="O350" s="1"/>
  <c r="G17"/>
  <c r="I17" s="1"/>
  <c r="I18"/>
  <c r="I722"/>
  <c r="G721"/>
  <c r="K224"/>
  <c r="L231"/>
  <c r="M441"/>
  <c r="O455"/>
  <c r="G222"/>
  <c r="G221" s="1"/>
  <c r="I73"/>
  <c r="H224"/>
  <c r="I231"/>
  <c r="I548"/>
  <c r="G507"/>
  <c r="I507" s="1"/>
  <c r="L250"/>
  <c r="I37"/>
  <c r="G31"/>
  <c r="I31" s="1"/>
  <c r="L321"/>
  <c r="L722"/>
  <c r="J721"/>
  <c r="I321"/>
  <c r="O321"/>
  <c r="I186"/>
  <c r="G185"/>
  <c r="G434"/>
  <c r="I441"/>
  <c r="L565"/>
  <c r="J560"/>
  <c r="I293"/>
  <c r="G292"/>
  <c r="I292" s="1"/>
  <c r="O293"/>
  <c r="M292"/>
  <c r="O292" s="1"/>
  <c r="I247"/>
  <c r="O247"/>
  <c r="O560"/>
  <c r="M559"/>
  <c r="I213"/>
  <c r="G205"/>
  <c r="L474"/>
  <c r="J470"/>
  <c r="I565"/>
  <c r="G560"/>
  <c r="L293"/>
  <c r="J292"/>
  <c r="L292" s="1"/>
  <c r="O735"/>
  <c r="M722"/>
  <c r="J186"/>
  <c r="O382"/>
  <c r="M377"/>
  <c r="L404"/>
  <c r="M184"/>
  <c r="O185"/>
  <c r="L169"/>
  <c r="M754"/>
  <c r="O761"/>
  <c r="G903"/>
  <c r="I904"/>
  <c r="G803"/>
  <c r="I804"/>
  <c r="J916"/>
  <c r="L917"/>
  <c r="O64"/>
  <c r="I591"/>
  <c r="I601"/>
  <c r="G600"/>
  <c r="I600" s="1"/>
  <c r="I768"/>
  <c r="G753"/>
  <c r="I753" s="1"/>
  <c r="I794"/>
  <c r="G793"/>
  <c r="G778" s="1"/>
  <c r="L804"/>
  <c r="J803"/>
  <c r="I833"/>
  <c r="G832"/>
  <c r="L839"/>
  <c r="J838"/>
  <c r="L838" s="1"/>
  <c r="O840"/>
  <c r="M839"/>
  <c r="I849"/>
  <c r="G848"/>
  <c r="L850"/>
  <c r="J849"/>
  <c r="L856"/>
  <c r="J855"/>
  <c r="L865"/>
  <c r="J864"/>
  <c r="L864" s="1"/>
  <c r="I870"/>
  <c r="G869"/>
  <c r="I869" s="1"/>
  <c r="L875"/>
  <c r="J874"/>
  <c r="L874" s="1"/>
  <c r="O876"/>
  <c r="M875"/>
  <c r="I889"/>
  <c r="G888"/>
  <c r="L890"/>
  <c r="J889"/>
  <c r="O895"/>
  <c r="M894"/>
  <c r="O894" s="1"/>
  <c r="O917"/>
  <c r="M916"/>
  <c r="I925"/>
  <c r="G924"/>
  <c r="I924" s="1"/>
  <c r="L926"/>
  <c r="J925"/>
  <c r="M803"/>
  <c r="O804"/>
  <c r="I144"/>
  <c r="G143"/>
  <c r="I143" s="1"/>
  <c r="O144"/>
  <c r="M143"/>
  <c r="O143" s="1"/>
  <c r="L587"/>
  <c r="J586"/>
  <c r="O591"/>
  <c r="O601"/>
  <c r="M600"/>
  <c r="O600" s="1"/>
  <c r="O624"/>
  <c r="M623"/>
  <c r="O623" s="1"/>
  <c r="L793"/>
  <c r="O794"/>
  <c r="M793"/>
  <c r="M778" s="1"/>
  <c r="L832"/>
  <c r="J828"/>
  <c r="O833"/>
  <c r="M832"/>
  <c r="I840"/>
  <c r="G839"/>
  <c r="O849"/>
  <c r="M848"/>
  <c r="O855"/>
  <c r="M854"/>
  <c r="O854" s="1"/>
  <c r="I857"/>
  <c r="G856"/>
  <c r="O870"/>
  <c r="M869"/>
  <c r="O869" s="1"/>
  <c r="I876"/>
  <c r="G875"/>
  <c r="O889"/>
  <c r="M888"/>
  <c r="I895"/>
  <c r="G894"/>
  <c r="I894" s="1"/>
  <c r="L896"/>
  <c r="J895"/>
  <c r="L904"/>
  <c r="J903"/>
  <c r="I917"/>
  <c r="G916"/>
  <c r="O925"/>
  <c r="M924"/>
  <c r="O924" s="1"/>
  <c r="M903"/>
  <c r="O904"/>
  <c r="J11"/>
  <c r="I434" l="1"/>
  <c r="O73"/>
  <c r="N10"/>
  <c r="L73"/>
  <c r="I351"/>
  <c r="I624"/>
  <c r="L625"/>
  <c r="N507"/>
  <c r="O508"/>
  <c r="M221"/>
  <c r="O221" s="1"/>
  <c r="L508"/>
  <c r="J507"/>
  <c r="L507" s="1"/>
  <c r="G11"/>
  <c r="M305"/>
  <c r="O305" s="1"/>
  <c r="G305"/>
  <c r="I305" s="1"/>
  <c r="J305"/>
  <c r="L305" s="1"/>
  <c r="L721"/>
  <c r="J720"/>
  <c r="L720" s="1"/>
  <c r="L249"/>
  <c r="J248"/>
  <c r="M434"/>
  <c r="O434" s="1"/>
  <c r="O441"/>
  <c r="K223"/>
  <c r="L224"/>
  <c r="H223"/>
  <c r="I224"/>
  <c r="I721"/>
  <c r="G720"/>
  <c r="I720" s="1"/>
  <c r="J185"/>
  <c r="L186"/>
  <c r="O722"/>
  <c r="M721"/>
  <c r="I560"/>
  <c r="G559"/>
  <c r="L470"/>
  <c r="J469"/>
  <c r="I205"/>
  <c r="O559"/>
  <c r="M558"/>
  <c r="O558" s="1"/>
  <c r="L560"/>
  <c r="J559"/>
  <c r="I185"/>
  <c r="G184"/>
  <c r="I184" s="1"/>
  <c r="M376"/>
  <c r="O376" s="1"/>
  <c r="O377"/>
  <c r="L382"/>
  <c r="J377"/>
  <c r="M11"/>
  <c r="L11"/>
  <c r="O803"/>
  <c r="M802"/>
  <c r="G887"/>
  <c r="I887" s="1"/>
  <c r="I888"/>
  <c r="J802"/>
  <c r="L803"/>
  <c r="G915"/>
  <c r="I916"/>
  <c r="J902"/>
  <c r="L902" s="1"/>
  <c r="L903"/>
  <c r="J894"/>
  <c r="L894" s="1"/>
  <c r="L895"/>
  <c r="M887"/>
  <c r="O887" s="1"/>
  <c r="O888"/>
  <c r="G874"/>
  <c r="I874" s="1"/>
  <c r="I875"/>
  <c r="G855"/>
  <c r="I856"/>
  <c r="M847"/>
  <c r="O848"/>
  <c r="G838"/>
  <c r="I838" s="1"/>
  <c r="I839"/>
  <c r="O832"/>
  <c r="M828"/>
  <c r="L828"/>
  <c r="J827"/>
  <c r="O793"/>
  <c r="J777"/>
  <c r="L777" s="1"/>
  <c r="L778"/>
  <c r="M586"/>
  <c r="O587"/>
  <c r="J585"/>
  <c r="L586"/>
  <c r="L916"/>
  <c r="J915"/>
  <c r="I803"/>
  <c r="G802"/>
  <c r="I903"/>
  <c r="G902"/>
  <c r="I902" s="1"/>
  <c r="O754"/>
  <c r="M753"/>
  <c r="O753" s="1"/>
  <c r="O184"/>
  <c r="M158"/>
  <c r="O158" s="1"/>
  <c r="O903"/>
  <c r="M902"/>
  <c r="O902" s="1"/>
  <c r="J924"/>
  <c r="L924" s="1"/>
  <c r="L925"/>
  <c r="M915"/>
  <c r="O916"/>
  <c r="J888"/>
  <c r="L889"/>
  <c r="M874"/>
  <c r="O874" s="1"/>
  <c r="O875"/>
  <c r="J854"/>
  <c r="L854" s="1"/>
  <c r="L855"/>
  <c r="J848"/>
  <c r="L849"/>
  <c r="G847"/>
  <c r="I848"/>
  <c r="M838"/>
  <c r="O838" s="1"/>
  <c r="O839"/>
  <c r="I832"/>
  <c r="G828"/>
  <c r="I793"/>
  <c r="J623"/>
  <c r="L623" s="1"/>
  <c r="L624"/>
  <c r="G586"/>
  <c r="I587"/>
  <c r="O11"/>
  <c r="I11"/>
  <c r="N931" l="1"/>
  <c r="N938" s="1"/>
  <c r="O507"/>
  <c r="H222"/>
  <c r="H221" s="1"/>
  <c r="I223"/>
  <c r="K222"/>
  <c r="K221" s="1"/>
  <c r="L223"/>
  <c r="L248"/>
  <c r="J247"/>
  <c r="J221" s="1"/>
  <c r="J184"/>
  <c r="L185"/>
  <c r="L559"/>
  <c r="J558"/>
  <c r="L558" s="1"/>
  <c r="L469"/>
  <c r="J434"/>
  <c r="L434" s="1"/>
  <c r="I559"/>
  <c r="G558"/>
  <c r="I558" s="1"/>
  <c r="O721"/>
  <c r="M720"/>
  <c r="O720" s="1"/>
  <c r="G158"/>
  <c r="M10"/>
  <c r="L377"/>
  <c r="J376"/>
  <c r="I586"/>
  <c r="G585"/>
  <c r="I778"/>
  <c r="G777"/>
  <c r="I777" s="1"/>
  <c r="I847"/>
  <c r="L848"/>
  <c r="J847"/>
  <c r="L888"/>
  <c r="J887"/>
  <c r="L887" s="1"/>
  <c r="O915"/>
  <c r="M914"/>
  <c r="O914" s="1"/>
  <c r="L585"/>
  <c r="J584"/>
  <c r="O586"/>
  <c r="M585"/>
  <c r="O778"/>
  <c r="M777"/>
  <c r="O777" s="1"/>
  <c r="O847"/>
  <c r="M846"/>
  <c r="I855"/>
  <c r="G854"/>
  <c r="I854" s="1"/>
  <c r="I915"/>
  <c r="G914"/>
  <c r="I914" s="1"/>
  <c r="L802"/>
  <c r="G827"/>
  <c r="I828"/>
  <c r="I802"/>
  <c r="J914"/>
  <c r="L914" s="1"/>
  <c r="L915"/>
  <c r="J826"/>
  <c r="L826" s="1"/>
  <c r="L827"/>
  <c r="M827"/>
  <c r="O828"/>
  <c r="O802"/>
  <c r="O10" l="1"/>
  <c r="K10"/>
  <c r="K931" s="1"/>
  <c r="K938" s="1"/>
  <c r="L222"/>
  <c r="I222"/>
  <c r="L247"/>
  <c r="L221"/>
  <c r="I158"/>
  <c r="G10"/>
  <c r="L184"/>
  <c r="J158"/>
  <c r="L158" s="1"/>
  <c r="J801"/>
  <c r="L801" s="1"/>
  <c r="L376"/>
  <c r="O827"/>
  <c r="M826"/>
  <c r="I827"/>
  <c r="G826"/>
  <c r="O846"/>
  <c r="M845"/>
  <c r="O845" s="1"/>
  <c r="M584"/>
  <c r="O585"/>
  <c r="J583"/>
  <c r="L584"/>
  <c r="J846"/>
  <c r="L847"/>
  <c r="G584"/>
  <c r="I585"/>
  <c r="G846"/>
  <c r="H10" l="1"/>
  <c r="H931" s="1"/>
  <c r="H938" s="1"/>
  <c r="I221"/>
  <c r="J10"/>
  <c r="I846"/>
  <c r="G845"/>
  <c r="I845" s="1"/>
  <c r="I584"/>
  <c r="L846"/>
  <c r="J845"/>
  <c r="L845" s="1"/>
  <c r="L583"/>
  <c r="O584"/>
  <c r="I826"/>
  <c r="G801"/>
  <c r="I801" s="1"/>
  <c r="O826"/>
  <c r="M801"/>
  <c r="O801" s="1"/>
  <c r="L10" l="1"/>
  <c r="J931"/>
  <c r="I10"/>
  <c r="M583"/>
  <c r="G583"/>
  <c r="G931" s="1"/>
  <c r="G938" s="1"/>
  <c r="I938" s="1"/>
  <c r="J938" l="1"/>
  <c r="L938" s="1"/>
  <c r="M931"/>
  <c r="O931" s="1"/>
  <c r="I583"/>
  <c r="I931"/>
  <c r="O583"/>
  <c r="L931"/>
  <c r="M938" l="1"/>
  <c r="O938" s="1"/>
</calcChain>
</file>

<file path=xl/sharedStrings.xml><?xml version="1.0" encoding="utf-8"?>
<sst xmlns="http://schemas.openxmlformats.org/spreadsheetml/2006/main" count="4757" uniqueCount="578">
  <si>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</si>
  <si>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</si>
  <si>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</si>
  <si>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</si>
  <si>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</si>
  <si>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</si>
  <si>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</si>
  <si>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</si>
  <si>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</si>
  <si>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</si>
  <si>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</si>
  <si>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</si>
  <si>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</si>
  <si>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</si>
  <si>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</si>
  <si>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</si>
  <si>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</si>
  <si>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</si>
  <si>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</si>
  <si>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</si>
  <si>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</si>
  <si>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</si>
  <si>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</si>
  <si>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</si>
  <si>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</si>
  <si>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</si>
  <si>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</si>
  <si>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</si>
  <si>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</si>
  <si>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</si>
  <si>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</si>
  <si>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</si>
  <si>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</si>
  <si>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</si>
  <si>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</si>
  <si>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</si>
  <si>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</si>
  <si>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</si>
  <si>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</si>
  <si>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</si>
  <si>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</si>
  <si>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</si>
  <si>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</si>
  <si>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</si>
  <si>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</si>
  <si>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</si>
  <si>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</si>
  <si>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</si>
  <si>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</si>
  <si>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</si>
  <si>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</si>
  <si>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</si>
  <si>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</si>
  <si>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</si>
  <si>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</si>
  <si>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</si>
  <si>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</si>
  <si>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</si>
  <si>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</si>
  <si>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</si>
  <si>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</si>
  <si>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</si>
  <si>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</si>
  <si>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</si>
  <si>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</si>
  <si>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</si>
  <si>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</si>
  <si>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</si>
  <si>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</si>
  <si>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</si>
  <si>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</si>
  <si>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</si>
  <si>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</si>
  <si>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</si>
  <si>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</si>
  <si>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</si>
  <si>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</si>
  <si>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</si>
  <si>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</si>
  <si>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</si>
  <si>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</si>
  <si>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</si>
  <si>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</si>
  <si>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</si>
  <si>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</si>
  <si>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</si>
  <si>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</si>
  <si>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</si>
  <si>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</si>
  <si>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</si>
  <si>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</si>
  <si>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</si>
  <si>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</si>
  <si>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</si>
  <si>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</si>
  <si>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</si>
  <si>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</si>
  <si>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</si>
  <si>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</si>
  <si>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</si>
  <si>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</si>
  <si>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</si>
  <si>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</si>
  <si>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</si>
  <si>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</si>
  <si>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</si>
  <si>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</si>
  <si>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</si>
  <si>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</si>
  <si>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</si>
  <si>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</si>
  <si>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</si>
  <si>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</si>
  <si>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</si>
  <si>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</si>
  <si>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</si>
  <si>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</si>
  <si>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</si>
  <si>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</si>
  <si>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</si>
  <si>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</si>
  <si>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</si>
  <si>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</si>
  <si>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</si>
  <si>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</si>
  <si>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</si>
  <si>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</si>
  <si>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</si>
  <si>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</si>
  <si>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</si>
  <si>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</si>
  <si>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</si>
  <si>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</si>
  <si>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</si>
  <si>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</si>
  <si>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</si>
  <si>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</si>
  <si>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</si>
  <si>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</si>
  <si>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</si>
  <si>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</si>
  <si>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</si>
  <si>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</si>
  <si>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</si>
  <si>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</si>
  <si>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</si>
  <si>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</si>
  <si>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</si>
  <si>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</si>
  <si>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</si>
  <si>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</si>
  <si>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</si>
  <si>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</si>
  <si>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</si>
  <si>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</si>
  <si>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</si>
  <si>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</si>
  <si>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</si>
  <si>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</si>
  <si>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</si>
  <si>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</si>
  <si>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</si>
  <si>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</si>
  <si>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</si>
  <si>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</si>
  <si>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</si>
  <si>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</si>
  <si>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</si>
  <si>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</si>
  <si>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</si>
  <si>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</si>
  <si>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</si>
  <si>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</si>
  <si>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</si>
  <si>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</si>
  <si>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</si>
  <si>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</si>
  <si>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</si>
  <si>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</si>
  <si>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</si>
  <si>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</si>
  <si>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</si>
  <si>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</si>
  <si>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</si>
  <si>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</si>
  <si>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</si>
  <si>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</si>
  <si>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</si>
  <si>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</si>
  <si>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</si>
  <si>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</si>
  <si>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</si>
  <si>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</si>
  <si>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</si>
  <si>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</si>
  <si>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</si>
  <si>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</si>
  <si>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</si>
  <si>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</si>
  <si>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</si>
  <si>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</si>
  <si>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</si>
  <si>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</si>
  <si>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</si>
  <si>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</si>
  <si>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</si>
  <si>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</si>
  <si>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</si>
  <si>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</si>
  <si>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</si>
  <si>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</si>
  <si>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</si>
  <si>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</si>
  <si>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</si>
  <si>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</si>
  <si>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</si>
  <si>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</si>
  <si>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</si>
  <si>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</si>
  <si>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</si>
  <si>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</si>
  <si>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</si>
  <si>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</si>
  <si>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</si>
  <si>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</si>
  <si>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</si>
  <si>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</si>
  <si>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</si>
  <si>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</si>
  <si>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</si>
  <si>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</si>
  <si>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</si>
  <si>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</si>
  <si>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</si>
  <si>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</si>
  <si>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</si>
  <si>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</si>
  <si>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</si>
  <si>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</si>
  <si>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</si>
  <si>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</si>
  <si>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</si>
  <si>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</si>
  <si>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</si>
  <si>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</si>
  <si>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</si>
  <si>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</si>
  <si>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</si>
  <si>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</si>
  <si>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</si>
  <si>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</si>
  <si>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</si>
  <si>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</si>
  <si>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</si>
  <si>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</si>
  <si>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</si>
  <si>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</si>
  <si>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</si>
  <si>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</si>
  <si>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</si>
  <si>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</si>
  <si>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</si>
  <si>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</si>
  <si>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</si>
  <si>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</si>
  <si>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</si>
  <si>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</si>
  <si>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</si>
  <si>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</si>
  <si>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</si>
  <si>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</si>
  <si>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</si>
  <si>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</si>
  <si>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</si>
  <si>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</si>
  <si>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</si>
  <si>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</si>
  <si>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</si>
  <si>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</si>
  <si>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</si>
  <si>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</si>
  <si>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</si>
  <si>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</si>
  <si>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</si>
  <si>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</si>
  <si>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</si>
  <si>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</si>
  <si>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</si>
  <si>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</si>
  <si>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</si>
  <si>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</si>
  <si>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</si>
  <si>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</si>
  <si>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</si>
  <si>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</si>
  <si>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</si>
  <si>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</si>
  <si>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</si>
  <si>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</si>
  <si>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</si>
  <si>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</si>
  <si>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</si>
  <si>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</si>
  <si>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</si>
  <si>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</si>
  <si>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</si>
  <si>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</si>
  <si>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</si>
  <si>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</si>
  <si>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</si>
  <si>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</si>
  <si>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</si>
  <si>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</si>
  <si>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</si>
  <si>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</si>
  <si>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</si>
  <si>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</si>
  <si>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</si>
  <si>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</si>
  <si>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</si>
  <si>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</si>
  <si>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</si>
  <si>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</si>
  <si>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</si>
  <si>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</si>
  <si>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</si>
  <si>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</si>
  <si>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</si>
  <si>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</si>
  <si>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</si>
  <si>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</si>
  <si>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</si>
  <si>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</si>
  <si>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</si>
  <si>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</si>
  <si>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</si>
  <si>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</si>
  <si>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</si>
  <si>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S812Д</t>
  </si>
  <si>
    <t>16 1 00 S875Д</t>
  </si>
  <si>
    <t>14 1 00 78790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</si>
  <si>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</si>
  <si>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</si>
  <si>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</si>
  <si>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</si>
  <si>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</si>
  <si>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</si>
  <si>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</si>
  <si>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</si>
  <si>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</si>
  <si>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</si>
  <si>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</si>
  <si>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</si>
  <si>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</si>
  <si>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</si>
  <si>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</si>
  <si>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</si>
  <si>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</si>
  <si>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</si>
  <si>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</si>
  <si>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</si>
  <si>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</si>
  <si>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</si>
  <si>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</si>
  <si>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</si>
  <si>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</si>
  <si>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</si>
  <si>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</si>
  <si>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</si>
  <si>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</si>
  <si>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</si>
  <si>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</si>
  <si>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</si>
  <si>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</si>
  <si>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</si>
  <si>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</si>
  <si>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</si>
  <si>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</si>
  <si>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</si>
  <si>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</si>
  <si>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</si>
  <si>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</si>
  <si>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</si>
  <si>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</si>
  <si>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</si>
  <si>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</si>
  <si>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</si>
  <si>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</si>
  <si>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</si>
  <si>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</si>
  <si>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</si>
  <si>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</si>
  <si>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</si>
  <si>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</si>
  <si>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</si>
  <si>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</si>
  <si>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</si>
  <si>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</si>
  <si>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</si>
  <si>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</si>
  <si>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</si>
  <si>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</si>
  <si>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</si>
  <si>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</si>
  <si>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</si>
  <si>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</si>
  <si>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</si>
  <si>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</si>
  <si>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</si>
  <si>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</si>
  <si>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</si>
  <si>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</si>
  <si>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</si>
  <si>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</si>
  <si>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</si>
  <si>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</si>
  <si>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</si>
  <si>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</si>
  <si>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</si>
  <si>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</si>
  <si>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</si>
  <si>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</si>
  <si>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</si>
  <si>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</si>
  <si>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</si>
  <si>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</si>
  <si>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</si>
  <si>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</si>
  <si>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</si>
  <si>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</si>
  <si>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</si>
  <si>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</si>
  <si>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</si>
  <si>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</si>
  <si>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</si>
  <si>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</si>
  <si>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</si>
  <si>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</si>
  <si>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09 0 00 S8530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</si>
  <si>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</si>
  <si>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</si>
  <si>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</si>
  <si>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</si>
  <si>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</si>
  <si>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</si>
  <si>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</si>
  <si>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</si>
  <si>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</si>
  <si>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</si>
  <si>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</si>
  <si>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</si>
  <si>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</si>
  <si>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Сумма, рублей</t>
  </si>
  <si>
    <t>2023 год</t>
  </si>
  <si>
    <t>2024 год</t>
  </si>
  <si>
    <t>05 1 00 78880</t>
  </si>
  <si>
    <t>06 0 A1 00000</t>
  </si>
  <si>
    <t>06 0 A1 54540</t>
  </si>
  <si>
    <t>Федеральный проект "Культурная среда"</t>
  </si>
  <si>
    <t>Создание модельных муниципальных библиотек</t>
  </si>
  <si>
    <t>21 0 00 S6380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</si>
  <si>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</si>
  <si>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</si>
  <si>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</si>
  <si>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</si>
  <si>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0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</si>
  <si>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</si>
  <si>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</si>
  <si>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</si>
  <si>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</si>
  <si>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</si>
  <si>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</si>
  <si>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</si>
  <si>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12 1 00 00000</t>
  </si>
  <si>
    <t>Подпрограмма "Развитие торговли в МО "Красноборский муниципальный район"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</si>
  <si>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</si>
  <si>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</si>
  <si>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</si>
  <si>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12 1 00 78700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</si>
  <si>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</si>
  <si>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</si>
  <si>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</si>
  <si>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</si>
  <si>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</si>
  <si>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</si>
  <si>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</si>
  <si>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</si>
  <si>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</si>
  <si>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</si>
  <si>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</si>
  <si>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</si>
  <si>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</si>
  <si>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</si>
  <si>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Подпрограмма "Поддержание устойчивого исполнения бюджетов сельских поселений МО "Красноборский муниципальный район"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</si>
  <si>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</si>
  <si>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</si>
  <si>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</si>
  <si>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</si>
  <si>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</si>
  <si>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802 </t>
  </si>
  <si>
    <t>802</t>
  </si>
  <si>
    <t>803</t>
  </si>
  <si>
    <t>изменения (+,-),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</si>
  <si>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</si>
  <si>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</si>
  <si>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</si>
  <si>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</si>
  <si>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</si>
  <si>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 xml:space="preserve">Обеспечение деятельности контрольно-ревизионной комиссии    </t>
  </si>
  <si>
    <t>Контрольно-ревизионная комиссия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</si>
  <si>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</si>
  <si>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</si>
  <si>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</si>
  <si>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</si>
  <si>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</si>
  <si>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</si>
  <si>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</si>
  <si>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06 0 00 76810</t>
  </si>
  <si>
    <t>Ремонт зданий муниципальных учреждеий культуры</t>
  </si>
  <si>
    <t>05 6 00 78180</t>
  </si>
  <si>
    <t>05 6 00 L7500</t>
  </si>
  <si>
    <t>Реализация мероприятий по модернизации школьных систем образования</t>
  </si>
  <si>
    <t>05 6 00 84010</t>
  </si>
  <si>
    <t>Капитальный ремонт общеобразовательных учреждений</t>
  </si>
  <si>
    <t>62 0 00 00000</t>
  </si>
  <si>
    <t>62 1 00 00000</t>
  </si>
  <si>
    <t>62 1 00 71400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</si>
  <si>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</si>
  <si>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</si>
  <si>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</si>
  <si>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05 1 00 74900</t>
  </si>
  <si>
    <t>Оснащение объектов строительства сферы образования муниципальных образований Архангельской области</t>
  </si>
  <si>
    <t>08 2 00 L2990</t>
  </si>
  <si>
    <t>Реализация федеральной целевой программы "Увековечение памяти погибших при защите Отечества на 201-2024 годы</t>
  </si>
  <si>
    <t>Благоустройство</t>
  </si>
  <si>
    <t>Сумма , рублей</t>
  </si>
  <si>
    <t>05 6 00 78900</t>
  </si>
  <si>
    <t>Реализация мероприятий по развитию инфраструктуры муниципальных образовательных организаций в Архангельской области</t>
  </si>
  <si>
    <t>18 2 00 L635F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</si>
  <si>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Президента Российской Федерации</t>
  </si>
  <si>
    <t>16 1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</si>
  <si>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</si>
  <si>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05 6 00 76850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</si>
  <si>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</si>
  <si>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05 6 00 84100</t>
  </si>
  <si>
    <t>Развитие инфраструктуры муниципальных общеобразовательных учреждений</t>
  </si>
  <si>
    <t>05 6 00 76960</t>
  </si>
  <si>
    <t>Укрепление материально-технической базы и развитие противопожарной инфраструктуры в муниципальных образовательных организаций Архангельской области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</si>
  <si>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</si>
  <si>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Ведомственная структура расходов  бюджета  муниципального района на 2023 год и на плановый период 2024 и 2025 годов</t>
  </si>
  <si>
    <t>проект</t>
  </si>
  <si>
    <t>2025 год</t>
  </si>
  <si>
    <t xml:space="preserve">19 0 00 </t>
  </si>
  <si>
    <t>Реализация мероприятий связанных с подготовкой объектов коммунальной и социальной инфраструктуры к осенне/зимнему периоду</t>
  </si>
  <si>
    <t>16 2 00 83590</t>
  </si>
  <si>
    <t>межб.трансф.имеющие целевое назн.</t>
  </si>
  <si>
    <t>условно утвержденные расходы</t>
  </si>
  <si>
    <t>Подпрограмма "Развитие территориального общественного самоуправления"</t>
  </si>
  <si>
    <t>Муниципальная программа "Защита населения и территории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</si>
  <si>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19 0 00 81060</t>
  </si>
  <si>
    <t>Мероприятия по проведению повторных обследований всех ранее выданных технических заключений в отношении многоквартирных домов, признанных авариными и подлежащими сносу в результате физического износа с 1 января 2017 года по 31 декабря 2020 года</t>
  </si>
  <si>
    <t>03 1 00 81070</t>
  </si>
  <si>
    <t>03 2 00 81170</t>
  </si>
  <si>
    <t>2,5 %</t>
  </si>
  <si>
    <t>5 %</t>
  </si>
  <si>
    <t>Финансовое обеспечение реализации инициативных проектов</t>
  </si>
  <si>
    <t>Приложение № 5</t>
  </si>
  <si>
    <t>21 0 00 83590</t>
  </si>
  <si>
    <t>Компенсация и возмещение расходов по родительской плате за присмотр и уход за детьми - инвалидами, детьми - 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</si>
  <si>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Подпрограмма "Организация и обеспечение деятельности образовательного процесса в образовательных учреждениях МО "Красноборский муниципальный район"</t>
  </si>
  <si>
    <t>16 1 00 80200</t>
  </si>
  <si>
    <t>16 1 00 83020</t>
  </si>
  <si>
    <t xml:space="preserve"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</si>
  <si>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</si>
  <si>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68 0 00 R0821</t>
  </si>
  <si>
    <t xml:space="preserve">                        от 22.12.2022  № 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</si>
  <si>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</si>
  <si>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05 1 00 53032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</si>
</sst>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28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2" fillId="0" borderId="1" xfId="0" applyNumberFormat="1" applyFont="1" applyFill="1" applyBorder="1"/>
    <xf numFmtId="2" fontId="17" fillId="0" borderId="1" xfId="1" applyNumberFormat="1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right"/>
    </xf>
    <xf numFmtId="0" fontId="20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22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7" fillId="0" borderId="6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4" fillId="0" borderId="0" xfId="0" applyFont="1" applyFill="1" applyAlignment="1">
      <alignment horizontal="right" vertical="center"/>
    </xf>
    <xf numFmtId="164" fontId="25" fillId="0" borderId="3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right"/>
    </xf>
    <xf numFmtId="49" fontId="17" fillId="2" borderId="3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/>
    <xf numFmtId="0" fontId="17" fillId="2" borderId="1" xfId="1" applyFont="1" applyFill="1" applyBorder="1" applyAlignment="1">
      <alignment horizontal="center" vertical="center" wrapText="1"/>
    </xf>
    <xf numFmtId="2" fontId="17" fillId="0" borderId="0" xfId="0" applyNumberFormat="1" applyFont="1" applyFill="1"/>
    <xf numFmtId="2" fontId="1" fillId="0" borderId="0" xfId="0" applyNumberFormat="1" applyFont="1" applyFill="1"/>
    <xf numFmtId="2" fontId="7" fillId="0" borderId="0" xfId="0" applyNumberFormat="1" applyFont="1" applyFill="1"/>
    <xf numFmtId="2" fontId="3" fillId="0" borderId="0" xfId="0" applyNumberFormat="1" applyFont="1" applyFill="1"/>
    <xf numFmtId="0" fontId="12" fillId="0" borderId="0" xfId="0" applyFont="1" applyFill="1" applyBorder="1"/>
    <xf numFmtId="49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/>
    </xf>
    <xf numFmtId="164" fontId="24" fillId="0" borderId="0" xfId="0" applyNumberFormat="1" applyFont="1" applyAlignment="1">
      <alignment horizontal="left"/>
    </xf>
    <xf numFmtId="49" fontId="17" fillId="0" borderId="1" xfId="0" applyNumberFormat="1" applyFont="1" applyFill="1" applyBorder="1" applyAlignment="1">
      <alignment horizontal="right"/>
    </xf>
    <xf numFmtId="2" fontId="24" fillId="0" borderId="1" xfId="0" applyNumberFormat="1" applyFont="1" applyBorder="1" applyAlignment="1">
      <alignment horizontal="right"/>
    </xf>
    <xf numFmtId="2" fontId="24" fillId="0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970"/>
  <sheetViews>
    <sheetView tabSelected="1" zoomScaleSheetLayoutView="100" workbookViewId="0">
      <selection activeCell="A629" sqref="A629"/>
    </sheetView>
  </sheetViews>
  <sheetFormatPr defaultColWidth="8.85546875" defaultRowHeight="12.75"/>
  <cols>
    <col min="1" max="1" width="75.85546875" style="64" customWidth="1"/>
    <col min="2" max="2" width="5.5703125" style="31" customWidth="1"/>
    <col min="3" max="3" width="6.28515625" style="86" customWidth="1"/>
    <col min="4" max="4" width="5" style="86" customWidth="1"/>
    <col min="5" max="5" width="12" style="86" customWidth="1"/>
    <col min="6" max="6" width="8.140625" style="86" customWidth="1"/>
    <col min="7" max="8" width="11.7109375" style="73" hidden="1" customWidth="1"/>
    <col min="9" max="9" width="11.7109375" style="73" customWidth="1"/>
    <col min="10" max="11" width="11.7109375" style="63" hidden="1" customWidth="1"/>
    <col min="12" max="12" width="11.7109375" style="63" customWidth="1"/>
    <col min="13" max="13" width="11.7109375" style="63" hidden="1" customWidth="1"/>
    <col min="14" max="14" width="11.7109375" style="64" hidden="1" customWidth="1"/>
    <col min="15" max="15" width="11.7109375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 t="s">
        <v>566</v>
      </c>
    </row>
    <row r="2" spans="1:17">
      <c r="A2" s="60"/>
      <c r="B2" s="60"/>
      <c r="C2" s="60"/>
      <c r="D2" s="60"/>
      <c r="E2" s="60"/>
      <c r="F2" s="60"/>
      <c r="M2" s="44"/>
      <c r="O2" s="44" t="s">
        <v>265</v>
      </c>
    </row>
    <row r="3" spans="1:17">
      <c r="A3" s="60"/>
      <c r="B3" s="60"/>
      <c r="C3" s="60"/>
      <c r="D3" s="60"/>
      <c r="E3" s="60"/>
      <c r="F3" s="60"/>
      <c r="M3" s="44"/>
      <c r="O3" s="95" t="s">
        <v>575</v>
      </c>
    </row>
    <row r="4" spans="1:17" s="74" customFormat="1" ht="45" customHeight="1">
      <c r="A4" s="115" t="s">
        <v>549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7" ht="13.5" customHeight="1">
      <c r="A5" s="116"/>
      <c r="B5" s="116"/>
      <c r="C5" s="116"/>
      <c r="D5" s="116"/>
      <c r="E5" s="116"/>
      <c r="F5" s="116"/>
      <c r="G5" s="116"/>
      <c r="H5" s="87"/>
      <c r="I5" s="87"/>
    </row>
    <row r="6" spans="1:17" ht="27" hidden="1" customHeight="1">
      <c r="A6" s="117" t="s">
        <v>3</v>
      </c>
      <c r="B6" s="117" t="s">
        <v>32</v>
      </c>
      <c r="C6" s="120" t="s">
        <v>206</v>
      </c>
      <c r="D6" s="120" t="s">
        <v>4</v>
      </c>
      <c r="E6" s="120" t="s">
        <v>0</v>
      </c>
      <c r="F6" s="120" t="s">
        <v>241</v>
      </c>
      <c r="G6" s="123" t="s">
        <v>452</v>
      </c>
      <c r="H6" s="124"/>
      <c r="I6" s="124"/>
      <c r="J6" s="125"/>
      <c r="K6" s="125"/>
      <c r="L6" s="125"/>
      <c r="M6" s="126"/>
      <c r="N6" s="78"/>
      <c r="O6" s="78"/>
    </row>
    <row r="7" spans="1:17" ht="18.75" customHeight="1">
      <c r="A7" s="118"/>
      <c r="B7" s="118"/>
      <c r="C7" s="121"/>
      <c r="D7" s="121"/>
      <c r="E7" s="121"/>
      <c r="F7" s="121"/>
      <c r="G7" s="127" t="s">
        <v>535</v>
      </c>
      <c r="H7" s="127"/>
      <c r="I7" s="127"/>
      <c r="J7" s="127"/>
      <c r="K7" s="127"/>
      <c r="L7" s="127"/>
      <c r="M7" s="127"/>
      <c r="N7" s="127"/>
      <c r="O7" s="127"/>
    </row>
    <row r="8" spans="1:17" ht="28.5" customHeight="1">
      <c r="A8" s="119"/>
      <c r="B8" s="119"/>
      <c r="C8" s="122"/>
      <c r="D8" s="122"/>
      <c r="E8" s="122"/>
      <c r="F8" s="122"/>
      <c r="G8" s="96" t="s">
        <v>550</v>
      </c>
      <c r="H8" s="96" t="s">
        <v>502</v>
      </c>
      <c r="I8" s="96" t="s">
        <v>453</v>
      </c>
      <c r="J8" s="97" t="s">
        <v>550</v>
      </c>
      <c r="K8" s="97" t="s">
        <v>502</v>
      </c>
      <c r="L8" s="97" t="s">
        <v>454</v>
      </c>
      <c r="M8" s="97" t="s">
        <v>550</v>
      </c>
      <c r="N8" s="97" t="s">
        <v>502</v>
      </c>
      <c r="O8" s="97" t="s">
        <v>551</v>
      </c>
    </row>
    <row r="9" spans="1:17" s="75" customFormat="1" ht="10.9" customHeight="1">
      <c r="A9" s="61">
        <v>1</v>
      </c>
      <c r="B9" s="61">
        <v>2</v>
      </c>
      <c r="C9" s="61">
        <v>3</v>
      </c>
      <c r="D9" s="61">
        <v>4</v>
      </c>
      <c r="E9" s="61">
        <v>5</v>
      </c>
      <c r="F9" s="61">
        <v>6</v>
      </c>
      <c r="G9" s="93">
        <v>4</v>
      </c>
      <c r="H9" s="93">
        <v>5</v>
      </c>
      <c r="I9" s="93">
        <v>7</v>
      </c>
      <c r="J9" s="93">
        <v>7</v>
      </c>
      <c r="K9" s="93">
        <v>8</v>
      </c>
      <c r="L9" s="93">
        <v>7</v>
      </c>
      <c r="M9" s="93">
        <v>10</v>
      </c>
      <c r="N9" s="94">
        <v>11</v>
      </c>
      <c r="O9" s="94">
        <v>9</v>
      </c>
    </row>
    <row r="10" spans="1:17" s="74" customFormat="1" ht="24">
      <c r="A10" s="11" t="s">
        <v>503</v>
      </c>
      <c r="B10" s="2" t="s">
        <v>22</v>
      </c>
      <c r="C10" s="13"/>
      <c r="D10" s="13"/>
      <c r="E10" s="13"/>
      <c r="F10" s="13"/>
      <c r="G10" s="65">
        <f>G11+G158+G305+G376+G491+G143+G221+G434+G292</f>
        <v>240808535.03</v>
      </c>
      <c r="H10" s="65">
        <f>H11+H158+H305+H376+H491+H143+H221+H434+H292</f>
        <v>-1295124.3499999996</v>
      </c>
      <c r="I10" s="65">
        <f>G10+H10</f>
        <v>239513410.68000001</v>
      </c>
      <c r="J10" s="65">
        <f>J11+J158+J305+J376+J491+J143+J221+J434+J292</f>
        <v>211548351.10000002</v>
      </c>
      <c r="K10" s="65">
        <f>K11+K158+K305+K376+K491+K143+K221+K434+K292</f>
        <v>-1367309.14</v>
      </c>
      <c r="L10" s="65">
        <f>J10+K10</f>
        <v>210181041.96000004</v>
      </c>
      <c r="M10" s="65">
        <f>M11+M158+M305+M376+M491+M143+M221+M434+M292</f>
        <v>214720171.72</v>
      </c>
      <c r="N10" s="65">
        <f>N11+N158+N305+N376+N491+N143+N221+N434+N292</f>
        <v>-1046115.6299999999</v>
      </c>
      <c r="O10" s="65">
        <f>M10+N10</f>
        <v>213674056.09</v>
      </c>
    </row>
    <row r="11" spans="1:17" s="76" customFormat="1" ht="15">
      <c r="A11" s="14" t="s">
        <v>1</v>
      </c>
      <c r="B11" s="2" t="s">
        <v>22</v>
      </c>
      <c r="C11" s="2" t="s">
        <v>5</v>
      </c>
      <c r="D11" s="2"/>
      <c r="E11" s="2"/>
      <c r="F11" s="2"/>
      <c r="G11" s="65">
        <f>G12+G17+G31+G64+G73+G59</f>
        <v>45169657.019999996</v>
      </c>
      <c r="H11" s="65">
        <f>H12+H17+H31+H64+H73+H59</f>
        <v>17413.13</v>
      </c>
      <c r="I11" s="65">
        <f t="shared" ref="I11:I74" si="0">G11+H11</f>
        <v>45187070.149999999</v>
      </c>
      <c r="J11" s="65">
        <f>J12+J17+J31+J64+J73+J59</f>
        <v>45780158.219999999</v>
      </c>
      <c r="K11" s="65">
        <f>K12+K17+K31+K64+K73+K59</f>
        <v>-70404.459999999992</v>
      </c>
      <c r="L11" s="65">
        <f t="shared" ref="L11:L70" si="1">J11+K11</f>
        <v>45709753.759999998</v>
      </c>
      <c r="M11" s="65">
        <f>M12+M17+M31+M64+M73+M59</f>
        <v>47669666.170000002</v>
      </c>
      <c r="N11" s="65">
        <f>N12+N17+N31+N64+N73+N59</f>
        <v>-287868.68</v>
      </c>
      <c r="O11" s="65">
        <f t="shared" ref="O11:O70" si="2">M11+N11</f>
        <v>47381797.490000002</v>
      </c>
    </row>
    <row r="12" spans="1:17" s="77" customFormat="1" ht="24">
      <c r="A12" s="8" t="s">
        <v>209</v>
      </c>
      <c r="B12" s="4" t="s">
        <v>22</v>
      </c>
      <c r="C12" s="4" t="s">
        <v>5</v>
      </c>
      <c r="D12" s="4" t="s">
        <v>6</v>
      </c>
      <c r="E12" s="2"/>
      <c r="F12" s="2"/>
      <c r="G12" s="66">
        <f t="shared" ref="G12:N15" si="3">G13</f>
        <v>2138140</v>
      </c>
      <c r="H12" s="66">
        <f t="shared" si="3"/>
        <v>0</v>
      </c>
      <c r="I12" s="66">
        <f t="shared" si="0"/>
        <v>2138140</v>
      </c>
      <c r="J12" s="66">
        <f t="shared" si="3"/>
        <v>2244363</v>
      </c>
      <c r="K12" s="66">
        <f t="shared" si="3"/>
        <v>0</v>
      </c>
      <c r="L12" s="66">
        <f t="shared" si="1"/>
        <v>2244363</v>
      </c>
      <c r="M12" s="66">
        <f t="shared" si="3"/>
        <v>2331796</v>
      </c>
      <c r="N12" s="66">
        <f t="shared" si="3"/>
        <v>0</v>
      </c>
      <c r="O12" s="66">
        <f t="shared" si="2"/>
        <v>2331796</v>
      </c>
      <c r="P12" s="74"/>
      <c r="Q12" s="74"/>
    </row>
    <row r="13" spans="1:17" s="57" customFormat="1" ht="12">
      <c r="A13" s="7" t="s">
        <v>52</v>
      </c>
      <c r="B13" s="6" t="s">
        <v>22</v>
      </c>
      <c r="C13" s="6" t="s">
        <v>5</v>
      </c>
      <c r="D13" s="6" t="s">
        <v>6</v>
      </c>
      <c r="E13" s="6" t="s">
        <v>124</v>
      </c>
      <c r="F13" s="2"/>
      <c r="G13" s="67">
        <f t="shared" si="3"/>
        <v>2138140</v>
      </c>
      <c r="H13" s="67">
        <f t="shared" si="3"/>
        <v>0</v>
      </c>
      <c r="I13" s="67">
        <f t="shared" si="0"/>
        <v>2138140</v>
      </c>
      <c r="J13" s="67">
        <f t="shared" si="3"/>
        <v>2244363</v>
      </c>
      <c r="K13" s="67">
        <f t="shared" si="3"/>
        <v>0</v>
      </c>
      <c r="L13" s="67">
        <f t="shared" si="1"/>
        <v>2244363</v>
      </c>
      <c r="M13" s="67">
        <f t="shared" si="3"/>
        <v>2331796</v>
      </c>
      <c r="N13" s="67">
        <f t="shared" si="3"/>
        <v>0</v>
      </c>
      <c r="O13" s="67">
        <f t="shared" si="2"/>
        <v>2331796</v>
      </c>
    </row>
    <row r="14" spans="1:17" s="31" customFormat="1" ht="12">
      <c r="A14" s="33" t="s">
        <v>53</v>
      </c>
      <c r="B14" s="6" t="s">
        <v>22</v>
      </c>
      <c r="C14" s="6" t="s">
        <v>5</v>
      </c>
      <c r="D14" s="6" t="s">
        <v>6</v>
      </c>
      <c r="E14" s="6" t="s">
        <v>125</v>
      </c>
      <c r="F14" s="6"/>
      <c r="G14" s="67">
        <f t="shared" si="3"/>
        <v>2138140</v>
      </c>
      <c r="H14" s="67">
        <f t="shared" si="3"/>
        <v>0</v>
      </c>
      <c r="I14" s="67">
        <f t="shared" si="0"/>
        <v>2138140</v>
      </c>
      <c r="J14" s="67">
        <f t="shared" si="3"/>
        <v>2244363</v>
      </c>
      <c r="K14" s="67">
        <f t="shared" si="3"/>
        <v>0</v>
      </c>
      <c r="L14" s="67">
        <f t="shared" si="1"/>
        <v>2244363</v>
      </c>
      <c r="M14" s="67">
        <f t="shared" si="3"/>
        <v>2331796</v>
      </c>
      <c r="N14" s="67">
        <f t="shared" si="3"/>
        <v>0</v>
      </c>
      <c r="O14" s="67">
        <f t="shared" si="2"/>
        <v>2331796</v>
      </c>
    </row>
    <row r="15" spans="1:17" s="31" customFormat="1" ht="36">
      <c r="A15" s="7" t="s">
        <v>411</v>
      </c>
      <c r="B15" s="6" t="s">
        <v>22</v>
      </c>
      <c r="C15" s="6" t="s">
        <v>5</v>
      </c>
      <c r="D15" s="6" t="s">
        <v>6</v>
      </c>
      <c r="E15" s="6" t="s">
        <v>125</v>
      </c>
      <c r="F15" s="6" t="s">
        <v>54</v>
      </c>
      <c r="G15" s="67">
        <f t="shared" si="3"/>
        <v>2138140</v>
      </c>
      <c r="H15" s="67">
        <f t="shared" si="3"/>
        <v>0</v>
      </c>
      <c r="I15" s="67">
        <f t="shared" si="0"/>
        <v>2138140</v>
      </c>
      <c r="J15" s="67">
        <f t="shared" si="3"/>
        <v>2244363</v>
      </c>
      <c r="K15" s="67">
        <f t="shared" si="3"/>
        <v>0</v>
      </c>
      <c r="L15" s="67">
        <f t="shared" si="1"/>
        <v>2244363</v>
      </c>
      <c r="M15" s="67">
        <f t="shared" si="3"/>
        <v>2331796</v>
      </c>
      <c r="N15" s="67">
        <f t="shared" si="3"/>
        <v>0</v>
      </c>
      <c r="O15" s="67">
        <f t="shared" si="2"/>
        <v>2331796</v>
      </c>
    </row>
    <row r="16" spans="1:17" s="31" customFormat="1" ht="12">
      <c r="A16" s="7" t="s">
        <v>57</v>
      </c>
      <c r="B16" s="6" t="s">
        <v>22</v>
      </c>
      <c r="C16" s="6" t="s">
        <v>5</v>
      </c>
      <c r="D16" s="6" t="s">
        <v>6</v>
      </c>
      <c r="E16" s="6" t="s">
        <v>125</v>
      </c>
      <c r="F16" s="6" t="s">
        <v>56</v>
      </c>
      <c r="G16" s="67">
        <v>2138140</v>
      </c>
      <c r="H16" s="67"/>
      <c r="I16" s="67">
        <f t="shared" si="0"/>
        <v>2138140</v>
      </c>
      <c r="J16" s="68">
        <v>2244363</v>
      </c>
      <c r="K16" s="67"/>
      <c r="L16" s="67">
        <f t="shared" si="1"/>
        <v>2244363</v>
      </c>
      <c r="M16" s="67">
        <v>2331796</v>
      </c>
      <c r="N16" s="67"/>
      <c r="O16" s="67">
        <f t="shared" si="2"/>
        <v>2331796</v>
      </c>
    </row>
    <row r="17" spans="1:15" s="31" customFormat="1" ht="24" hidden="1">
      <c r="A17" s="8" t="s">
        <v>28</v>
      </c>
      <c r="B17" s="4" t="s">
        <v>22</v>
      </c>
      <c r="C17" s="4" t="s">
        <v>5</v>
      </c>
      <c r="D17" s="4" t="s">
        <v>7</v>
      </c>
      <c r="E17" s="4"/>
      <c r="F17" s="4"/>
      <c r="G17" s="66">
        <f>G18</f>
        <v>0</v>
      </c>
      <c r="H17" s="66">
        <f>H18</f>
        <v>0</v>
      </c>
      <c r="I17" s="66">
        <f t="shared" si="0"/>
        <v>0</v>
      </c>
      <c r="J17" s="66">
        <f t="shared" ref="J17:M17" si="4">J18</f>
        <v>0</v>
      </c>
      <c r="K17" s="66">
        <f>K18</f>
        <v>0</v>
      </c>
      <c r="L17" s="66">
        <f t="shared" si="1"/>
        <v>0</v>
      </c>
      <c r="M17" s="66">
        <f t="shared" si="4"/>
        <v>0</v>
      </c>
      <c r="N17" s="66">
        <f>N18</f>
        <v>0</v>
      </c>
      <c r="O17" s="66">
        <f t="shared" si="2"/>
        <v>0</v>
      </c>
    </row>
    <row r="18" spans="1:15" s="31" customFormat="1" ht="12" hidden="1">
      <c r="A18" s="7" t="s">
        <v>58</v>
      </c>
      <c r="B18" s="6" t="s">
        <v>22</v>
      </c>
      <c r="C18" s="6" t="s">
        <v>5</v>
      </c>
      <c r="D18" s="6" t="s">
        <v>7</v>
      </c>
      <c r="E18" s="6" t="s">
        <v>126</v>
      </c>
      <c r="F18" s="6"/>
      <c r="G18" s="67">
        <f>G19+G23</f>
        <v>0</v>
      </c>
      <c r="H18" s="67">
        <f>H19+H23</f>
        <v>0</v>
      </c>
      <c r="I18" s="67">
        <f t="shared" si="0"/>
        <v>0</v>
      </c>
      <c r="J18" s="67">
        <f t="shared" ref="J18:M18" si="5">J19+J23</f>
        <v>0</v>
      </c>
      <c r="K18" s="67">
        <f>K19+K23</f>
        <v>0</v>
      </c>
      <c r="L18" s="67">
        <f t="shared" si="1"/>
        <v>0</v>
      </c>
      <c r="M18" s="67">
        <f t="shared" si="5"/>
        <v>0</v>
      </c>
      <c r="N18" s="67">
        <f>N19+N23</f>
        <v>0</v>
      </c>
      <c r="O18" s="67">
        <f t="shared" si="2"/>
        <v>0</v>
      </c>
    </row>
    <row r="19" spans="1:15" s="31" customFormat="1" ht="12" hidden="1">
      <c r="A19" s="7" t="s">
        <v>59</v>
      </c>
      <c r="B19" s="6" t="s">
        <v>22</v>
      </c>
      <c r="C19" s="6" t="s">
        <v>5</v>
      </c>
      <c r="D19" s="6" t="s">
        <v>7</v>
      </c>
      <c r="E19" s="6" t="s">
        <v>127</v>
      </c>
      <c r="F19" s="6"/>
      <c r="G19" s="67">
        <f t="shared" ref="G19:N21" si="6">G20</f>
        <v>0</v>
      </c>
      <c r="H19" s="67">
        <f t="shared" si="6"/>
        <v>0</v>
      </c>
      <c r="I19" s="67">
        <f t="shared" si="0"/>
        <v>0</v>
      </c>
      <c r="J19" s="67">
        <f t="shared" si="6"/>
        <v>0</v>
      </c>
      <c r="K19" s="67">
        <f t="shared" si="6"/>
        <v>0</v>
      </c>
      <c r="L19" s="67">
        <f t="shared" si="1"/>
        <v>0</v>
      </c>
      <c r="M19" s="67">
        <f t="shared" si="6"/>
        <v>0</v>
      </c>
      <c r="N19" s="67">
        <f t="shared" si="6"/>
        <v>0</v>
      </c>
      <c r="O19" s="67">
        <f t="shared" si="2"/>
        <v>0</v>
      </c>
    </row>
    <row r="20" spans="1:15" s="31" customFormat="1" ht="12" hidden="1">
      <c r="A20" s="33" t="s">
        <v>53</v>
      </c>
      <c r="B20" s="6" t="s">
        <v>22</v>
      </c>
      <c r="C20" s="6" t="s">
        <v>5</v>
      </c>
      <c r="D20" s="6" t="s">
        <v>7</v>
      </c>
      <c r="E20" s="6" t="s">
        <v>128</v>
      </c>
      <c r="F20" s="6"/>
      <c r="G20" s="67">
        <f t="shared" si="6"/>
        <v>0</v>
      </c>
      <c r="H20" s="67">
        <f t="shared" si="6"/>
        <v>0</v>
      </c>
      <c r="I20" s="67">
        <f t="shared" si="0"/>
        <v>0</v>
      </c>
      <c r="J20" s="67">
        <f t="shared" si="6"/>
        <v>0</v>
      </c>
      <c r="K20" s="67">
        <f t="shared" si="6"/>
        <v>0</v>
      </c>
      <c r="L20" s="67">
        <f t="shared" si="1"/>
        <v>0</v>
      </c>
      <c r="M20" s="67">
        <f t="shared" si="6"/>
        <v>0</v>
      </c>
      <c r="N20" s="67">
        <f t="shared" si="6"/>
        <v>0</v>
      </c>
      <c r="O20" s="67">
        <f t="shared" si="2"/>
        <v>0</v>
      </c>
    </row>
    <row r="21" spans="1:15" s="31" customFormat="1" ht="36" hidden="1">
      <c r="A21" s="7" t="s">
        <v>411</v>
      </c>
      <c r="B21" s="6" t="s">
        <v>22</v>
      </c>
      <c r="C21" s="6" t="s">
        <v>5</v>
      </c>
      <c r="D21" s="6" t="s">
        <v>7</v>
      </c>
      <c r="E21" s="6" t="s">
        <v>128</v>
      </c>
      <c r="F21" s="6" t="s">
        <v>54</v>
      </c>
      <c r="G21" s="67">
        <f t="shared" si="6"/>
        <v>0</v>
      </c>
      <c r="H21" s="67">
        <f t="shared" si="6"/>
        <v>0</v>
      </c>
      <c r="I21" s="67">
        <f t="shared" si="0"/>
        <v>0</v>
      </c>
      <c r="J21" s="67">
        <f t="shared" si="6"/>
        <v>0</v>
      </c>
      <c r="K21" s="67">
        <f t="shared" si="6"/>
        <v>0</v>
      </c>
      <c r="L21" s="67">
        <f t="shared" si="1"/>
        <v>0</v>
      </c>
      <c r="M21" s="67">
        <f t="shared" si="6"/>
        <v>0</v>
      </c>
      <c r="N21" s="67">
        <f t="shared" si="6"/>
        <v>0</v>
      </c>
      <c r="O21" s="67">
        <f t="shared" si="2"/>
        <v>0</v>
      </c>
    </row>
    <row r="22" spans="1:15" s="31" customFormat="1" ht="12" hidden="1">
      <c r="A22" s="7" t="s">
        <v>57</v>
      </c>
      <c r="B22" s="6" t="s">
        <v>22</v>
      </c>
      <c r="C22" s="6" t="s">
        <v>5</v>
      </c>
      <c r="D22" s="6" t="s">
        <v>7</v>
      </c>
      <c r="E22" s="6" t="s">
        <v>128</v>
      </c>
      <c r="F22" s="6" t="s">
        <v>56</v>
      </c>
      <c r="G22" s="67">
        <v>0</v>
      </c>
      <c r="H22" s="67">
        <v>0</v>
      </c>
      <c r="I22" s="67">
        <f t="shared" si="0"/>
        <v>0</v>
      </c>
      <c r="J22" s="68">
        <v>0</v>
      </c>
      <c r="K22" s="67"/>
      <c r="L22" s="67">
        <f t="shared" si="1"/>
        <v>0</v>
      </c>
      <c r="M22" s="67">
        <v>0</v>
      </c>
      <c r="N22" s="67"/>
      <c r="O22" s="67">
        <f t="shared" si="2"/>
        <v>0</v>
      </c>
    </row>
    <row r="23" spans="1:15" s="31" customFormat="1" ht="12" hidden="1">
      <c r="A23" s="7" t="s">
        <v>60</v>
      </c>
      <c r="B23" s="6" t="s">
        <v>22</v>
      </c>
      <c r="C23" s="6" t="s">
        <v>5</v>
      </c>
      <c r="D23" s="6" t="s">
        <v>7</v>
      </c>
      <c r="E23" s="6" t="s">
        <v>129</v>
      </c>
      <c r="F23" s="6"/>
      <c r="G23" s="67">
        <f>G24</f>
        <v>0</v>
      </c>
      <c r="H23" s="67">
        <f>H24</f>
        <v>0</v>
      </c>
      <c r="I23" s="67">
        <f t="shared" si="0"/>
        <v>0</v>
      </c>
      <c r="J23" s="67">
        <f t="shared" ref="J23:M23" si="7">J24</f>
        <v>0</v>
      </c>
      <c r="K23" s="67">
        <f>K24</f>
        <v>0</v>
      </c>
      <c r="L23" s="67">
        <f t="shared" si="1"/>
        <v>0</v>
      </c>
      <c r="M23" s="67">
        <f t="shared" si="7"/>
        <v>0</v>
      </c>
      <c r="N23" s="67">
        <f>N24</f>
        <v>0</v>
      </c>
      <c r="O23" s="67">
        <f t="shared" si="2"/>
        <v>0</v>
      </c>
    </row>
    <row r="24" spans="1:15" s="31" customFormat="1" ht="12" hidden="1">
      <c r="A24" s="33" t="s">
        <v>53</v>
      </c>
      <c r="B24" s="6" t="s">
        <v>22</v>
      </c>
      <c r="C24" s="6" t="s">
        <v>5</v>
      </c>
      <c r="D24" s="6" t="s">
        <v>7</v>
      </c>
      <c r="E24" s="6" t="s">
        <v>130</v>
      </c>
      <c r="F24" s="6"/>
      <c r="G24" s="67">
        <f>G25+G27+G29</f>
        <v>0</v>
      </c>
      <c r="H24" s="67">
        <f>H25+H27+H29</f>
        <v>0</v>
      </c>
      <c r="I24" s="67">
        <f t="shared" si="0"/>
        <v>0</v>
      </c>
      <c r="J24" s="67">
        <f t="shared" ref="J24:M24" si="8">J25+J27+J29</f>
        <v>0</v>
      </c>
      <c r="K24" s="67">
        <f>K25+K27+K29</f>
        <v>0</v>
      </c>
      <c r="L24" s="67">
        <f t="shared" si="1"/>
        <v>0</v>
      </c>
      <c r="M24" s="67">
        <f t="shared" si="8"/>
        <v>0</v>
      </c>
      <c r="N24" s="67">
        <f>N25+N27+N29</f>
        <v>0</v>
      </c>
      <c r="O24" s="67">
        <f t="shared" si="2"/>
        <v>0</v>
      </c>
    </row>
    <row r="25" spans="1:15" s="31" customFormat="1" ht="36" hidden="1">
      <c r="A25" s="7" t="s">
        <v>411</v>
      </c>
      <c r="B25" s="6" t="s">
        <v>22</v>
      </c>
      <c r="C25" s="6" t="s">
        <v>5</v>
      </c>
      <c r="D25" s="6" t="s">
        <v>7</v>
      </c>
      <c r="E25" s="6" t="s">
        <v>130</v>
      </c>
      <c r="F25" s="6" t="s">
        <v>54</v>
      </c>
      <c r="G25" s="67">
        <f>G26</f>
        <v>0</v>
      </c>
      <c r="H25" s="67">
        <f>H26</f>
        <v>0</v>
      </c>
      <c r="I25" s="67">
        <f t="shared" si="0"/>
        <v>0</v>
      </c>
      <c r="J25" s="67">
        <f t="shared" ref="J25:M25" si="9">J26</f>
        <v>0</v>
      </c>
      <c r="K25" s="67">
        <f>K26</f>
        <v>0</v>
      </c>
      <c r="L25" s="67">
        <f t="shared" si="1"/>
        <v>0</v>
      </c>
      <c r="M25" s="67">
        <f t="shared" si="9"/>
        <v>0</v>
      </c>
      <c r="N25" s="67">
        <f>N26</f>
        <v>0</v>
      </c>
      <c r="O25" s="67">
        <f t="shared" si="2"/>
        <v>0</v>
      </c>
    </row>
    <row r="26" spans="1:15" s="31" customFormat="1" ht="12" hidden="1">
      <c r="A26" s="7" t="s">
        <v>57</v>
      </c>
      <c r="B26" s="6" t="s">
        <v>22</v>
      </c>
      <c r="C26" s="6" t="s">
        <v>5</v>
      </c>
      <c r="D26" s="6" t="s">
        <v>7</v>
      </c>
      <c r="E26" s="6" t="s">
        <v>130</v>
      </c>
      <c r="F26" s="6" t="s">
        <v>56</v>
      </c>
      <c r="G26" s="67">
        <v>0</v>
      </c>
      <c r="H26" s="67"/>
      <c r="I26" s="67">
        <f t="shared" si="0"/>
        <v>0</v>
      </c>
      <c r="J26" s="68">
        <v>0</v>
      </c>
      <c r="K26" s="67"/>
      <c r="L26" s="67">
        <f t="shared" si="1"/>
        <v>0</v>
      </c>
      <c r="M26" s="67">
        <v>0</v>
      </c>
      <c r="N26" s="67"/>
      <c r="O26" s="67">
        <f t="shared" si="2"/>
        <v>0</v>
      </c>
    </row>
    <row r="27" spans="1:15" s="31" customFormat="1" ht="12" hidden="1">
      <c r="A27" s="7" t="s">
        <v>413</v>
      </c>
      <c r="B27" s="6" t="s">
        <v>22</v>
      </c>
      <c r="C27" s="6" t="s">
        <v>5</v>
      </c>
      <c r="D27" s="6" t="s">
        <v>7</v>
      </c>
      <c r="E27" s="6" t="s">
        <v>130</v>
      </c>
      <c r="F27" s="6" t="s">
        <v>61</v>
      </c>
      <c r="G27" s="67">
        <f>G28</f>
        <v>0</v>
      </c>
      <c r="H27" s="67">
        <f>H28</f>
        <v>0</v>
      </c>
      <c r="I27" s="67">
        <f t="shared" si="0"/>
        <v>0</v>
      </c>
      <c r="J27" s="67">
        <f t="shared" ref="J27:M27" si="10">J28</f>
        <v>0</v>
      </c>
      <c r="K27" s="67">
        <f>K28</f>
        <v>0</v>
      </c>
      <c r="L27" s="67">
        <f t="shared" si="1"/>
        <v>0</v>
      </c>
      <c r="M27" s="67">
        <f t="shared" si="10"/>
        <v>0</v>
      </c>
      <c r="N27" s="67">
        <f>N28</f>
        <v>0</v>
      </c>
      <c r="O27" s="67">
        <f t="shared" si="2"/>
        <v>0</v>
      </c>
    </row>
    <row r="28" spans="1:15" s="31" customFormat="1" ht="12" hidden="1">
      <c r="A28" s="7" t="s">
        <v>82</v>
      </c>
      <c r="B28" s="6" t="s">
        <v>22</v>
      </c>
      <c r="C28" s="6" t="s">
        <v>5</v>
      </c>
      <c r="D28" s="6" t="s">
        <v>7</v>
      </c>
      <c r="E28" s="6" t="s">
        <v>130</v>
      </c>
      <c r="F28" s="6" t="s">
        <v>62</v>
      </c>
      <c r="G28" s="67">
        <v>0</v>
      </c>
      <c r="H28" s="67"/>
      <c r="I28" s="67">
        <f t="shared" si="0"/>
        <v>0</v>
      </c>
      <c r="J28" s="68">
        <v>0</v>
      </c>
      <c r="K28" s="67"/>
      <c r="L28" s="67">
        <f t="shared" si="1"/>
        <v>0</v>
      </c>
      <c r="M28" s="67">
        <v>0</v>
      </c>
      <c r="N28" s="67"/>
      <c r="O28" s="67">
        <f t="shared" si="2"/>
        <v>0</v>
      </c>
    </row>
    <row r="29" spans="1:15" s="31" customFormat="1" ht="12" hidden="1">
      <c r="A29" s="7" t="s">
        <v>65</v>
      </c>
      <c r="B29" s="6" t="s">
        <v>22</v>
      </c>
      <c r="C29" s="6" t="s">
        <v>5</v>
      </c>
      <c r="D29" s="6" t="s">
        <v>7</v>
      </c>
      <c r="E29" s="6" t="s">
        <v>130</v>
      </c>
      <c r="F29" s="6" t="s">
        <v>22</v>
      </c>
      <c r="G29" s="67">
        <f>G30</f>
        <v>0</v>
      </c>
      <c r="H29" s="67">
        <f>H30</f>
        <v>0</v>
      </c>
      <c r="I29" s="67">
        <f t="shared" si="0"/>
        <v>0</v>
      </c>
      <c r="J29" s="67">
        <f t="shared" ref="J29:M29" si="11">J30</f>
        <v>0</v>
      </c>
      <c r="K29" s="67">
        <f>K30</f>
        <v>0</v>
      </c>
      <c r="L29" s="67">
        <f t="shared" si="1"/>
        <v>0</v>
      </c>
      <c r="M29" s="67">
        <f t="shared" si="11"/>
        <v>0</v>
      </c>
      <c r="N29" s="67">
        <f>N30</f>
        <v>0</v>
      </c>
      <c r="O29" s="67">
        <f t="shared" si="2"/>
        <v>0</v>
      </c>
    </row>
    <row r="30" spans="1:15" s="31" customFormat="1" ht="12" hidden="1">
      <c r="A30" s="7" t="s">
        <v>66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64</v>
      </c>
      <c r="G30" s="67">
        <v>0</v>
      </c>
      <c r="H30" s="67"/>
      <c r="I30" s="67">
        <f t="shared" si="0"/>
        <v>0</v>
      </c>
      <c r="J30" s="68">
        <v>0</v>
      </c>
      <c r="K30" s="67"/>
      <c r="L30" s="67">
        <f t="shared" si="1"/>
        <v>0</v>
      </c>
      <c r="M30" s="67">
        <v>0</v>
      </c>
      <c r="N30" s="67"/>
      <c r="O30" s="67">
        <f t="shared" si="2"/>
        <v>0</v>
      </c>
    </row>
    <row r="31" spans="1:15" s="57" customFormat="1" ht="24">
      <c r="A31" s="8" t="s">
        <v>210</v>
      </c>
      <c r="B31" s="4" t="s">
        <v>22</v>
      </c>
      <c r="C31" s="4" t="s">
        <v>5</v>
      </c>
      <c r="D31" s="4" t="s">
        <v>14</v>
      </c>
      <c r="E31" s="4"/>
      <c r="F31" s="4"/>
      <c r="G31" s="66">
        <f>G37+G32</f>
        <v>29591447.869999997</v>
      </c>
      <c r="H31" s="66">
        <f>H37+H32</f>
        <v>19324.45</v>
      </c>
      <c r="I31" s="65">
        <f t="shared" si="0"/>
        <v>29610772.319999997</v>
      </c>
      <c r="J31" s="66">
        <f t="shared" ref="J31:M31" si="12">J37+J32</f>
        <v>31137618.240000002</v>
      </c>
      <c r="K31" s="66">
        <f>K37+K32</f>
        <v>-68859.37</v>
      </c>
      <c r="L31" s="65">
        <f t="shared" si="1"/>
        <v>31068758.870000001</v>
      </c>
      <c r="M31" s="66">
        <f t="shared" si="12"/>
        <v>32519125.09</v>
      </c>
      <c r="N31" s="66">
        <f>N37+N32</f>
        <v>-286211.02</v>
      </c>
      <c r="O31" s="65">
        <f t="shared" si="2"/>
        <v>32232914.07</v>
      </c>
    </row>
    <row r="32" spans="1:15" s="57" customFormat="1" ht="24">
      <c r="A32" s="7" t="s">
        <v>472</v>
      </c>
      <c r="B32" s="6" t="s">
        <v>22</v>
      </c>
      <c r="C32" s="6" t="s">
        <v>5</v>
      </c>
      <c r="D32" s="6" t="s">
        <v>14</v>
      </c>
      <c r="E32" s="6" t="s">
        <v>131</v>
      </c>
      <c r="F32" s="6"/>
      <c r="G32" s="67">
        <f>G33</f>
        <v>35000</v>
      </c>
      <c r="H32" s="67">
        <f>H33</f>
        <v>0</v>
      </c>
      <c r="I32" s="67">
        <f t="shared" si="0"/>
        <v>35000</v>
      </c>
      <c r="J32" s="67">
        <f t="shared" ref="J32:M33" si="13">J33</f>
        <v>35000</v>
      </c>
      <c r="K32" s="67">
        <f>K33</f>
        <v>0</v>
      </c>
      <c r="L32" s="67">
        <f t="shared" si="1"/>
        <v>35000</v>
      </c>
      <c r="M32" s="67">
        <f t="shared" si="13"/>
        <v>35000</v>
      </c>
      <c r="N32" s="67">
        <f>N33</f>
        <v>0</v>
      </c>
      <c r="O32" s="67">
        <f t="shared" si="2"/>
        <v>35000</v>
      </c>
    </row>
    <row r="33" spans="1:15" s="57" customFormat="1" ht="12">
      <c r="A33" s="7" t="s">
        <v>474</v>
      </c>
      <c r="B33" s="6" t="s">
        <v>22</v>
      </c>
      <c r="C33" s="6" t="s">
        <v>5</v>
      </c>
      <c r="D33" s="6" t="s">
        <v>14</v>
      </c>
      <c r="E33" s="6" t="s">
        <v>473</v>
      </c>
      <c r="F33" s="6"/>
      <c r="G33" s="67">
        <f>G34</f>
        <v>35000</v>
      </c>
      <c r="H33" s="67">
        <f>H34</f>
        <v>0</v>
      </c>
      <c r="I33" s="67">
        <f t="shared" si="0"/>
        <v>35000</v>
      </c>
      <c r="J33" s="67">
        <f t="shared" si="13"/>
        <v>35000</v>
      </c>
      <c r="K33" s="67">
        <f>K34</f>
        <v>0</v>
      </c>
      <c r="L33" s="67">
        <f t="shared" si="1"/>
        <v>35000</v>
      </c>
      <c r="M33" s="67">
        <f t="shared" si="13"/>
        <v>35000</v>
      </c>
      <c r="N33" s="67">
        <f>N34</f>
        <v>0</v>
      </c>
      <c r="O33" s="67">
        <f t="shared" si="2"/>
        <v>35000</v>
      </c>
    </row>
    <row r="34" spans="1:15" s="57" customFormat="1" ht="12">
      <c r="A34" s="7" t="s">
        <v>84</v>
      </c>
      <c r="B34" s="6" t="s">
        <v>22</v>
      </c>
      <c r="C34" s="6" t="s">
        <v>5</v>
      </c>
      <c r="D34" s="6" t="s">
        <v>14</v>
      </c>
      <c r="E34" s="6" t="s">
        <v>478</v>
      </c>
      <c r="F34" s="6"/>
      <c r="G34" s="67">
        <f t="shared" ref="G34:N35" si="14">G35</f>
        <v>35000</v>
      </c>
      <c r="H34" s="67">
        <f t="shared" si="14"/>
        <v>0</v>
      </c>
      <c r="I34" s="67">
        <f t="shared" si="0"/>
        <v>35000</v>
      </c>
      <c r="J34" s="67">
        <f t="shared" si="14"/>
        <v>35000</v>
      </c>
      <c r="K34" s="67">
        <f t="shared" si="14"/>
        <v>0</v>
      </c>
      <c r="L34" s="67">
        <f t="shared" si="1"/>
        <v>35000</v>
      </c>
      <c r="M34" s="67">
        <f t="shared" si="14"/>
        <v>35000</v>
      </c>
      <c r="N34" s="67">
        <f t="shared" si="14"/>
        <v>0</v>
      </c>
      <c r="O34" s="67">
        <f t="shared" si="2"/>
        <v>35000</v>
      </c>
    </row>
    <row r="35" spans="1:15" s="57" customFormat="1" ht="12">
      <c r="A35" s="7" t="s">
        <v>413</v>
      </c>
      <c r="B35" s="6" t="s">
        <v>22</v>
      </c>
      <c r="C35" s="6" t="s">
        <v>5</v>
      </c>
      <c r="D35" s="6" t="s">
        <v>14</v>
      </c>
      <c r="E35" s="6" t="s">
        <v>478</v>
      </c>
      <c r="F35" s="6" t="s">
        <v>61</v>
      </c>
      <c r="G35" s="67">
        <f t="shared" si="14"/>
        <v>35000</v>
      </c>
      <c r="H35" s="67">
        <f t="shared" si="14"/>
        <v>0</v>
      </c>
      <c r="I35" s="67">
        <f t="shared" si="0"/>
        <v>35000</v>
      </c>
      <c r="J35" s="67">
        <f t="shared" si="14"/>
        <v>35000</v>
      </c>
      <c r="K35" s="67">
        <f t="shared" si="14"/>
        <v>0</v>
      </c>
      <c r="L35" s="67">
        <f t="shared" si="1"/>
        <v>35000</v>
      </c>
      <c r="M35" s="67">
        <f t="shared" si="14"/>
        <v>35000</v>
      </c>
      <c r="N35" s="67">
        <f t="shared" si="14"/>
        <v>0</v>
      </c>
      <c r="O35" s="67">
        <f t="shared" si="2"/>
        <v>35000</v>
      </c>
    </row>
    <row r="36" spans="1:15" s="57" customFormat="1" ht="12">
      <c r="A36" s="7" t="s">
        <v>82</v>
      </c>
      <c r="B36" s="6" t="s">
        <v>22</v>
      </c>
      <c r="C36" s="6" t="s">
        <v>5</v>
      </c>
      <c r="D36" s="6" t="s">
        <v>14</v>
      </c>
      <c r="E36" s="6" t="s">
        <v>478</v>
      </c>
      <c r="F36" s="6" t="s">
        <v>62</v>
      </c>
      <c r="G36" s="67">
        <v>35000</v>
      </c>
      <c r="H36" s="67"/>
      <c r="I36" s="67">
        <f t="shared" si="0"/>
        <v>35000</v>
      </c>
      <c r="J36" s="68">
        <v>35000</v>
      </c>
      <c r="K36" s="67"/>
      <c r="L36" s="67">
        <f t="shared" si="1"/>
        <v>35000</v>
      </c>
      <c r="M36" s="67">
        <v>35000</v>
      </c>
      <c r="N36" s="67"/>
      <c r="O36" s="67">
        <f t="shared" si="2"/>
        <v>35000</v>
      </c>
    </row>
    <row r="37" spans="1:15" s="31" customFormat="1" ht="12">
      <c r="A37" s="7" t="s">
        <v>83</v>
      </c>
      <c r="B37" s="6" t="s">
        <v>22</v>
      </c>
      <c r="C37" s="6" t="s">
        <v>5</v>
      </c>
      <c r="D37" s="6" t="s">
        <v>14</v>
      </c>
      <c r="E37" s="6" t="s">
        <v>132</v>
      </c>
      <c r="F37" s="6"/>
      <c r="G37" s="67">
        <f>G52+G38+G44+G47</f>
        <v>29556447.869999997</v>
      </c>
      <c r="H37" s="67">
        <f>H52+H38+H44+H47</f>
        <v>19324.45</v>
      </c>
      <c r="I37" s="67">
        <f t="shared" si="0"/>
        <v>29575772.319999997</v>
      </c>
      <c r="J37" s="67">
        <f t="shared" ref="J37:M37" si="15">J52+J38+J44+J47</f>
        <v>31102618.240000002</v>
      </c>
      <c r="K37" s="67">
        <f>K52+K38+K44+K47</f>
        <v>-68859.37</v>
      </c>
      <c r="L37" s="67">
        <f t="shared" si="1"/>
        <v>31033758.870000001</v>
      </c>
      <c r="M37" s="67">
        <f t="shared" si="15"/>
        <v>32484125.09</v>
      </c>
      <c r="N37" s="67">
        <f>N52+N38+N44+N47</f>
        <v>-286211.02</v>
      </c>
      <c r="O37" s="67">
        <f t="shared" si="2"/>
        <v>32197914.07</v>
      </c>
    </row>
    <row r="38" spans="1:15" s="31" customFormat="1" ht="12">
      <c r="A38" s="7" t="s">
        <v>463</v>
      </c>
      <c r="B38" s="6" t="s">
        <v>22</v>
      </c>
      <c r="C38" s="6" t="s">
        <v>5</v>
      </c>
      <c r="D38" s="6" t="s">
        <v>14</v>
      </c>
      <c r="E38" s="6" t="s">
        <v>254</v>
      </c>
      <c r="F38" s="6"/>
      <c r="G38" s="67">
        <f>G39</f>
        <v>1725747.9</v>
      </c>
      <c r="H38" s="67">
        <f>H39</f>
        <v>15459.56</v>
      </c>
      <c r="I38" s="67">
        <f t="shared" si="0"/>
        <v>1741207.46</v>
      </c>
      <c r="J38" s="67">
        <f t="shared" ref="J38:M38" si="16">J39</f>
        <v>1875994.6</v>
      </c>
      <c r="K38" s="67">
        <f>K39</f>
        <v>-55087.5</v>
      </c>
      <c r="L38" s="67">
        <f t="shared" si="1"/>
        <v>1820907.1</v>
      </c>
      <c r="M38" s="67">
        <f t="shared" si="16"/>
        <v>2115282.48</v>
      </c>
      <c r="N38" s="67">
        <f>N39</f>
        <v>-228968.82</v>
      </c>
      <c r="O38" s="67">
        <f t="shared" si="2"/>
        <v>1886313.66</v>
      </c>
    </row>
    <row r="39" spans="1:15" s="31" customFormat="1" ht="36">
      <c r="A39" s="7" t="s">
        <v>331</v>
      </c>
      <c r="B39" s="6" t="s">
        <v>22</v>
      </c>
      <c r="C39" s="6" t="s">
        <v>5</v>
      </c>
      <c r="D39" s="6" t="s">
        <v>14</v>
      </c>
      <c r="E39" s="6" t="s">
        <v>225</v>
      </c>
      <c r="F39" s="6"/>
      <c r="G39" s="67">
        <f>G40+G42</f>
        <v>1725747.9</v>
      </c>
      <c r="H39" s="67">
        <f>H40+H42</f>
        <v>15459.56</v>
      </c>
      <c r="I39" s="67">
        <f t="shared" si="0"/>
        <v>1741207.46</v>
      </c>
      <c r="J39" s="67">
        <f t="shared" ref="J39:M39" si="17">J40+J42</f>
        <v>1875994.6</v>
      </c>
      <c r="K39" s="67">
        <f>K40+K42</f>
        <v>-55087.5</v>
      </c>
      <c r="L39" s="67">
        <f t="shared" si="1"/>
        <v>1820907.1</v>
      </c>
      <c r="M39" s="67">
        <f t="shared" si="17"/>
        <v>2115282.48</v>
      </c>
      <c r="N39" s="67">
        <f>N40+N42</f>
        <v>-228968.82</v>
      </c>
      <c r="O39" s="67">
        <f t="shared" si="2"/>
        <v>1886313.66</v>
      </c>
    </row>
    <row r="40" spans="1:15" s="31" customFormat="1" ht="36">
      <c r="A40" s="7" t="s">
        <v>411</v>
      </c>
      <c r="B40" s="6" t="s">
        <v>22</v>
      </c>
      <c r="C40" s="6" t="s">
        <v>5</v>
      </c>
      <c r="D40" s="6" t="s">
        <v>14</v>
      </c>
      <c r="E40" s="6" t="s">
        <v>225</v>
      </c>
      <c r="F40" s="6" t="s">
        <v>54</v>
      </c>
      <c r="G40" s="67">
        <f>G41</f>
        <v>1585747.9</v>
      </c>
      <c r="H40" s="67">
        <f>H41</f>
        <v>15459.56</v>
      </c>
      <c r="I40" s="67">
        <f t="shared" si="0"/>
        <v>1601207.46</v>
      </c>
      <c r="J40" s="67">
        <f t="shared" ref="J40:M40" si="18">J41</f>
        <v>1735994.6</v>
      </c>
      <c r="K40" s="67">
        <f>K41</f>
        <v>-55087.5</v>
      </c>
      <c r="L40" s="67">
        <f t="shared" si="1"/>
        <v>1680907.1</v>
      </c>
      <c r="M40" s="67">
        <f t="shared" si="18"/>
        <v>1975282.48</v>
      </c>
      <c r="N40" s="67">
        <f>N41</f>
        <v>-228968.82</v>
      </c>
      <c r="O40" s="67">
        <f t="shared" si="2"/>
        <v>1746313.66</v>
      </c>
    </row>
    <row r="41" spans="1:15" s="31" customFormat="1" ht="12">
      <c r="A41" s="7" t="s">
        <v>57</v>
      </c>
      <c r="B41" s="6" t="s">
        <v>22</v>
      </c>
      <c r="C41" s="6" t="s">
        <v>5</v>
      </c>
      <c r="D41" s="6" t="s">
        <v>14</v>
      </c>
      <c r="E41" s="6" t="s">
        <v>225</v>
      </c>
      <c r="F41" s="6" t="s">
        <v>56</v>
      </c>
      <c r="G41" s="67">
        <v>1585747.9</v>
      </c>
      <c r="H41" s="67">
        <v>15459.56</v>
      </c>
      <c r="I41" s="67">
        <f t="shared" si="0"/>
        <v>1601207.46</v>
      </c>
      <c r="J41" s="68">
        <v>1735994.6</v>
      </c>
      <c r="K41" s="67">
        <f>-55087.5</f>
        <v>-55087.5</v>
      </c>
      <c r="L41" s="67">
        <f t="shared" si="1"/>
        <v>1680907.1</v>
      </c>
      <c r="M41" s="67">
        <v>1975282.48</v>
      </c>
      <c r="N41" s="67">
        <f>-228968.82</f>
        <v>-228968.82</v>
      </c>
      <c r="O41" s="67">
        <f t="shared" si="2"/>
        <v>1746313.66</v>
      </c>
    </row>
    <row r="42" spans="1:15" s="31" customFormat="1" ht="12">
      <c r="A42" s="7" t="s">
        <v>413</v>
      </c>
      <c r="B42" s="6" t="s">
        <v>22</v>
      </c>
      <c r="C42" s="6" t="s">
        <v>5</v>
      </c>
      <c r="D42" s="6" t="s">
        <v>14</v>
      </c>
      <c r="E42" s="6" t="s">
        <v>225</v>
      </c>
      <c r="F42" s="6" t="s">
        <v>61</v>
      </c>
      <c r="G42" s="67">
        <f>G43</f>
        <v>140000</v>
      </c>
      <c r="H42" s="67">
        <f>H43</f>
        <v>0</v>
      </c>
      <c r="I42" s="67">
        <f t="shared" si="0"/>
        <v>140000</v>
      </c>
      <c r="J42" s="67">
        <f t="shared" ref="J42:M42" si="19">J43</f>
        <v>140000</v>
      </c>
      <c r="K42" s="67">
        <f>K43</f>
        <v>0</v>
      </c>
      <c r="L42" s="67">
        <f t="shared" si="1"/>
        <v>140000</v>
      </c>
      <c r="M42" s="67">
        <f t="shared" si="19"/>
        <v>140000</v>
      </c>
      <c r="N42" s="67">
        <f>N43</f>
        <v>0</v>
      </c>
      <c r="O42" s="67">
        <f t="shared" si="2"/>
        <v>140000</v>
      </c>
    </row>
    <row r="43" spans="1:15" s="31" customFormat="1" ht="12">
      <c r="A43" s="7" t="s">
        <v>82</v>
      </c>
      <c r="B43" s="6" t="s">
        <v>22</v>
      </c>
      <c r="C43" s="6" t="s">
        <v>5</v>
      </c>
      <c r="D43" s="6" t="s">
        <v>14</v>
      </c>
      <c r="E43" s="6" t="s">
        <v>225</v>
      </c>
      <c r="F43" s="6" t="s">
        <v>62</v>
      </c>
      <c r="G43" s="67">
        <v>140000</v>
      </c>
      <c r="H43" s="67"/>
      <c r="I43" s="67">
        <f t="shared" si="0"/>
        <v>140000</v>
      </c>
      <c r="J43" s="68">
        <v>140000</v>
      </c>
      <c r="K43" s="67"/>
      <c r="L43" s="67">
        <f t="shared" si="1"/>
        <v>140000</v>
      </c>
      <c r="M43" s="67">
        <v>140000</v>
      </c>
      <c r="N43" s="67"/>
      <c r="O43" s="67">
        <f t="shared" si="2"/>
        <v>140000</v>
      </c>
    </row>
    <row r="44" spans="1:15" s="31" customFormat="1" ht="36">
      <c r="A44" s="7" t="s">
        <v>224</v>
      </c>
      <c r="B44" s="6" t="s">
        <v>22</v>
      </c>
      <c r="C44" s="6" t="s">
        <v>5</v>
      </c>
      <c r="D44" s="6" t="s">
        <v>14</v>
      </c>
      <c r="E44" s="6" t="s">
        <v>133</v>
      </c>
      <c r="F44" s="6"/>
      <c r="G44" s="67">
        <f>G45</f>
        <v>7000</v>
      </c>
      <c r="H44" s="67">
        <f>H45</f>
        <v>0</v>
      </c>
      <c r="I44" s="67">
        <f t="shared" si="0"/>
        <v>7000</v>
      </c>
      <c r="J44" s="67">
        <f t="shared" ref="J44:M45" si="20">J45</f>
        <v>7000</v>
      </c>
      <c r="K44" s="67">
        <f>K45</f>
        <v>0</v>
      </c>
      <c r="L44" s="67">
        <f t="shared" si="1"/>
        <v>7000</v>
      </c>
      <c r="M44" s="67">
        <f t="shared" si="20"/>
        <v>7000</v>
      </c>
      <c r="N44" s="67">
        <f>N45</f>
        <v>0</v>
      </c>
      <c r="O44" s="67">
        <f t="shared" si="2"/>
        <v>7000</v>
      </c>
    </row>
    <row r="45" spans="1:15" s="31" customFormat="1" ht="12">
      <c r="A45" s="7" t="s">
        <v>413</v>
      </c>
      <c r="B45" s="6" t="s">
        <v>22</v>
      </c>
      <c r="C45" s="6" t="s">
        <v>5</v>
      </c>
      <c r="D45" s="6" t="s">
        <v>14</v>
      </c>
      <c r="E45" s="6" t="s">
        <v>133</v>
      </c>
      <c r="F45" s="6" t="s">
        <v>61</v>
      </c>
      <c r="G45" s="67">
        <f>G46</f>
        <v>7000</v>
      </c>
      <c r="H45" s="67">
        <f>H46</f>
        <v>0</v>
      </c>
      <c r="I45" s="67">
        <f t="shared" si="0"/>
        <v>7000</v>
      </c>
      <c r="J45" s="67">
        <f t="shared" si="20"/>
        <v>7000</v>
      </c>
      <c r="K45" s="67">
        <f>K46</f>
        <v>0</v>
      </c>
      <c r="L45" s="67">
        <f t="shared" si="1"/>
        <v>7000</v>
      </c>
      <c r="M45" s="67">
        <f t="shared" si="20"/>
        <v>7000</v>
      </c>
      <c r="N45" s="67">
        <f>N46</f>
        <v>0</v>
      </c>
      <c r="O45" s="67">
        <f t="shared" si="2"/>
        <v>7000</v>
      </c>
    </row>
    <row r="46" spans="1:15" s="31" customFormat="1" ht="12">
      <c r="A46" s="7" t="s">
        <v>82</v>
      </c>
      <c r="B46" s="6" t="s">
        <v>22</v>
      </c>
      <c r="C46" s="6" t="s">
        <v>5</v>
      </c>
      <c r="D46" s="6" t="s">
        <v>14</v>
      </c>
      <c r="E46" s="6" t="s">
        <v>133</v>
      </c>
      <c r="F46" s="6" t="s">
        <v>62</v>
      </c>
      <c r="G46" s="67">
        <v>7000</v>
      </c>
      <c r="H46" s="67"/>
      <c r="I46" s="67">
        <f t="shared" si="0"/>
        <v>7000</v>
      </c>
      <c r="J46" s="68">
        <v>7000</v>
      </c>
      <c r="K46" s="67"/>
      <c r="L46" s="67">
        <f t="shared" si="1"/>
        <v>7000</v>
      </c>
      <c r="M46" s="67">
        <v>7000</v>
      </c>
      <c r="N46" s="67"/>
      <c r="O46" s="67">
        <f t="shared" si="2"/>
        <v>7000</v>
      </c>
    </row>
    <row r="47" spans="1:15" s="31" customFormat="1" ht="12">
      <c r="A47" s="7" t="s">
        <v>85</v>
      </c>
      <c r="B47" s="6" t="s">
        <v>22</v>
      </c>
      <c r="C47" s="6" t="s">
        <v>5</v>
      </c>
      <c r="D47" s="6" t="s">
        <v>14</v>
      </c>
      <c r="E47" s="6" t="s">
        <v>134</v>
      </c>
      <c r="F47" s="6"/>
      <c r="G47" s="67">
        <f>G48+G50</f>
        <v>431436.97</v>
      </c>
      <c r="H47" s="67">
        <f>H48+H50</f>
        <v>3864.89</v>
      </c>
      <c r="I47" s="67">
        <f t="shared" si="0"/>
        <v>435301.86</v>
      </c>
      <c r="J47" s="67">
        <f t="shared" ref="J47:M47" si="21">J48+J50</f>
        <v>468998.64</v>
      </c>
      <c r="K47" s="67">
        <f>K48+K50</f>
        <v>-13771.87</v>
      </c>
      <c r="L47" s="67">
        <f t="shared" si="1"/>
        <v>455226.77</v>
      </c>
      <c r="M47" s="67">
        <f t="shared" si="21"/>
        <v>528820.61</v>
      </c>
      <c r="N47" s="67">
        <f>N48+N50</f>
        <v>-57242.2</v>
      </c>
      <c r="O47" s="67">
        <f t="shared" si="2"/>
        <v>471578.41</v>
      </c>
    </row>
    <row r="48" spans="1:15" s="31" customFormat="1" ht="36">
      <c r="A48" s="7" t="s">
        <v>411</v>
      </c>
      <c r="B48" s="6" t="s">
        <v>22</v>
      </c>
      <c r="C48" s="6" t="s">
        <v>5</v>
      </c>
      <c r="D48" s="6" t="s">
        <v>14</v>
      </c>
      <c r="E48" s="6" t="s">
        <v>134</v>
      </c>
      <c r="F48" s="6" t="s">
        <v>54</v>
      </c>
      <c r="G48" s="67">
        <f>G49</f>
        <v>396436.97</v>
      </c>
      <c r="H48" s="67">
        <f>H49</f>
        <v>3864.89</v>
      </c>
      <c r="I48" s="67">
        <f t="shared" si="0"/>
        <v>400301.86</v>
      </c>
      <c r="J48" s="67">
        <f t="shared" ref="J48:M48" si="22">J49</f>
        <v>433998.64</v>
      </c>
      <c r="K48" s="67">
        <f>K49</f>
        <v>-13771.87</v>
      </c>
      <c r="L48" s="67">
        <f t="shared" si="1"/>
        <v>420226.77</v>
      </c>
      <c r="M48" s="67">
        <f t="shared" si="22"/>
        <v>493820.61</v>
      </c>
      <c r="N48" s="67">
        <f>N49</f>
        <v>-57242.2</v>
      </c>
      <c r="O48" s="67">
        <f t="shared" si="2"/>
        <v>436578.41</v>
      </c>
    </row>
    <row r="49" spans="1:17" s="31" customFormat="1" ht="12">
      <c r="A49" s="7" t="s">
        <v>57</v>
      </c>
      <c r="B49" s="6" t="s">
        <v>22</v>
      </c>
      <c r="C49" s="6" t="s">
        <v>5</v>
      </c>
      <c r="D49" s="6" t="s">
        <v>14</v>
      </c>
      <c r="E49" s="6" t="s">
        <v>134</v>
      </c>
      <c r="F49" s="6" t="s">
        <v>56</v>
      </c>
      <c r="G49" s="67">
        <v>396436.97</v>
      </c>
      <c r="H49" s="67">
        <v>3864.89</v>
      </c>
      <c r="I49" s="67">
        <f t="shared" si="0"/>
        <v>400301.86</v>
      </c>
      <c r="J49" s="68">
        <v>433998.64</v>
      </c>
      <c r="K49" s="67">
        <f>-13771.87</f>
        <v>-13771.87</v>
      </c>
      <c r="L49" s="67">
        <f t="shared" si="1"/>
        <v>420226.77</v>
      </c>
      <c r="M49" s="67">
        <v>493820.61</v>
      </c>
      <c r="N49" s="67">
        <v>-57242.2</v>
      </c>
      <c r="O49" s="67">
        <f t="shared" si="2"/>
        <v>436578.41</v>
      </c>
    </row>
    <row r="50" spans="1:17" s="31" customFormat="1" ht="12">
      <c r="A50" s="7" t="s">
        <v>413</v>
      </c>
      <c r="B50" s="6" t="s">
        <v>22</v>
      </c>
      <c r="C50" s="6" t="s">
        <v>5</v>
      </c>
      <c r="D50" s="6" t="s">
        <v>14</v>
      </c>
      <c r="E50" s="6" t="s">
        <v>134</v>
      </c>
      <c r="F50" s="6" t="s">
        <v>61</v>
      </c>
      <c r="G50" s="67">
        <f>G51</f>
        <v>35000</v>
      </c>
      <c r="H50" s="67">
        <f>H51</f>
        <v>0</v>
      </c>
      <c r="I50" s="67">
        <f t="shared" si="0"/>
        <v>35000</v>
      </c>
      <c r="J50" s="67">
        <f t="shared" ref="J50:M50" si="23">J51</f>
        <v>35000</v>
      </c>
      <c r="K50" s="67">
        <f>K51</f>
        <v>0</v>
      </c>
      <c r="L50" s="67">
        <f t="shared" si="1"/>
        <v>35000</v>
      </c>
      <c r="M50" s="67">
        <f t="shared" si="23"/>
        <v>35000</v>
      </c>
      <c r="N50" s="67">
        <f>N51</f>
        <v>0</v>
      </c>
      <c r="O50" s="67">
        <f t="shared" si="2"/>
        <v>35000</v>
      </c>
    </row>
    <row r="51" spans="1:17" s="31" customFormat="1" ht="12">
      <c r="A51" s="7" t="s">
        <v>82</v>
      </c>
      <c r="B51" s="6" t="s">
        <v>22</v>
      </c>
      <c r="C51" s="6" t="s">
        <v>5</v>
      </c>
      <c r="D51" s="6" t="s">
        <v>14</v>
      </c>
      <c r="E51" s="6" t="s">
        <v>134</v>
      </c>
      <c r="F51" s="6" t="s">
        <v>62</v>
      </c>
      <c r="G51" s="67">
        <v>35000</v>
      </c>
      <c r="H51" s="67"/>
      <c r="I51" s="67">
        <f t="shared" si="0"/>
        <v>35000</v>
      </c>
      <c r="J51" s="68">
        <v>35000</v>
      </c>
      <c r="K51" s="67"/>
      <c r="L51" s="67">
        <f t="shared" si="1"/>
        <v>35000</v>
      </c>
      <c r="M51" s="67">
        <v>35000</v>
      </c>
      <c r="N51" s="67"/>
      <c r="O51" s="67">
        <f t="shared" si="2"/>
        <v>35000</v>
      </c>
    </row>
    <row r="52" spans="1:17" s="31" customFormat="1" ht="12">
      <c r="A52" s="33" t="s">
        <v>53</v>
      </c>
      <c r="B52" s="6" t="s">
        <v>22</v>
      </c>
      <c r="C52" s="6" t="s">
        <v>5</v>
      </c>
      <c r="D52" s="6" t="s">
        <v>14</v>
      </c>
      <c r="E52" s="6" t="s">
        <v>135</v>
      </c>
      <c r="F52" s="6"/>
      <c r="G52" s="67">
        <f>G53+G55+G57</f>
        <v>27392263</v>
      </c>
      <c r="H52" s="67">
        <f>H53+H55+H57</f>
        <v>0</v>
      </c>
      <c r="I52" s="67">
        <f t="shared" si="0"/>
        <v>27392263</v>
      </c>
      <c r="J52" s="67">
        <f t="shared" ref="J52:M52" si="24">J53+J55+J57</f>
        <v>28750625</v>
      </c>
      <c r="K52" s="67">
        <f>K53+K55+K57</f>
        <v>0</v>
      </c>
      <c r="L52" s="67">
        <f t="shared" si="1"/>
        <v>28750625</v>
      </c>
      <c r="M52" s="67">
        <f t="shared" si="24"/>
        <v>29833022</v>
      </c>
      <c r="N52" s="67">
        <f>N53+N55+N57</f>
        <v>0</v>
      </c>
      <c r="O52" s="67">
        <f t="shared" si="2"/>
        <v>29833022</v>
      </c>
    </row>
    <row r="53" spans="1:17" s="31" customFormat="1" ht="36">
      <c r="A53" s="7" t="s">
        <v>411</v>
      </c>
      <c r="B53" s="6" t="s">
        <v>22</v>
      </c>
      <c r="C53" s="6" t="s">
        <v>5</v>
      </c>
      <c r="D53" s="6" t="s">
        <v>14</v>
      </c>
      <c r="E53" s="6" t="s">
        <v>135</v>
      </c>
      <c r="F53" s="6" t="s">
        <v>54</v>
      </c>
      <c r="G53" s="67">
        <f>G54</f>
        <v>25911560</v>
      </c>
      <c r="H53" s="67">
        <f>H54</f>
        <v>0</v>
      </c>
      <c r="I53" s="67">
        <f t="shared" si="0"/>
        <v>25911560</v>
      </c>
      <c r="J53" s="67">
        <f t="shared" ref="J53:M53" si="25">J54</f>
        <v>27269922</v>
      </c>
      <c r="K53" s="67">
        <f>K54</f>
        <v>0</v>
      </c>
      <c r="L53" s="67">
        <f t="shared" si="1"/>
        <v>27269922</v>
      </c>
      <c r="M53" s="67">
        <f t="shared" si="25"/>
        <v>28352319</v>
      </c>
      <c r="N53" s="67">
        <f>N54</f>
        <v>0</v>
      </c>
      <c r="O53" s="67">
        <f t="shared" si="2"/>
        <v>28352319</v>
      </c>
    </row>
    <row r="54" spans="1:17" s="31" customFormat="1" ht="12">
      <c r="A54" s="7" t="s">
        <v>57</v>
      </c>
      <c r="B54" s="6" t="s">
        <v>22</v>
      </c>
      <c r="C54" s="6" t="s">
        <v>5</v>
      </c>
      <c r="D54" s="6" t="s">
        <v>14</v>
      </c>
      <c r="E54" s="6" t="s">
        <v>135</v>
      </c>
      <c r="F54" s="6" t="s">
        <v>56</v>
      </c>
      <c r="G54" s="67">
        <v>25911560</v>
      </c>
      <c r="H54" s="67"/>
      <c r="I54" s="67">
        <f t="shared" si="0"/>
        <v>25911560</v>
      </c>
      <c r="J54" s="68">
        <v>27269922</v>
      </c>
      <c r="K54" s="67"/>
      <c r="L54" s="67">
        <f t="shared" si="1"/>
        <v>27269922</v>
      </c>
      <c r="M54" s="67">
        <v>28352319</v>
      </c>
      <c r="N54" s="67"/>
      <c r="O54" s="67">
        <f t="shared" si="2"/>
        <v>28352319</v>
      </c>
    </row>
    <row r="55" spans="1:17" s="31" customFormat="1" ht="12">
      <c r="A55" s="7" t="s">
        <v>413</v>
      </c>
      <c r="B55" s="6" t="s">
        <v>22</v>
      </c>
      <c r="C55" s="6" t="s">
        <v>5</v>
      </c>
      <c r="D55" s="6" t="s">
        <v>14</v>
      </c>
      <c r="E55" s="6" t="s">
        <v>135</v>
      </c>
      <c r="F55" s="6" t="s">
        <v>61</v>
      </c>
      <c r="G55" s="67">
        <f>G56</f>
        <v>1446499</v>
      </c>
      <c r="H55" s="67">
        <f>H56</f>
        <v>0</v>
      </c>
      <c r="I55" s="67">
        <f t="shared" si="0"/>
        <v>1446499</v>
      </c>
      <c r="J55" s="67">
        <f t="shared" ref="J55:M55" si="26">J56</f>
        <v>1446499</v>
      </c>
      <c r="K55" s="67">
        <f>K56</f>
        <v>0</v>
      </c>
      <c r="L55" s="67">
        <f t="shared" si="1"/>
        <v>1446499</v>
      </c>
      <c r="M55" s="67">
        <f t="shared" si="26"/>
        <v>1446499</v>
      </c>
      <c r="N55" s="67">
        <f>N56</f>
        <v>0</v>
      </c>
      <c r="O55" s="67">
        <f t="shared" si="2"/>
        <v>1446499</v>
      </c>
    </row>
    <row r="56" spans="1:17" s="31" customFormat="1" ht="12">
      <c r="A56" s="7" t="s">
        <v>82</v>
      </c>
      <c r="B56" s="6" t="s">
        <v>22</v>
      </c>
      <c r="C56" s="6" t="s">
        <v>5</v>
      </c>
      <c r="D56" s="6" t="s">
        <v>14</v>
      </c>
      <c r="E56" s="6" t="s">
        <v>135</v>
      </c>
      <c r="F56" s="6" t="s">
        <v>62</v>
      </c>
      <c r="G56" s="67">
        <v>1446499</v>
      </c>
      <c r="H56" s="67"/>
      <c r="I56" s="67">
        <f t="shared" si="0"/>
        <v>1446499</v>
      </c>
      <c r="J56" s="68">
        <v>1446499</v>
      </c>
      <c r="K56" s="67"/>
      <c r="L56" s="67">
        <f t="shared" si="1"/>
        <v>1446499</v>
      </c>
      <c r="M56" s="67">
        <v>1446499</v>
      </c>
      <c r="N56" s="67"/>
      <c r="O56" s="67">
        <f t="shared" si="2"/>
        <v>1446499</v>
      </c>
    </row>
    <row r="57" spans="1:17" s="31" customFormat="1" ht="12">
      <c r="A57" s="7" t="s">
        <v>65</v>
      </c>
      <c r="B57" s="6" t="s">
        <v>22</v>
      </c>
      <c r="C57" s="6" t="s">
        <v>5</v>
      </c>
      <c r="D57" s="6" t="s">
        <v>14</v>
      </c>
      <c r="E57" s="6" t="s">
        <v>135</v>
      </c>
      <c r="F57" s="6" t="s">
        <v>22</v>
      </c>
      <c r="G57" s="67">
        <f>G58</f>
        <v>34204</v>
      </c>
      <c r="H57" s="67">
        <f>H58</f>
        <v>0</v>
      </c>
      <c r="I57" s="67">
        <f t="shared" si="0"/>
        <v>34204</v>
      </c>
      <c r="J57" s="67">
        <f t="shared" ref="J57:M57" si="27">J58</f>
        <v>34204</v>
      </c>
      <c r="K57" s="67">
        <f>K58</f>
        <v>0</v>
      </c>
      <c r="L57" s="67">
        <f t="shared" si="1"/>
        <v>34204</v>
      </c>
      <c r="M57" s="67">
        <f t="shared" si="27"/>
        <v>34204</v>
      </c>
      <c r="N57" s="67">
        <f>N58</f>
        <v>0</v>
      </c>
      <c r="O57" s="67">
        <f t="shared" si="2"/>
        <v>34204</v>
      </c>
    </row>
    <row r="58" spans="1:17" s="31" customFormat="1" ht="12">
      <c r="A58" s="7" t="s">
        <v>66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64</v>
      </c>
      <c r="G58" s="67">
        <v>34204</v>
      </c>
      <c r="H58" s="67"/>
      <c r="I58" s="67">
        <f t="shared" si="0"/>
        <v>34204</v>
      </c>
      <c r="J58" s="68">
        <v>34204</v>
      </c>
      <c r="K58" s="67"/>
      <c r="L58" s="67">
        <f t="shared" si="1"/>
        <v>34204</v>
      </c>
      <c r="M58" s="67">
        <v>34204</v>
      </c>
      <c r="N58" s="67"/>
      <c r="O58" s="67">
        <f t="shared" si="2"/>
        <v>34204</v>
      </c>
    </row>
    <row r="59" spans="1:17" s="34" customFormat="1" ht="12">
      <c r="A59" s="8" t="s">
        <v>123</v>
      </c>
      <c r="B59" s="4" t="s">
        <v>22</v>
      </c>
      <c r="C59" s="4" t="s">
        <v>5</v>
      </c>
      <c r="D59" s="4" t="s">
        <v>8</v>
      </c>
      <c r="E59" s="4"/>
      <c r="F59" s="4"/>
      <c r="G59" s="66">
        <f t="shared" ref="G59:N62" si="28">G60</f>
        <v>2901.65</v>
      </c>
      <c r="H59" s="66">
        <f t="shared" si="28"/>
        <v>-1911.32</v>
      </c>
      <c r="I59" s="66">
        <f t="shared" si="0"/>
        <v>990.33000000000015</v>
      </c>
      <c r="J59" s="66">
        <f t="shared" si="28"/>
        <v>2586.48</v>
      </c>
      <c r="K59" s="66">
        <f t="shared" si="28"/>
        <v>-1545.09</v>
      </c>
      <c r="L59" s="66">
        <f t="shared" si="1"/>
        <v>1041.3900000000001</v>
      </c>
      <c r="M59" s="66">
        <f t="shared" si="28"/>
        <v>2586.58</v>
      </c>
      <c r="N59" s="66">
        <f t="shared" si="28"/>
        <v>-1657.66</v>
      </c>
      <c r="O59" s="66">
        <f t="shared" si="2"/>
        <v>928.91999999999985</v>
      </c>
      <c r="P59" s="56"/>
      <c r="Q59" s="56"/>
    </row>
    <row r="60" spans="1:17" s="31" customFormat="1" ht="12">
      <c r="A60" s="7" t="s">
        <v>83</v>
      </c>
      <c r="B60" s="6" t="s">
        <v>22</v>
      </c>
      <c r="C60" s="6" t="s">
        <v>5</v>
      </c>
      <c r="D60" s="6" t="s">
        <v>8</v>
      </c>
      <c r="E60" s="6" t="s">
        <v>132</v>
      </c>
      <c r="F60" s="6"/>
      <c r="G60" s="67">
        <f t="shared" si="28"/>
        <v>2901.65</v>
      </c>
      <c r="H60" s="67">
        <f t="shared" si="28"/>
        <v>-1911.32</v>
      </c>
      <c r="I60" s="67">
        <f t="shared" si="0"/>
        <v>990.33000000000015</v>
      </c>
      <c r="J60" s="67">
        <f t="shared" si="28"/>
        <v>2586.48</v>
      </c>
      <c r="K60" s="67">
        <f t="shared" si="28"/>
        <v>-1545.09</v>
      </c>
      <c r="L60" s="67">
        <f t="shared" si="1"/>
        <v>1041.3900000000001</v>
      </c>
      <c r="M60" s="67">
        <f t="shared" si="28"/>
        <v>2586.58</v>
      </c>
      <c r="N60" s="67">
        <f t="shared" si="28"/>
        <v>-1657.66</v>
      </c>
      <c r="O60" s="67">
        <f t="shared" si="2"/>
        <v>928.91999999999985</v>
      </c>
    </row>
    <row r="61" spans="1:17" s="31" customFormat="1" ht="24">
      <c r="A61" s="7" t="s">
        <v>214</v>
      </c>
      <c r="B61" s="6" t="s">
        <v>22</v>
      </c>
      <c r="C61" s="6" t="s">
        <v>5</v>
      </c>
      <c r="D61" s="6" t="s">
        <v>8</v>
      </c>
      <c r="E61" s="6" t="s">
        <v>136</v>
      </c>
      <c r="F61" s="6"/>
      <c r="G61" s="67">
        <f t="shared" si="28"/>
        <v>2901.65</v>
      </c>
      <c r="H61" s="67">
        <f t="shared" si="28"/>
        <v>-1911.32</v>
      </c>
      <c r="I61" s="67">
        <f t="shared" si="0"/>
        <v>990.33000000000015</v>
      </c>
      <c r="J61" s="67">
        <f t="shared" si="28"/>
        <v>2586.48</v>
      </c>
      <c r="K61" s="67">
        <f t="shared" si="28"/>
        <v>-1545.09</v>
      </c>
      <c r="L61" s="67">
        <f t="shared" si="1"/>
        <v>1041.3900000000001</v>
      </c>
      <c r="M61" s="67">
        <f t="shared" si="28"/>
        <v>2586.58</v>
      </c>
      <c r="N61" s="67">
        <f t="shared" si="28"/>
        <v>-1657.66</v>
      </c>
      <c r="O61" s="67">
        <f t="shared" si="2"/>
        <v>928.91999999999985</v>
      </c>
    </row>
    <row r="62" spans="1:17" s="31" customFormat="1" ht="12">
      <c r="A62" s="7" t="s">
        <v>413</v>
      </c>
      <c r="B62" s="6" t="s">
        <v>22</v>
      </c>
      <c r="C62" s="6" t="s">
        <v>5</v>
      </c>
      <c r="D62" s="6" t="s">
        <v>8</v>
      </c>
      <c r="E62" s="6" t="s">
        <v>136</v>
      </c>
      <c r="F62" s="6" t="s">
        <v>61</v>
      </c>
      <c r="G62" s="67">
        <f t="shared" si="28"/>
        <v>2901.65</v>
      </c>
      <c r="H62" s="67">
        <f t="shared" si="28"/>
        <v>-1911.32</v>
      </c>
      <c r="I62" s="67">
        <f t="shared" si="0"/>
        <v>990.33000000000015</v>
      </c>
      <c r="J62" s="67">
        <f t="shared" si="28"/>
        <v>2586.48</v>
      </c>
      <c r="K62" s="67">
        <f t="shared" si="28"/>
        <v>-1545.09</v>
      </c>
      <c r="L62" s="67">
        <f t="shared" si="1"/>
        <v>1041.3900000000001</v>
      </c>
      <c r="M62" s="67">
        <f t="shared" si="28"/>
        <v>2586.58</v>
      </c>
      <c r="N62" s="67">
        <f t="shared" si="28"/>
        <v>-1657.66</v>
      </c>
      <c r="O62" s="67">
        <f t="shared" si="2"/>
        <v>928.91999999999985</v>
      </c>
    </row>
    <row r="63" spans="1:17" s="31" customFormat="1">
      <c r="A63" s="7" t="s">
        <v>82</v>
      </c>
      <c r="B63" s="6" t="s">
        <v>22</v>
      </c>
      <c r="C63" s="6" t="s">
        <v>5</v>
      </c>
      <c r="D63" s="6" t="s">
        <v>8</v>
      </c>
      <c r="E63" s="6" t="s">
        <v>136</v>
      </c>
      <c r="F63" s="6" t="s">
        <v>62</v>
      </c>
      <c r="G63" s="67">
        <v>2901.65</v>
      </c>
      <c r="H63" s="113">
        <f>-1911.32</f>
        <v>-1911.32</v>
      </c>
      <c r="I63" s="67">
        <f t="shared" si="0"/>
        <v>990.33000000000015</v>
      </c>
      <c r="J63" s="68">
        <v>2586.48</v>
      </c>
      <c r="K63" s="113">
        <v>-1545.09</v>
      </c>
      <c r="L63" s="67">
        <f t="shared" si="1"/>
        <v>1041.3900000000001</v>
      </c>
      <c r="M63" s="67">
        <v>2586.58</v>
      </c>
      <c r="N63" s="113">
        <v>-1657.66</v>
      </c>
      <c r="O63" s="67">
        <f t="shared" si="2"/>
        <v>928.91999999999985</v>
      </c>
    </row>
    <row r="64" spans="1:17" s="31" customFormat="1" ht="24" hidden="1">
      <c r="A64" s="8" t="s">
        <v>29</v>
      </c>
      <c r="B64" s="4" t="s">
        <v>22</v>
      </c>
      <c r="C64" s="4" t="s">
        <v>5</v>
      </c>
      <c r="D64" s="4" t="s">
        <v>15</v>
      </c>
      <c r="E64" s="4"/>
      <c r="F64" s="4"/>
      <c r="G64" s="66">
        <f>G65</f>
        <v>0</v>
      </c>
      <c r="H64" s="66">
        <f>H65</f>
        <v>0</v>
      </c>
      <c r="I64" s="66">
        <f t="shared" si="0"/>
        <v>0</v>
      </c>
      <c r="J64" s="66">
        <f t="shared" ref="J64:M65" si="29">J65</f>
        <v>0</v>
      </c>
      <c r="K64" s="66">
        <f>K65</f>
        <v>0</v>
      </c>
      <c r="L64" s="66">
        <f t="shared" si="1"/>
        <v>0</v>
      </c>
      <c r="M64" s="66">
        <f t="shared" si="29"/>
        <v>0</v>
      </c>
      <c r="N64" s="66">
        <f>N65</f>
        <v>0</v>
      </c>
      <c r="O64" s="66">
        <f t="shared" si="2"/>
        <v>0</v>
      </c>
    </row>
    <row r="65" spans="1:17" s="55" customFormat="1" ht="12" hidden="1">
      <c r="A65" s="7" t="s">
        <v>83</v>
      </c>
      <c r="B65" s="6" t="s">
        <v>22</v>
      </c>
      <c r="C65" s="6" t="s">
        <v>5</v>
      </c>
      <c r="D65" s="6" t="s">
        <v>15</v>
      </c>
      <c r="E65" s="6" t="s">
        <v>132</v>
      </c>
      <c r="F65" s="6"/>
      <c r="G65" s="67">
        <f>G66</f>
        <v>0</v>
      </c>
      <c r="H65" s="67">
        <f>H66</f>
        <v>0</v>
      </c>
      <c r="I65" s="67">
        <f t="shared" si="0"/>
        <v>0</v>
      </c>
      <c r="J65" s="67">
        <f t="shared" si="29"/>
        <v>0</v>
      </c>
      <c r="K65" s="67">
        <f>K66</f>
        <v>0</v>
      </c>
      <c r="L65" s="67">
        <f t="shared" si="1"/>
        <v>0</v>
      </c>
      <c r="M65" s="67">
        <f t="shared" si="29"/>
        <v>0</v>
      </c>
      <c r="N65" s="67">
        <f>N66</f>
        <v>0</v>
      </c>
      <c r="O65" s="67">
        <f t="shared" si="2"/>
        <v>0</v>
      </c>
      <c r="P65" s="57"/>
      <c r="Q65" s="57"/>
    </row>
    <row r="66" spans="1:17" s="32" customFormat="1" ht="12" hidden="1">
      <c r="A66" s="33" t="s">
        <v>53</v>
      </c>
      <c r="B66" s="6" t="s">
        <v>22</v>
      </c>
      <c r="C66" s="6" t="s">
        <v>5</v>
      </c>
      <c r="D66" s="6" t="s">
        <v>15</v>
      </c>
      <c r="E66" s="6" t="s">
        <v>135</v>
      </c>
      <c r="F66" s="6"/>
      <c r="G66" s="67">
        <f>G67+G69+G71</f>
        <v>0</v>
      </c>
      <c r="H66" s="67">
        <f>H67+H69+H71</f>
        <v>0</v>
      </c>
      <c r="I66" s="67">
        <f t="shared" si="0"/>
        <v>0</v>
      </c>
      <c r="J66" s="67">
        <f t="shared" ref="J66:M66" si="30">J67+J69+J71</f>
        <v>0</v>
      </c>
      <c r="K66" s="67">
        <f>K67+K69+K71</f>
        <v>0</v>
      </c>
      <c r="L66" s="67">
        <f t="shared" si="1"/>
        <v>0</v>
      </c>
      <c r="M66" s="67">
        <f t="shared" si="30"/>
        <v>0</v>
      </c>
      <c r="N66" s="67">
        <f>N67+N69+N71</f>
        <v>0</v>
      </c>
      <c r="O66" s="67">
        <f t="shared" si="2"/>
        <v>0</v>
      </c>
      <c r="P66" s="31"/>
      <c r="Q66" s="31"/>
    </row>
    <row r="67" spans="1:17" s="32" customFormat="1" ht="36" hidden="1">
      <c r="A67" s="7" t="s">
        <v>411</v>
      </c>
      <c r="B67" s="6" t="s">
        <v>22</v>
      </c>
      <c r="C67" s="6" t="s">
        <v>5</v>
      </c>
      <c r="D67" s="6" t="s">
        <v>15</v>
      </c>
      <c r="E67" s="6" t="s">
        <v>135</v>
      </c>
      <c r="F67" s="6" t="s">
        <v>54</v>
      </c>
      <c r="G67" s="67">
        <f>G68</f>
        <v>0</v>
      </c>
      <c r="H67" s="67">
        <f>H68</f>
        <v>0</v>
      </c>
      <c r="I67" s="67">
        <f t="shared" si="0"/>
        <v>0</v>
      </c>
      <c r="J67" s="67">
        <f t="shared" ref="J67:M67" si="31">J68</f>
        <v>0</v>
      </c>
      <c r="K67" s="67">
        <f>K68</f>
        <v>0</v>
      </c>
      <c r="L67" s="67">
        <f t="shared" si="1"/>
        <v>0</v>
      </c>
      <c r="M67" s="67">
        <f t="shared" si="31"/>
        <v>0</v>
      </c>
      <c r="N67" s="67">
        <f>N68</f>
        <v>0</v>
      </c>
      <c r="O67" s="67">
        <f t="shared" si="2"/>
        <v>0</v>
      </c>
      <c r="P67" s="31"/>
      <c r="Q67" s="31"/>
    </row>
    <row r="68" spans="1:17" s="32" customFormat="1" ht="12" hidden="1">
      <c r="A68" s="7" t="s">
        <v>57</v>
      </c>
      <c r="B68" s="6" t="s">
        <v>22</v>
      </c>
      <c r="C68" s="6" t="s">
        <v>5</v>
      </c>
      <c r="D68" s="6" t="s">
        <v>15</v>
      </c>
      <c r="E68" s="6" t="s">
        <v>135</v>
      </c>
      <c r="F68" s="6" t="s">
        <v>56</v>
      </c>
      <c r="G68" s="67">
        <v>0</v>
      </c>
      <c r="H68" s="67">
        <v>0</v>
      </c>
      <c r="I68" s="67">
        <f t="shared" si="0"/>
        <v>0</v>
      </c>
      <c r="J68" s="68">
        <v>0</v>
      </c>
      <c r="K68" s="67">
        <v>0</v>
      </c>
      <c r="L68" s="67">
        <f t="shared" si="1"/>
        <v>0</v>
      </c>
      <c r="M68" s="67">
        <v>0</v>
      </c>
      <c r="N68" s="67">
        <v>0</v>
      </c>
      <c r="O68" s="67">
        <f t="shared" si="2"/>
        <v>0</v>
      </c>
      <c r="P68" s="31"/>
      <c r="Q68" s="31"/>
    </row>
    <row r="69" spans="1:17" s="32" customFormat="1" ht="12" hidden="1">
      <c r="A69" s="7" t="s">
        <v>413</v>
      </c>
      <c r="B69" s="6" t="s">
        <v>22</v>
      </c>
      <c r="C69" s="6" t="s">
        <v>5</v>
      </c>
      <c r="D69" s="6" t="s">
        <v>15</v>
      </c>
      <c r="E69" s="6" t="s">
        <v>135</v>
      </c>
      <c r="F69" s="6" t="s">
        <v>61</v>
      </c>
      <c r="G69" s="67">
        <f>G70</f>
        <v>0</v>
      </c>
      <c r="H69" s="67">
        <f>H70</f>
        <v>0</v>
      </c>
      <c r="I69" s="67">
        <f t="shared" si="0"/>
        <v>0</v>
      </c>
      <c r="J69" s="67">
        <f t="shared" ref="J69:M69" si="32">J70</f>
        <v>0</v>
      </c>
      <c r="K69" s="67">
        <f>K70</f>
        <v>0</v>
      </c>
      <c r="L69" s="67">
        <f t="shared" si="1"/>
        <v>0</v>
      </c>
      <c r="M69" s="67">
        <f t="shared" si="32"/>
        <v>0</v>
      </c>
      <c r="N69" s="67">
        <f>N70</f>
        <v>0</v>
      </c>
      <c r="O69" s="67">
        <f t="shared" si="2"/>
        <v>0</v>
      </c>
      <c r="P69" s="31"/>
      <c r="Q69" s="31"/>
    </row>
    <row r="70" spans="1:17" s="32" customFormat="1" ht="12" hidden="1">
      <c r="A70" s="7" t="s">
        <v>82</v>
      </c>
      <c r="B70" s="6" t="s">
        <v>22</v>
      </c>
      <c r="C70" s="6" t="s">
        <v>5</v>
      </c>
      <c r="D70" s="6" t="s">
        <v>15</v>
      </c>
      <c r="E70" s="6" t="s">
        <v>135</v>
      </c>
      <c r="F70" s="6" t="s">
        <v>62</v>
      </c>
      <c r="G70" s="67">
        <v>0</v>
      </c>
      <c r="H70" s="67">
        <v>0</v>
      </c>
      <c r="I70" s="67">
        <f t="shared" si="0"/>
        <v>0</v>
      </c>
      <c r="J70" s="68">
        <v>0</v>
      </c>
      <c r="K70" s="67">
        <v>0</v>
      </c>
      <c r="L70" s="67">
        <f t="shared" si="1"/>
        <v>0</v>
      </c>
      <c r="M70" s="67">
        <v>0</v>
      </c>
      <c r="N70" s="67">
        <v>0</v>
      </c>
      <c r="O70" s="67">
        <f t="shared" si="2"/>
        <v>0</v>
      </c>
      <c r="P70" s="31"/>
      <c r="Q70" s="31"/>
    </row>
    <row r="71" spans="1:17" s="32" customFormat="1" ht="12" hidden="1">
      <c r="A71" s="7" t="s">
        <v>65</v>
      </c>
      <c r="B71" s="6" t="s">
        <v>22</v>
      </c>
      <c r="C71" s="6" t="s">
        <v>5</v>
      </c>
      <c r="D71" s="6" t="s">
        <v>15</v>
      </c>
      <c r="E71" s="6" t="s">
        <v>135</v>
      </c>
      <c r="F71" s="6" t="s">
        <v>22</v>
      </c>
      <c r="G71" s="67">
        <f>G72</f>
        <v>0</v>
      </c>
      <c r="H71" s="67">
        <f>H72</f>
        <v>0</v>
      </c>
      <c r="I71" s="65">
        <f t="shared" si="0"/>
        <v>0</v>
      </c>
      <c r="J71" s="67">
        <f t="shared" ref="J71:M71" si="33">J72</f>
        <v>0</v>
      </c>
      <c r="K71" s="67"/>
      <c r="L71" s="67"/>
      <c r="M71" s="67">
        <f t="shared" si="33"/>
        <v>0</v>
      </c>
      <c r="N71" s="31"/>
      <c r="O71" s="31"/>
      <c r="P71" s="31"/>
      <c r="Q71" s="31"/>
    </row>
    <row r="72" spans="1:17" s="32" customFormat="1" ht="12" hidden="1">
      <c r="A72" s="7" t="s">
        <v>66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64</v>
      </c>
      <c r="G72" s="67">
        <v>0</v>
      </c>
      <c r="H72" s="67">
        <v>0</v>
      </c>
      <c r="I72" s="65">
        <f t="shared" si="0"/>
        <v>0</v>
      </c>
      <c r="J72" s="68">
        <v>0</v>
      </c>
      <c r="K72" s="68"/>
      <c r="L72" s="68"/>
      <c r="M72" s="67">
        <v>0</v>
      </c>
      <c r="N72" s="31"/>
      <c r="O72" s="31"/>
      <c r="P72" s="31"/>
      <c r="Q72" s="31"/>
    </row>
    <row r="73" spans="1:17" s="34" customFormat="1" ht="15.75" customHeight="1">
      <c r="A73" s="8" t="s">
        <v>47</v>
      </c>
      <c r="B73" s="4" t="s">
        <v>22</v>
      </c>
      <c r="C73" s="4" t="s">
        <v>5</v>
      </c>
      <c r="D73" s="4" t="s">
        <v>44</v>
      </c>
      <c r="E73" s="4"/>
      <c r="F73" s="4"/>
      <c r="G73" s="66">
        <f>G105+G118+G74+G114+G86+G95+G90+G99</f>
        <v>13437167.5</v>
      </c>
      <c r="H73" s="66">
        <f>H105+H118+H74+H114+H86+H95+H90+H99</f>
        <v>0</v>
      </c>
      <c r="I73" s="66">
        <f t="shared" si="0"/>
        <v>13437167.5</v>
      </c>
      <c r="J73" s="66">
        <f>J105+J118+J74+J114+J86+J95+J90+J99</f>
        <v>12395590.5</v>
      </c>
      <c r="K73" s="66">
        <f>K105+K118+K74+K114+K86+K95+K90+K99</f>
        <v>0</v>
      </c>
      <c r="L73" s="66">
        <f t="shared" ref="L73:L137" si="34">J73+K73</f>
        <v>12395590.5</v>
      </c>
      <c r="M73" s="66">
        <f>M105+M118+M74+M114+M86+M95+M90+M99</f>
        <v>12816158.5</v>
      </c>
      <c r="N73" s="66">
        <f>N105+N118+N74+N114+N86+N95+N90+N99</f>
        <v>0</v>
      </c>
      <c r="O73" s="66">
        <f t="shared" ref="O73:O137" si="35">M73+N73</f>
        <v>12816158.5</v>
      </c>
      <c r="P73" s="56"/>
      <c r="Q73" s="56"/>
    </row>
    <row r="74" spans="1:17" s="31" customFormat="1" ht="24">
      <c r="A74" s="7" t="s">
        <v>479</v>
      </c>
      <c r="B74" s="6" t="s">
        <v>22</v>
      </c>
      <c r="C74" s="6" t="s">
        <v>5</v>
      </c>
      <c r="D74" s="6" t="s">
        <v>44</v>
      </c>
      <c r="E74" s="6" t="s">
        <v>137</v>
      </c>
      <c r="F74" s="6"/>
      <c r="G74" s="67">
        <f>G79+G75</f>
        <v>278000</v>
      </c>
      <c r="H74" s="67">
        <f>H79+H75</f>
        <v>0</v>
      </c>
      <c r="I74" s="67">
        <f t="shared" si="0"/>
        <v>278000</v>
      </c>
      <c r="J74" s="67">
        <f>J79+J75</f>
        <v>78000</v>
      </c>
      <c r="K74" s="67">
        <f>K79+K75</f>
        <v>0</v>
      </c>
      <c r="L74" s="67">
        <f t="shared" si="34"/>
        <v>78000</v>
      </c>
      <c r="M74" s="67">
        <f>M79+M75</f>
        <v>78000</v>
      </c>
      <c r="N74" s="67">
        <f>N79+N75</f>
        <v>0</v>
      </c>
      <c r="O74" s="67">
        <f t="shared" si="35"/>
        <v>78000</v>
      </c>
    </row>
    <row r="75" spans="1:17" s="31" customFormat="1" ht="12">
      <c r="A75" s="7" t="s">
        <v>557</v>
      </c>
      <c r="B75" s="6" t="s">
        <v>22</v>
      </c>
      <c r="C75" s="6" t="s">
        <v>5</v>
      </c>
      <c r="D75" s="6" t="s">
        <v>44</v>
      </c>
      <c r="E75" s="6" t="s">
        <v>138</v>
      </c>
      <c r="F75" s="6"/>
      <c r="G75" s="67">
        <f>G76</f>
        <v>200000</v>
      </c>
      <c r="H75" s="67">
        <f>H76</f>
        <v>0</v>
      </c>
      <c r="I75" s="67">
        <f t="shared" ref="I75:I78" si="36">G75+H75</f>
        <v>200000</v>
      </c>
      <c r="J75" s="67">
        <f>J76</f>
        <v>0</v>
      </c>
      <c r="K75" s="67">
        <f>K76</f>
        <v>0</v>
      </c>
      <c r="L75" s="67">
        <f t="shared" si="34"/>
        <v>0</v>
      </c>
      <c r="M75" s="67">
        <f>M76</f>
        <v>0</v>
      </c>
      <c r="N75" s="67">
        <f>N76</f>
        <v>0</v>
      </c>
      <c r="O75" s="67">
        <f t="shared" si="35"/>
        <v>0</v>
      </c>
    </row>
    <row r="76" spans="1:17" s="31" customFormat="1" ht="12">
      <c r="A76" s="7" t="s">
        <v>565</v>
      </c>
      <c r="B76" s="6" t="s">
        <v>22</v>
      </c>
      <c r="C76" s="6" t="s">
        <v>5</v>
      </c>
      <c r="D76" s="6" t="s">
        <v>44</v>
      </c>
      <c r="E76" s="6" t="s">
        <v>561</v>
      </c>
      <c r="F76" s="6"/>
      <c r="G76" s="67">
        <f>G77</f>
        <v>200000</v>
      </c>
      <c r="H76" s="67">
        <f>H77</f>
        <v>0</v>
      </c>
      <c r="I76" s="67">
        <f t="shared" si="36"/>
        <v>200000</v>
      </c>
      <c r="J76" s="67">
        <f t="shared" ref="J76:M76" si="37">J77</f>
        <v>0</v>
      </c>
      <c r="K76" s="67">
        <f>K77</f>
        <v>0</v>
      </c>
      <c r="L76" s="67">
        <f t="shared" si="34"/>
        <v>0</v>
      </c>
      <c r="M76" s="67">
        <f t="shared" si="37"/>
        <v>0</v>
      </c>
      <c r="N76" s="67">
        <f>N77</f>
        <v>0</v>
      </c>
      <c r="O76" s="67">
        <f t="shared" si="35"/>
        <v>0</v>
      </c>
    </row>
    <row r="77" spans="1:17" s="31" customFormat="1" ht="12">
      <c r="A77" s="7" t="s">
        <v>413</v>
      </c>
      <c r="B77" s="6" t="s">
        <v>22</v>
      </c>
      <c r="C77" s="6" t="s">
        <v>5</v>
      </c>
      <c r="D77" s="6" t="s">
        <v>44</v>
      </c>
      <c r="E77" s="6" t="s">
        <v>561</v>
      </c>
      <c r="F77" s="6" t="s">
        <v>61</v>
      </c>
      <c r="G77" s="67">
        <f t="shared" ref="G77:N77" si="38">G78</f>
        <v>200000</v>
      </c>
      <c r="H77" s="67">
        <f t="shared" si="38"/>
        <v>0</v>
      </c>
      <c r="I77" s="67">
        <f t="shared" si="36"/>
        <v>200000</v>
      </c>
      <c r="J77" s="67">
        <f t="shared" si="38"/>
        <v>0</v>
      </c>
      <c r="K77" s="67">
        <f t="shared" si="38"/>
        <v>0</v>
      </c>
      <c r="L77" s="67">
        <f t="shared" si="34"/>
        <v>0</v>
      </c>
      <c r="M77" s="67">
        <f t="shared" si="38"/>
        <v>0</v>
      </c>
      <c r="N77" s="67">
        <f t="shared" si="38"/>
        <v>0</v>
      </c>
      <c r="O77" s="67">
        <f t="shared" si="35"/>
        <v>0</v>
      </c>
    </row>
    <row r="78" spans="1:17" s="31" customFormat="1" ht="12">
      <c r="A78" s="7" t="s">
        <v>82</v>
      </c>
      <c r="B78" s="6" t="s">
        <v>22</v>
      </c>
      <c r="C78" s="6" t="s">
        <v>5</v>
      </c>
      <c r="D78" s="6" t="s">
        <v>44</v>
      </c>
      <c r="E78" s="6" t="s">
        <v>561</v>
      </c>
      <c r="F78" s="6" t="s">
        <v>62</v>
      </c>
      <c r="G78" s="67">
        <v>200000</v>
      </c>
      <c r="H78" s="67"/>
      <c r="I78" s="67">
        <f t="shared" si="36"/>
        <v>200000</v>
      </c>
      <c r="J78" s="68">
        <v>0</v>
      </c>
      <c r="K78" s="67"/>
      <c r="L78" s="67">
        <f t="shared" si="34"/>
        <v>0</v>
      </c>
      <c r="M78" s="67">
        <v>0</v>
      </c>
      <c r="N78" s="67"/>
      <c r="O78" s="67">
        <f t="shared" si="35"/>
        <v>0</v>
      </c>
    </row>
    <row r="79" spans="1:17" s="31" customFormat="1" ht="12">
      <c r="A79" s="7" t="s">
        <v>496</v>
      </c>
      <c r="B79" s="6" t="s">
        <v>22</v>
      </c>
      <c r="C79" s="6" t="s">
        <v>5</v>
      </c>
      <c r="D79" s="6" t="s">
        <v>44</v>
      </c>
      <c r="E79" s="6" t="s">
        <v>494</v>
      </c>
      <c r="F79" s="6"/>
      <c r="G79" s="67">
        <f>G80+G83</f>
        <v>78000</v>
      </c>
      <c r="H79" s="67">
        <f>H80+H83</f>
        <v>0</v>
      </c>
      <c r="I79" s="67">
        <f t="shared" ref="I79:I148" si="39">G79+H79</f>
        <v>78000</v>
      </c>
      <c r="J79" s="67">
        <f>J80+J83</f>
        <v>78000</v>
      </c>
      <c r="K79" s="67">
        <f>K80+K83</f>
        <v>0</v>
      </c>
      <c r="L79" s="67">
        <f t="shared" si="34"/>
        <v>78000</v>
      </c>
      <c r="M79" s="67">
        <f>M80+M83</f>
        <v>78000</v>
      </c>
      <c r="N79" s="67">
        <f>N80+N83</f>
        <v>0</v>
      </c>
      <c r="O79" s="67">
        <f t="shared" si="35"/>
        <v>78000</v>
      </c>
    </row>
    <row r="80" spans="1:17" s="31" customFormat="1" ht="24">
      <c r="A80" s="7" t="s">
        <v>230</v>
      </c>
      <c r="B80" s="6" t="s">
        <v>22</v>
      </c>
      <c r="C80" s="6" t="s">
        <v>5</v>
      </c>
      <c r="D80" s="6" t="s">
        <v>44</v>
      </c>
      <c r="E80" s="6" t="s">
        <v>495</v>
      </c>
      <c r="F80" s="6"/>
      <c r="G80" s="67">
        <f>G81</f>
        <v>78000</v>
      </c>
      <c r="H80" s="67">
        <f>H81</f>
        <v>0</v>
      </c>
      <c r="I80" s="67">
        <f t="shared" si="39"/>
        <v>78000</v>
      </c>
      <c r="J80" s="67">
        <f t="shared" ref="J80:M81" si="40">J81</f>
        <v>78000</v>
      </c>
      <c r="K80" s="67">
        <f>K81</f>
        <v>0</v>
      </c>
      <c r="L80" s="67">
        <f t="shared" si="34"/>
        <v>78000</v>
      </c>
      <c r="M80" s="67">
        <f t="shared" si="40"/>
        <v>78000</v>
      </c>
      <c r="N80" s="67">
        <f>N81</f>
        <v>0</v>
      </c>
      <c r="O80" s="67">
        <f t="shared" si="35"/>
        <v>78000</v>
      </c>
    </row>
    <row r="81" spans="1:15" s="31" customFormat="1" ht="24">
      <c r="A81" s="7" t="s">
        <v>88</v>
      </c>
      <c r="B81" s="6" t="s">
        <v>22</v>
      </c>
      <c r="C81" s="6" t="s">
        <v>5</v>
      </c>
      <c r="D81" s="6" t="s">
        <v>44</v>
      </c>
      <c r="E81" s="6" t="s">
        <v>495</v>
      </c>
      <c r="F81" s="6" t="s">
        <v>87</v>
      </c>
      <c r="G81" s="67">
        <f>G82</f>
        <v>78000</v>
      </c>
      <c r="H81" s="67">
        <f>H82</f>
        <v>0</v>
      </c>
      <c r="I81" s="67">
        <f t="shared" si="39"/>
        <v>78000</v>
      </c>
      <c r="J81" s="67">
        <f t="shared" si="40"/>
        <v>78000</v>
      </c>
      <c r="K81" s="67">
        <f>K82</f>
        <v>0</v>
      </c>
      <c r="L81" s="67">
        <f t="shared" si="34"/>
        <v>78000</v>
      </c>
      <c r="M81" s="67">
        <f t="shared" si="40"/>
        <v>78000</v>
      </c>
      <c r="N81" s="67">
        <f>N82</f>
        <v>0</v>
      </c>
      <c r="O81" s="67">
        <f t="shared" si="35"/>
        <v>78000</v>
      </c>
    </row>
    <row r="82" spans="1:15" s="31" customFormat="1" ht="24">
      <c r="A82" s="7" t="s">
        <v>320</v>
      </c>
      <c r="B82" s="6" t="s">
        <v>22</v>
      </c>
      <c r="C82" s="6" t="s">
        <v>5</v>
      </c>
      <c r="D82" s="6" t="s">
        <v>44</v>
      </c>
      <c r="E82" s="6" t="s">
        <v>495</v>
      </c>
      <c r="F82" s="6" t="s">
        <v>221</v>
      </c>
      <c r="G82" s="67">
        <v>78000</v>
      </c>
      <c r="H82" s="67"/>
      <c r="I82" s="67">
        <f t="shared" si="39"/>
        <v>78000</v>
      </c>
      <c r="J82" s="68">
        <v>78000</v>
      </c>
      <c r="K82" s="67"/>
      <c r="L82" s="67">
        <f t="shared" si="34"/>
        <v>78000</v>
      </c>
      <c r="M82" s="67">
        <v>78000</v>
      </c>
      <c r="N82" s="67"/>
      <c r="O82" s="67">
        <f t="shared" si="35"/>
        <v>78000</v>
      </c>
    </row>
    <row r="83" spans="1:15" s="31" customFormat="1" ht="12" hidden="1">
      <c r="A83" s="7" t="s">
        <v>231</v>
      </c>
      <c r="B83" s="6" t="s">
        <v>22</v>
      </c>
      <c r="C83" s="6" t="s">
        <v>5</v>
      </c>
      <c r="D83" s="6" t="s">
        <v>44</v>
      </c>
      <c r="E83" s="6" t="s">
        <v>562</v>
      </c>
      <c r="F83" s="6"/>
      <c r="G83" s="67">
        <f>G84</f>
        <v>0</v>
      </c>
      <c r="H83" s="67">
        <f>H84</f>
        <v>0</v>
      </c>
      <c r="I83" s="67">
        <f t="shared" si="39"/>
        <v>0</v>
      </c>
      <c r="J83" s="67">
        <f t="shared" ref="J83:M84" si="41">J84</f>
        <v>0</v>
      </c>
      <c r="K83" s="67">
        <f>K84</f>
        <v>0</v>
      </c>
      <c r="L83" s="67">
        <f t="shared" si="34"/>
        <v>0</v>
      </c>
      <c r="M83" s="67">
        <f t="shared" si="41"/>
        <v>0</v>
      </c>
      <c r="N83" s="67">
        <f>N84</f>
        <v>0</v>
      </c>
      <c r="O83" s="67">
        <f t="shared" si="35"/>
        <v>0</v>
      </c>
    </row>
    <row r="84" spans="1:15" s="31" customFormat="1" ht="24" hidden="1">
      <c r="A84" s="7" t="s">
        <v>88</v>
      </c>
      <c r="B84" s="6" t="s">
        <v>22</v>
      </c>
      <c r="C84" s="6" t="s">
        <v>5</v>
      </c>
      <c r="D84" s="6" t="s">
        <v>44</v>
      </c>
      <c r="E84" s="6" t="s">
        <v>562</v>
      </c>
      <c r="F84" s="6" t="s">
        <v>87</v>
      </c>
      <c r="G84" s="67">
        <f>G85</f>
        <v>0</v>
      </c>
      <c r="H84" s="67">
        <f>H85</f>
        <v>0</v>
      </c>
      <c r="I84" s="67">
        <f t="shared" si="39"/>
        <v>0</v>
      </c>
      <c r="J84" s="67">
        <f t="shared" si="41"/>
        <v>0</v>
      </c>
      <c r="K84" s="67">
        <f>K85</f>
        <v>0</v>
      </c>
      <c r="L84" s="67">
        <f t="shared" si="34"/>
        <v>0</v>
      </c>
      <c r="M84" s="67">
        <f t="shared" si="41"/>
        <v>0</v>
      </c>
      <c r="N84" s="67">
        <f>N85</f>
        <v>0</v>
      </c>
      <c r="O84" s="67">
        <f t="shared" si="35"/>
        <v>0</v>
      </c>
    </row>
    <row r="85" spans="1:15" s="31" customFormat="1" ht="24" hidden="1">
      <c r="A85" s="7" t="s">
        <v>220</v>
      </c>
      <c r="B85" s="6" t="s">
        <v>22</v>
      </c>
      <c r="C85" s="6" t="s">
        <v>5</v>
      </c>
      <c r="D85" s="6" t="s">
        <v>44</v>
      </c>
      <c r="E85" s="6" t="s">
        <v>562</v>
      </c>
      <c r="F85" s="6" t="s">
        <v>221</v>
      </c>
      <c r="G85" s="67"/>
      <c r="H85" s="67"/>
      <c r="I85" s="67">
        <f t="shared" si="39"/>
        <v>0</v>
      </c>
      <c r="J85" s="68"/>
      <c r="K85" s="67"/>
      <c r="L85" s="67">
        <f t="shared" si="34"/>
        <v>0</v>
      </c>
      <c r="M85" s="67"/>
      <c r="N85" s="67"/>
      <c r="O85" s="67">
        <f t="shared" si="35"/>
        <v>0</v>
      </c>
    </row>
    <row r="86" spans="1:15" s="31" customFormat="1" ht="24" hidden="1">
      <c r="A86" s="7" t="s">
        <v>242</v>
      </c>
      <c r="B86" s="6" t="s">
        <v>22</v>
      </c>
      <c r="C86" s="6" t="s">
        <v>5</v>
      </c>
      <c r="D86" s="6" t="s">
        <v>44</v>
      </c>
      <c r="E86" s="6" t="s">
        <v>149</v>
      </c>
      <c r="F86" s="6"/>
      <c r="G86" s="67">
        <f t="shared" ref="G86:N88" si="42">G87</f>
        <v>0</v>
      </c>
      <c r="H86" s="67">
        <f t="shared" si="42"/>
        <v>0</v>
      </c>
      <c r="I86" s="67">
        <f t="shared" si="39"/>
        <v>0</v>
      </c>
      <c r="J86" s="67">
        <f t="shared" si="42"/>
        <v>0</v>
      </c>
      <c r="K86" s="67">
        <f t="shared" si="42"/>
        <v>0</v>
      </c>
      <c r="L86" s="67">
        <f t="shared" si="34"/>
        <v>0</v>
      </c>
      <c r="M86" s="67">
        <f t="shared" si="42"/>
        <v>0</v>
      </c>
      <c r="N86" s="67">
        <f t="shared" si="42"/>
        <v>0</v>
      </c>
      <c r="O86" s="67">
        <f t="shared" si="35"/>
        <v>0</v>
      </c>
    </row>
    <row r="87" spans="1:15" s="31" customFormat="1" ht="24" hidden="1">
      <c r="A87" s="7" t="s">
        <v>92</v>
      </c>
      <c r="B87" s="6" t="s">
        <v>22</v>
      </c>
      <c r="C87" s="6" t="s">
        <v>5</v>
      </c>
      <c r="D87" s="6" t="s">
        <v>44</v>
      </c>
      <c r="E87" s="6" t="s">
        <v>151</v>
      </c>
      <c r="F87" s="6"/>
      <c r="G87" s="67">
        <f t="shared" si="42"/>
        <v>0</v>
      </c>
      <c r="H87" s="67">
        <f t="shared" si="42"/>
        <v>0</v>
      </c>
      <c r="I87" s="67">
        <f t="shared" si="39"/>
        <v>0</v>
      </c>
      <c r="J87" s="67">
        <f t="shared" si="42"/>
        <v>0</v>
      </c>
      <c r="K87" s="67">
        <f t="shared" si="42"/>
        <v>0</v>
      </c>
      <c r="L87" s="67">
        <f t="shared" si="34"/>
        <v>0</v>
      </c>
      <c r="M87" s="67">
        <f t="shared" si="42"/>
        <v>0</v>
      </c>
      <c r="N87" s="67">
        <f t="shared" si="42"/>
        <v>0</v>
      </c>
      <c r="O87" s="67">
        <f t="shared" si="35"/>
        <v>0</v>
      </c>
    </row>
    <row r="88" spans="1:15" s="31" customFormat="1" ht="12" hidden="1">
      <c r="A88" s="10" t="s">
        <v>63</v>
      </c>
      <c r="B88" s="6" t="s">
        <v>22</v>
      </c>
      <c r="C88" s="6" t="s">
        <v>5</v>
      </c>
      <c r="D88" s="6" t="s">
        <v>44</v>
      </c>
      <c r="E88" s="6" t="s">
        <v>151</v>
      </c>
      <c r="F88" s="6" t="s">
        <v>61</v>
      </c>
      <c r="G88" s="67">
        <f t="shared" si="42"/>
        <v>0</v>
      </c>
      <c r="H88" s="67">
        <f t="shared" si="42"/>
        <v>0</v>
      </c>
      <c r="I88" s="67">
        <f t="shared" si="39"/>
        <v>0</v>
      </c>
      <c r="J88" s="67">
        <f t="shared" si="42"/>
        <v>0</v>
      </c>
      <c r="K88" s="67">
        <f t="shared" si="42"/>
        <v>0</v>
      </c>
      <c r="L88" s="67">
        <f t="shared" si="34"/>
        <v>0</v>
      </c>
      <c r="M88" s="67">
        <f t="shared" si="42"/>
        <v>0</v>
      </c>
      <c r="N88" s="67">
        <f t="shared" si="42"/>
        <v>0</v>
      </c>
      <c r="O88" s="67">
        <f t="shared" si="35"/>
        <v>0</v>
      </c>
    </row>
    <row r="89" spans="1:15" s="31" customFormat="1" ht="12" hidden="1">
      <c r="A89" s="10" t="s">
        <v>80</v>
      </c>
      <c r="B89" s="6" t="s">
        <v>22</v>
      </c>
      <c r="C89" s="6" t="s">
        <v>5</v>
      </c>
      <c r="D89" s="6" t="s">
        <v>44</v>
      </c>
      <c r="E89" s="6" t="s">
        <v>151</v>
      </c>
      <c r="F89" s="6" t="s">
        <v>62</v>
      </c>
      <c r="G89" s="67"/>
      <c r="H89" s="67"/>
      <c r="I89" s="67">
        <f t="shared" si="39"/>
        <v>0</v>
      </c>
      <c r="J89" s="68"/>
      <c r="K89" s="67"/>
      <c r="L89" s="67">
        <f t="shared" si="34"/>
        <v>0</v>
      </c>
      <c r="M89" s="67"/>
      <c r="N89" s="67"/>
      <c r="O89" s="67">
        <f t="shared" si="35"/>
        <v>0</v>
      </c>
    </row>
    <row r="90" spans="1:15" s="31" customFormat="1" ht="24" hidden="1">
      <c r="A90" s="7" t="s">
        <v>414</v>
      </c>
      <c r="B90" s="6" t="s">
        <v>22</v>
      </c>
      <c r="C90" s="6" t="s">
        <v>5</v>
      </c>
      <c r="D90" s="6" t="s">
        <v>44</v>
      </c>
      <c r="E90" s="6" t="s">
        <v>194</v>
      </c>
      <c r="F90" s="6"/>
      <c r="G90" s="67">
        <f t="shared" ref="G90:N93" si="43">G91</f>
        <v>0</v>
      </c>
      <c r="H90" s="67">
        <f t="shared" si="43"/>
        <v>0</v>
      </c>
      <c r="I90" s="67">
        <f t="shared" si="39"/>
        <v>0</v>
      </c>
      <c r="J90" s="67">
        <f t="shared" si="43"/>
        <v>0</v>
      </c>
      <c r="K90" s="67">
        <f t="shared" si="43"/>
        <v>0</v>
      </c>
      <c r="L90" s="67">
        <f t="shared" si="34"/>
        <v>0</v>
      </c>
      <c r="M90" s="67">
        <f t="shared" si="43"/>
        <v>0</v>
      </c>
      <c r="N90" s="67">
        <f t="shared" si="43"/>
        <v>0</v>
      </c>
      <c r="O90" s="67">
        <f t="shared" si="35"/>
        <v>0</v>
      </c>
    </row>
    <row r="91" spans="1:15" s="31" customFormat="1" ht="12" hidden="1">
      <c r="A91" s="7" t="s">
        <v>393</v>
      </c>
      <c r="B91" s="6" t="s">
        <v>22</v>
      </c>
      <c r="C91" s="6" t="s">
        <v>5</v>
      </c>
      <c r="D91" s="6" t="s">
        <v>44</v>
      </c>
      <c r="E91" s="6" t="s">
        <v>394</v>
      </c>
      <c r="F91" s="6"/>
      <c r="G91" s="67">
        <f t="shared" si="43"/>
        <v>0</v>
      </c>
      <c r="H91" s="67">
        <f t="shared" si="43"/>
        <v>0</v>
      </c>
      <c r="I91" s="67">
        <f t="shared" si="39"/>
        <v>0</v>
      </c>
      <c r="J91" s="67">
        <f t="shared" si="43"/>
        <v>0</v>
      </c>
      <c r="K91" s="67">
        <f t="shared" si="43"/>
        <v>0</v>
      </c>
      <c r="L91" s="67">
        <f t="shared" si="34"/>
        <v>0</v>
      </c>
      <c r="M91" s="67">
        <f t="shared" si="43"/>
        <v>0</v>
      </c>
      <c r="N91" s="67">
        <f t="shared" si="43"/>
        <v>0</v>
      </c>
      <c r="O91" s="67">
        <f t="shared" si="35"/>
        <v>0</v>
      </c>
    </row>
    <row r="92" spans="1:15" s="31" customFormat="1" ht="24" hidden="1">
      <c r="A92" s="7" t="s">
        <v>92</v>
      </c>
      <c r="B92" s="6" t="s">
        <v>22</v>
      </c>
      <c r="C92" s="6" t="s">
        <v>5</v>
      </c>
      <c r="D92" s="6" t="s">
        <v>44</v>
      </c>
      <c r="E92" s="6" t="s">
        <v>443</v>
      </c>
      <c r="F92" s="6"/>
      <c r="G92" s="67">
        <f t="shared" si="43"/>
        <v>0</v>
      </c>
      <c r="H92" s="67">
        <f t="shared" si="43"/>
        <v>0</v>
      </c>
      <c r="I92" s="67">
        <f t="shared" si="39"/>
        <v>0</v>
      </c>
      <c r="J92" s="67">
        <f t="shared" si="43"/>
        <v>0</v>
      </c>
      <c r="K92" s="67">
        <f t="shared" si="43"/>
        <v>0</v>
      </c>
      <c r="L92" s="67">
        <f t="shared" si="34"/>
        <v>0</v>
      </c>
      <c r="M92" s="67">
        <f t="shared" si="43"/>
        <v>0</v>
      </c>
      <c r="N92" s="67">
        <f t="shared" si="43"/>
        <v>0</v>
      </c>
      <c r="O92" s="67">
        <f t="shared" si="35"/>
        <v>0</v>
      </c>
    </row>
    <row r="93" spans="1:15" s="31" customFormat="1" ht="12" hidden="1">
      <c r="A93" s="7" t="s">
        <v>65</v>
      </c>
      <c r="B93" s="6" t="s">
        <v>22</v>
      </c>
      <c r="C93" s="6" t="s">
        <v>5</v>
      </c>
      <c r="D93" s="6" t="s">
        <v>44</v>
      </c>
      <c r="E93" s="6" t="s">
        <v>443</v>
      </c>
      <c r="F93" s="6" t="s">
        <v>444</v>
      </c>
      <c r="G93" s="67">
        <f t="shared" si="43"/>
        <v>0</v>
      </c>
      <c r="H93" s="67">
        <f t="shared" si="43"/>
        <v>0</v>
      </c>
      <c r="I93" s="67">
        <f t="shared" si="39"/>
        <v>0</v>
      </c>
      <c r="J93" s="67">
        <f t="shared" si="43"/>
        <v>0</v>
      </c>
      <c r="K93" s="67">
        <f t="shared" si="43"/>
        <v>0</v>
      </c>
      <c r="L93" s="67">
        <f t="shared" si="34"/>
        <v>0</v>
      </c>
      <c r="M93" s="67">
        <f t="shared" si="43"/>
        <v>0</v>
      </c>
      <c r="N93" s="67">
        <f t="shared" si="43"/>
        <v>0</v>
      </c>
      <c r="O93" s="67">
        <f t="shared" si="35"/>
        <v>0</v>
      </c>
    </row>
    <row r="94" spans="1:15" s="31" customFormat="1" ht="12" hidden="1">
      <c r="A94" s="7" t="s">
        <v>66</v>
      </c>
      <c r="B94" s="6" t="s">
        <v>22</v>
      </c>
      <c r="C94" s="6" t="s">
        <v>5</v>
      </c>
      <c r="D94" s="6" t="s">
        <v>44</v>
      </c>
      <c r="E94" s="6" t="s">
        <v>443</v>
      </c>
      <c r="F94" s="6" t="s">
        <v>64</v>
      </c>
      <c r="G94" s="67"/>
      <c r="H94" s="67"/>
      <c r="I94" s="67">
        <f t="shared" si="39"/>
        <v>0</v>
      </c>
      <c r="J94" s="68"/>
      <c r="K94" s="67"/>
      <c r="L94" s="67">
        <f t="shared" si="34"/>
        <v>0</v>
      </c>
      <c r="M94" s="67"/>
      <c r="N94" s="67"/>
      <c r="O94" s="67">
        <f t="shared" si="35"/>
        <v>0</v>
      </c>
    </row>
    <row r="95" spans="1:15" s="31" customFormat="1" ht="24" hidden="1">
      <c r="A95" s="7" t="s">
        <v>415</v>
      </c>
      <c r="B95" s="6" t="s">
        <v>22</v>
      </c>
      <c r="C95" s="6" t="s">
        <v>5</v>
      </c>
      <c r="D95" s="6" t="s">
        <v>44</v>
      </c>
      <c r="E95" s="6" t="s">
        <v>279</v>
      </c>
      <c r="F95" s="6"/>
      <c r="G95" s="67">
        <f t="shared" ref="G95:N97" si="44">G96</f>
        <v>0</v>
      </c>
      <c r="H95" s="67">
        <f t="shared" si="44"/>
        <v>0</v>
      </c>
      <c r="I95" s="67">
        <f t="shared" si="39"/>
        <v>0</v>
      </c>
      <c r="J95" s="67">
        <f t="shared" si="44"/>
        <v>0</v>
      </c>
      <c r="K95" s="67">
        <f t="shared" si="44"/>
        <v>0</v>
      </c>
      <c r="L95" s="67">
        <f t="shared" si="34"/>
        <v>0</v>
      </c>
      <c r="M95" s="67">
        <f t="shared" si="44"/>
        <v>0</v>
      </c>
      <c r="N95" s="67">
        <f t="shared" si="44"/>
        <v>0</v>
      </c>
      <c r="O95" s="67">
        <f t="shared" si="35"/>
        <v>0</v>
      </c>
    </row>
    <row r="96" spans="1:15" s="31" customFormat="1" ht="24" hidden="1">
      <c r="A96" s="7" t="s">
        <v>287</v>
      </c>
      <c r="B96" s="6" t="s">
        <v>22</v>
      </c>
      <c r="C96" s="6" t="s">
        <v>5</v>
      </c>
      <c r="D96" s="6" t="s">
        <v>44</v>
      </c>
      <c r="E96" s="6" t="s">
        <v>421</v>
      </c>
      <c r="F96" s="6"/>
      <c r="G96" s="67">
        <f t="shared" si="44"/>
        <v>0</v>
      </c>
      <c r="H96" s="67">
        <f t="shared" si="44"/>
        <v>0</v>
      </c>
      <c r="I96" s="67">
        <f t="shared" si="39"/>
        <v>0</v>
      </c>
      <c r="J96" s="67">
        <f t="shared" si="44"/>
        <v>0</v>
      </c>
      <c r="K96" s="67">
        <f t="shared" si="44"/>
        <v>0</v>
      </c>
      <c r="L96" s="67">
        <f t="shared" si="34"/>
        <v>0</v>
      </c>
      <c r="M96" s="67">
        <f t="shared" si="44"/>
        <v>0</v>
      </c>
      <c r="N96" s="67">
        <f t="shared" si="44"/>
        <v>0</v>
      </c>
      <c r="O96" s="67">
        <f t="shared" si="35"/>
        <v>0</v>
      </c>
    </row>
    <row r="97" spans="1:17" s="31" customFormat="1" ht="24" hidden="1">
      <c r="A97" s="7" t="s">
        <v>120</v>
      </c>
      <c r="B97" s="6" t="s">
        <v>22</v>
      </c>
      <c r="C97" s="6" t="s">
        <v>5</v>
      </c>
      <c r="D97" s="6" t="s">
        <v>44</v>
      </c>
      <c r="E97" s="6" t="s">
        <v>421</v>
      </c>
      <c r="F97" s="6" t="s">
        <v>117</v>
      </c>
      <c r="G97" s="67">
        <f t="shared" si="44"/>
        <v>0</v>
      </c>
      <c r="H97" s="67">
        <f t="shared" si="44"/>
        <v>0</v>
      </c>
      <c r="I97" s="67">
        <f t="shared" si="39"/>
        <v>0</v>
      </c>
      <c r="J97" s="67">
        <f t="shared" si="44"/>
        <v>0</v>
      </c>
      <c r="K97" s="67">
        <f t="shared" si="44"/>
        <v>0</v>
      </c>
      <c r="L97" s="67">
        <f t="shared" si="34"/>
        <v>0</v>
      </c>
      <c r="M97" s="67">
        <f t="shared" si="44"/>
        <v>0</v>
      </c>
      <c r="N97" s="67">
        <f t="shared" si="44"/>
        <v>0</v>
      </c>
      <c r="O97" s="67">
        <f t="shared" si="35"/>
        <v>0</v>
      </c>
    </row>
    <row r="98" spans="1:17" s="31" customFormat="1" ht="12" hidden="1">
      <c r="A98" s="7" t="s">
        <v>119</v>
      </c>
      <c r="B98" s="6" t="s">
        <v>22</v>
      </c>
      <c r="C98" s="6" t="s">
        <v>5</v>
      </c>
      <c r="D98" s="6" t="s">
        <v>44</v>
      </c>
      <c r="E98" s="6" t="s">
        <v>421</v>
      </c>
      <c r="F98" s="6" t="s">
        <v>118</v>
      </c>
      <c r="G98" s="67"/>
      <c r="H98" s="67"/>
      <c r="I98" s="67">
        <f t="shared" si="39"/>
        <v>0</v>
      </c>
      <c r="J98" s="68"/>
      <c r="K98" s="67"/>
      <c r="L98" s="67">
        <f t="shared" si="34"/>
        <v>0</v>
      </c>
      <c r="M98" s="67"/>
      <c r="N98" s="67"/>
      <c r="O98" s="67">
        <f t="shared" si="35"/>
        <v>0</v>
      </c>
    </row>
    <row r="99" spans="1:17" s="31" customFormat="1" ht="24">
      <c r="A99" s="7" t="s">
        <v>420</v>
      </c>
      <c r="B99" s="6" t="s">
        <v>22</v>
      </c>
      <c r="C99" s="6" t="s">
        <v>5</v>
      </c>
      <c r="D99" s="6" t="s">
        <v>44</v>
      </c>
      <c r="E99" s="6" t="s">
        <v>418</v>
      </c>
      <c r="F99" s="6"/>
      <c r="G99" s="67">
        <f t="shared" ref="G99:N103" si="45">G100</f>
        <v>100000</v>
      </c>
      <c r="H99" s="67">
        <f t="shared" si="45"/>
        <v>0</v>
      </c>
      <c r="I99" s="67">
        <f t="shared" si="39"/>
        <v>100000</v>
      </c>
      <c r="J99" s="67">
        <f t="shared" si="45"/>
        <v>100000</v>
      </c>
      <c r="K99" s="67">
        <f t="shared" si="45"/>
        <v>0</v>
      </c>
      <c r="L99" s="67">
        <f t="shared" si="34"/>
        <v>100000</v>
      </c>
      <c r="M99" s="67">
        <f t="shared" si="45"/>
        <v>100000</v>
      </c>
      <c r="N99" s="67">
        <f t="shared" si="45"/>
        <v>0</v>
      </c>
      <c r="O99" s="67">
        <f t="shared" si="35"/>
        <v>100000</v>
      </c>
    </row>
    <row r="100" spans="1:17" s="31" customFormat="1" ht="24">
      <c r="A100" s="7" t="s">
        <v>422</v>
      </c>
      <c r="B100" s="6" t="s">
        <v>22</v>
      </c>
      <c r="C100" s="6" t="s">
        <v>5</v>
      </c>
      <c r="D100" s="6" t="s">
        <v>44</v>
      </c>
      <c r="E100" s="6" t="s">
        <v>419</v>
      </c>
      <c r="F100" s="6"/>
      <c r="G100" s="67">
        <f>G103+G101</f>
        <v>100000</v>
      </c>
      <c r="H100" s="67">
        <f>H103+H101</f>
        <v>0</v>
      </c>
      <c r="I100" s="67">
        <f t="shared" si="39"/>
        <v>100000</v>
      </c>
      <c r="J100" s="67">
        <f>J103+J101</f>
        <v>100000</v>
      </c>
      <c r="K100" s="67">
        <f>K103+K101</f>
        <v>0</v>
      </c>
      <c r="L100" s="67">
        <f t="shared" si="34"/>
        <v>100000</v>
      </c>
      <c r="M100" s="67">
        <f>M103+M101</f>
        <v>100000</v>
      </c>
      <c r="N100" s="67">
        <f>N103+N101</f>
        <v>0</v>
      </c>
      <c r="O100" s="67">
        <f t="shared" si="35"/>
        <v>100000</v>
      </c>
    </row>
    <row r="101" spans="1:17" s="31" customFormat="1" ht="12">
      <c r="A101" s="7" t="s">
        <v>413</v>
      </c>
      <c r="B101" s="6" t="s">
        <v>22</v>
      </c>
      <c r="C101" s="6" t="s">
        <v>5</v>
      </c>
      <c r="D101" s="6" t="s">
        <v>44</v>
      </c>
      <c r="E101" s="6" t="s">
        <v>419</v>
      </c>
      <c r="F101" s="6" t="s">
        <v>251</v>
      </c>
      <c r="G101" s="67">
        <f t="shared" ref="G101:N101" si="46">G102</f>
        <v>0</v>
      </c>
      <c r="H101" s="67">
        <f t="shared" si="46"/>
        <v>100000</v>
      </c>
      <c r="I101" s="67">
        <f t="shared" si="39"/>
        <v>100000</v>
      </c>
      <c r="J101" s="67">
        <f t="shared" si="46"/>
        <v>0</v>
      </c>
      <c r="K101" s="67">
        <f t="shared" si="46"/>
        <v>100000</v>
      </c>
      <c r="L101" s="67">
        <f t="shared" si="34"/>
        <v>100000</v>
      </c>
      <c r="M101" s="67">
        <f t="shared" si="46"/>
        <v>0</v>
      </c>
      <c r="N101" s="67">
        <f t="shared" si="46"/>
        <v>100000</v>
      </c>
      <c r="O101" s="67">
        <f t="shared" si="35"/>
        <v>100000</v>
      </c>
    </row>
    <row r="102" spans="1:17" s="31" customFormat="1" ht="12">
      <c r="A102" s="7" t="s">
        <v>82</v>
      </c>
      <c r="B102" s="6" t="s">
        <v>22</v>
      </c>
      <c r="C102" s="6" t="s">
        <v>5</v>
      </c>
      <c r="D102" s="6" t="s">
        <v>44</v>
      </c>
      <c r="E102" s="6" t="s">
        <v>419</v>
      </c>
      <c r="F102" s="6" t="s">
        <v>62</v>
      </c>
      <c r="G102" s="67"/>
      <c r="H102" s="67">
        <v>100000</v>
      </c>
      <c r="I102" s="67">
        <f t="shared" si="39"/>
        <v>100000</v>
      </c>
      <c r="J102" s="67"/>
      <c r="K102" s="67">
        <v>100000</v>
      </c>
      <c r="L102" s="67">
        <f t="shared" si="34"/>
        <v>100000</v>
      </c>
      <c r="M102" s="67"/>
      <c r="N102" s="67">
        <v>100000</v>
      </c>
      <c r="O102" s="67">
        <f t="shared" si="35"/>
        <v>100000</v>
      </c>
    </row>
    <row r="103" spans="1:17" s="31" customFormat="1" ht="24" hidden="1">
      <c r="A103" s="7" t="s">
        <v>88</v>
      </c>
      <c r="B103" s="6" t="s">
        <v>22</v>
      </c>
      <c r="C103" s="6" t="s">
        <v>5</v>
      </c>
      <c r="D103" s="6" t="s">
        <v>44</v>
      </c>
      <c r="E103" s="6" t="s">
        <v>419</v>
      </c>
      <c r="F103" s="6" t="s">
        <v>87</v>
      </c>
      <c r="G103" s="67">
        <f t="shared" si="45"/>
        <v>100000</v>
      </c>
      <c r="H103" s="67">
        <f t="shared" si="45"/>
        <v>-100000</v>
      </c>
      <c r="I103" s="67">
        <f t="shared" si="39"/>
        <v>0</v>
      </c>
      <c r="J103" s="67">
        <f t="shared" si="45"/>
        <v>100000</v>
      </c>
      <c r="K103" s="67">
        <f t="shared" si="45"/>
        <v>-100000</v>
      </c>
      <c r="L103" s="67">
        <f t="shared" si="34"/>
        <v>0</v>
      </c>
      <c r="M103" s="67">
        <f t="shared" si="45"/>
        <v>100000</v>
      </c>
      <c r="N103" s="67">
        <f t="shared" si="45"/>
        <v>-100000</v>
      </c>
      <c r="O103" s="67">
        <f t="shared" si="35"/>
        <v>0</v>
      </c>
    </row>
    <row r="104" spans="1:17" s="31" customFormat="1" ht="12" hidden="1">
      <c r="A104" s="7" t="s">
        <v>186</v>
      </c>
      <c r="B104" s="6" t="s">
        <v>22</v>
      </c>
      <c r="C104" s="6" t="s">
        <v>5</v>
      </c>
      <c r="D104" s="6" t="s">
        <v>44</v>
      </c>
      <c r="E104" s="6" t="s">
        <v>419</v>
      </c>
      <c r="F104" s="6" t="s">
        <v>187</v>
      </c>
      <c r="G104" s="67">
        <v>100000</v>
      </c>
      <c r="H104" s="67">
        <v>-100000</v>
      </c>
      <c r="I104" s="67">
        <f t="shared" si="39"/>
        <v>0</v>
      </c>
      <c r="J104" s="67">
        <v>100000</v>
      </c>
      <c r="K104" s="67">
        <v>-100000</v>
      </c>
      <c r="L104" s="67">
        <f t="shared" si="34"/>
        <v>0</v>
      </c>
      <c r="M104" s="67">
        <v>100000</v>
      </c>
      <c r="N104" s="67">
        <v>-100000</v>
      </c>
      <c r="O104" s="67">
        <f t="shared" si="35"/>
        <v>0</v>
      </c>
    </row>
    <row r="105" spans="1:17" s="32" customFormat="1" ht="12">
      <c r="A105" s="7" t="s">
        <v>67</v>
      </c>
      <c r="B105" s="6" t="s">
        <v>22</v>
      </c>
      <c r="C105" s="6" t="s">
        <v>5</v>
      </c>
      <c r="D105" s="6" t="s">
        <v>44</v>
      </c>
      <c r="E105" s="6" t="s">
        <v>139</v>
      </c>
      <c r="F105" s="6"/>
      <c r="G105" s="67">
        <f>G106</f>
        <v>11353622.5</v>
      </c>
      <c r="H105" s="67">
        <f>H106</f>
        <v>0</v>
      </c>
      <c r="I105" s="67">
        <f t="shared" si="39"/>
        <v>11353622.5</v>
      </c>
      <c r="J105" s="67">
        <f t="shared" ref="J105:M105" si="47">J106</f>
        <v>11767590.5</v>
      </c>
      <c r="K105" s="67">
        <f>K106</f>
        <v>0</v>
      </c>
      <c r="L105" s="67">
        <f t="shared" si="34"/>
        <v>11767590.5</v>
      </c>
      <c r="M105" s="67">
        <f t="shared" si="47"/>
        <v>12188158.5</v>
      </c>
      <c r="N105" s="67">
        <f>N106</f>
        <v>0</v>
      </c>
      <c r="O105" s="67">
        <f t="shared" si="35"/>
        <v>12188158.5</v>
      </c>
      <c r="P105" s="31"/>
      <c r="Q105" s="31"/>
    </row>
    <row r="106" spans="1:17" s="32" customFormat="1" ht="12">
      <c r="A106" s="7" t="s">
        <v>68</v>
      </c>
      <c r="B106" s="6" t="s">
        <v>22</v>
      </c>
      <c r="C106" s="6" t="s">
        <v>5</v>
      </c>
      <c r="D106" s="6" t="s">
        <v>44</v>
      </c>
      <c r="E106" s="6" t="s">
        <v>140</v>
      </c>
      <c r="F106" s="6"/>
      <c r="G106" s="67">
        <f>G107+G109+G111</f>
        <v>11353622.5</v>
      </c>
      <c r="H106" s="67">
        <f>H107+H109+H111</f>
        <v>0</v>
      </c>
      <c r="I106" s="67">
        <f t="shared" si="39"/>
        <v>11353622.5</v>
      </c>
      <c r="J106" s="67">
        <f t="shared" ref="J106:M106" si="48">J107+J109+J111</f>
        <v>11767590.5</v>
      </c>
      <c r="K106" s="67">
        <f>K107+K109+K111</f>
        <v>0</v>
      </c>
      <c r="L106" s="67">
        <f t="shared" si="34"/>
        <v>11767590.5</v>
      </c>
      <c r="M106" s="67">
        <f t="shared" si="48"/>
        <v>12188158.5</v>
      </c>
      <c r="N106" s="67">
        <f>N107+N109+N111</f>
        <v>0</v>
      </c>
      <c r="O106" s="67">
        <f t="shared" si="35"/>
        <v>12188158.5</v>
      </c>
      <c r="P106" s="31"/>
      <c r="Q106" s="31"/>
    </row>
    <row r="107" spans="1:17" s="32" customFormat="1" ht="36">
      <c r="A107" s="7" t="s">
        <v>411</v>
      </c>
      <c r="B107" s="6" t="s">
        <v>22</v>
      </c>
      <c r="C107" s="6" t="s">
        <v>5</v>
      </c>
      <c r="D107" s="6" t="s">
        <v>44</v>
      </c>
      <c r="E107" s="6" t="s">
        <v>140</v>
      </c>
      <c r="F107" s="6" t="s">
        <v>54</v>
      </c>
      <c r="G107" s="67">
        <f>G108</f>
        <v>7213263</v>
      </c>
      <c r="H107" s="67">
        <f>H108</f>
        <v>0</v>
      </c>
      <c r="I107" s="67">
        <f t="shared" si="39"/>
        <v>7213263</v>
      </c>
      <c r="J107" s="67">
        <f t="shared" ref="J107:M107" si="49">J108</f>
        <v>7504153</v>
      </c>
      <c r="K107" s="67">
        <f>K108</f>
        <v>0</v>
      </c>
      <c r="L107" s="67">
        <f t="shared" si="34"/>
        <v>7504153</v>
      </c>
      <c r="M107" s="67">
        <f t="shared" si="49"/>
        <v>7796719</v>
      </c>
      <c r="N107" s="67">
        <f>N108</f>
        <v>0</v>
      </c>
      <c r="O107" s="67">
        <f t="shared" si="35"/>
        <v>7796719</v>
      </c>
      <c r="P107" s="31"/>
      <c r="Q107" s="31"/>
    </row>
    <row r="108" spans="1:17" s="32" customFormat="1" ht="12">
      <c r="A108" s="7" t="s">
        <v>412</v>
      </c>
      <c r="B108" s="6" t="s">
        <v>22</v>
      </c>
      <c r="C108" s="6" t="s">
        <v>5</v>
      </c>
      <c r="D108" s="6" t="s">
        <v>44</v>
      </c>
      <c r="E108" s="6" t="s">
        <v>140</v>
      </c>
      <c r="F108" s="6" t="s">
        <v>69</v>
      </c>
      <c r="G108" s="67">
        <v>7213263</v>
      </c>
      <c r="H108" s="67"/>
      <c r="I108" s="67">
        <f t="shared" si="39"/>
        <v>7213263</v>
      </c>
      <c r="J108" s="68">
        <v>7504153</v>
      </c>
      <c r="K108" s="67"/>
      <c r="L108" s="67">
        <f t="shared" si="34"/>
        <v>7504153</v>
      </c>
      <c r="M108" s="67">
        <v>7796719</v>
      </c>
      <c r="N108" s="67"/>
      <c r="O108" s="67">
        <f t="shared" si="35"/>
        <v>7796719</v>
      </c>
      <c r="P108" s="31"/>
      <c r="Q108" s="31"/>
    </row>
    <row r="109" spans="1:17" s="32" customFormat="1" ht="12">
      <c r="A109" s="7" t="s">
        <v>413</v>
      </c>
      <c r="B109" s="6" t="s">
        <v>22</v>
      </c>
      <c r="C109" s="6" t="s">
        <v>5</v>
      </c>
      <c r="D109" s="6" t="s">
        <v>44</v>
      </c>
      <c r="E109" s="6" t="s">
        <v>140</v>
      </c>
      <c r="F109" s="6" t="s">
        <v>61</v>
      </c>
      <c r="G109" s="67">
        <f>G110</f>
        <v>4127650.8</v>
      </c>
      <c r="H109" s="67">
        <f>H110</f>
        <v>0</v>
      </c>
      <c r="I109" s="67">
        <f t="shared" si="39"/>
        <v>4127650.8</v>
      </c>
      <c r="J109" s="67">
        <f t="shared" ref="J109:M109" si="50">J110</f>
        <v>4250728.8</v>
      </c>
      <c r="K109" s="67">
        <f>K110</f>
        <v>0</v>
      </c>
      <c r="L109" s="67">
        <f t="shared" si="34"/>
        <v>4250728.8</v>
      </c>
      <c r="M109" s="67">
        <f t="shared" si="50"/>
        <v>4378730.8</v>
      </c>
      <c r="N109" s="67">
        <f>N110</f>
        <v>0</v>
      </c>
      <c r="O109" s="67">
        <f t="shared" si="35"/>
        <v>4378730.8</v>
      </c>
      <c r="P109" s="31"/>
      <c r="Q109" s="31"/>
    </row>
    <row r="110" spans="1:17" s="32" customFormat="1" ht="12">
      <c r="A110" s="7" t="s">
        <v>82</v>
      </c>
      <c r="B110" s="6" t="s">
        <v>22</v>
      </c>
      <c r="C110" s="6" t="s">
        <v>5</v>
      </c>
      <c r="D110" s="6" t="s">
        <v>44</v>
      </c>
      <c r="E110" s="6" t="s">
        <v>140</v>
      </c>
      <c r="F110" s="6" t="s">
        <v>62</v>
      </c>
      <c r="G110" s="67">
        <v>4127650.8</v>
      </c>
      <c r="H110" s="67"/>
      <c r="I110" s="67">
        <f t="shared" si="39"/>
        <v>4127650.8</v>
      </c>
      <c r="J110" s="68">
        <v>4250728.8</v>
      </c>
      <c r="K110" s="67"/>
      <c r="L110" s="67">
        <f t="shared" si="34"/>
        <v>4250728.8</v>
      </c>
      <c r="M110" s="67">
        <v>4378730.8</v>
      </c>
      <c r="N110" s="67"/>
      <c r="O110" s="67">
        <f t="shared" si="35"/>
        <v>4378730.8</v>
      </c>
      <c r="P110" s="31"/>
      <c r="Q110" s="31"/>
    </row>
    <row r="111" spans="1:17" s="32" customFormat="1" ht="12">
      <c r="A111" s="7" t="s">
        <v>65</v>
      </c>
      <c r="B111" s="6" t="s">
        <v>22</v>
      </c>
      <c r="C111" s="6" t="s">
        <v>5</v>
      </c>
      <c r="D111" s="6" t="s">
        <v>44</v>
      </c>
      <c r="E111" s="6" t="s">
        <v>140</v>
      </c>
      <c r="F111" s="6" t="s">
        <v>22</v>
      </c>
      <c r="G111" s="67">
        <f>G112+G113</f>
        <v>12708.7</v>
      </c>
      <c r="H111" s="67">
        <f>H112+H113</f>
        <v>0</v>
      </c>
      <c r="I111" s="67">
        <f t="shared" si="39"/>
        <v>12708.7</v>
      </c>
      <c r="J111" s="67">
        <f t="shared" ref="J111:M111" si="51">J112+J113</f>
        <v>12708.7</v>
      </c>
      <c r="K111" s="67">
        <f>K112+K113</f>
        <v>0</v>
      </c>
      <c r="L111" s="67">
        <f t="shared" si="34"/>
        <v>12708.7</v>
      </c>
      <c r="M111" s="67">
        <f t="shared" si="51"/>
        <v>12708.7</v>
      </c>
      <c r="N111" s="67">
        <f>N112+N113</f>
        <v>0</v>
      </c>
      <c r="O111" s="67">
        <f t="shared" si="35"/>
        <v>12708.7</v>
      </c>
      <c r="P111" s="31"/>
      <c r="Q111" s="31"/>
    </row>
    <row r="112" spans="1:17" s="32" customFormat="1" ht="12" hidden="1">
      <c r="A112" s="7" t="s">
        <v>232</v>
      </c>
      <c r="B112" s="6" t="s">
        <v>22</v>
      </c>
      <c r="C112" s="6" t="s">
        <v>5</v>
      </c>
      <c r="D112" s="6" t="s">
        <v>44</v>
      </c>
      <c r="E112" s="6" t="s">
        <v>140</v>
      </c>
      <c r="F112" s="6" t="s">
        <v>233</v>
      </c>
      <c r="G112" s="67"/>
      <c r="H112" s="67"/>
      <c r="I112" s="67">
        <f t="shared" si="39"/>
        <v>0</v>
      </c>
      <c r="J112" s="69"/>
      <c r="K112" s="67"/>
      <c r="L112" s="67">
        <f t="shared" si="34"/>
        <v>0</v>
      </c>
      <c r="M112" s="67"/>
      <c r="N112" s="67"/>
      <c r="O112" s="67">
        <f t="shared" si="35"/>
        <v>0</v>
      </c>
      <c r="P112" s="31"/>
      <c r="Q112" s="31"/>
    </row>
    <row r="113" spans="1:17" s="32" customFormat="1" ht="12">
      <c r="A113" s="7" t="s">
        <v>66</v>
      </c>
      <c r="B113" s="6" t="s">
        <v>22</v>
      </c>
      <c r="C113" s="6" t="s">
        <v>5</v>
      </c>
      <c r="D113" s="6" t="s">
        <v>44</v>
      </c>
      <c r="E113" s="6" t="s">
        <v>140</v>
      </c>
      <c r="F113" s="6" t="s">
        <v>64</v>
      </c>
      <c r="G113" s="67">
        <v>12708.7</v>
      </c>
      <c r="H113" s="67"/>
      <c r="I113" s="67">
        <f t="shared" si="39"/>
        <v>12708.7</v>
      </c>
      <c r="J113" s="68">
        <v>12708.7</v>
      </c>
      <c r="K113" s="67"/>
      <c r="L113" s="67">
        <f t="shared" si="34"/>
        <v>12708.7</v>
      </c>
      <c r="M113" s="67">
        <v>12708.7</v>
      </c>
      <c r="N113" s="67"/>
      <c r="O113" s="67">
        <f t="shared" si="35"/>
        <v>12708.7</v>
      </c>
      <c r="P113" s="31"/>
      <c r="Q113" s="31"/>
    </row>
    <row r="114" spans="1:17" s="32" customFormat="1" ht="12" hidden="1">
      <c r="A114" s="7" t="s">
        <v>207</v>
      </c>
      <c r="B114" s="6" t="s">
        <v>22</v>
      </c>
      <c r="C114" s="6" t="s">
        <v>5</v>
      </c>
      <c r="D114" s="6" t="s">
        <v>44</v>
      </c>
      <c r="E114" s="6" t="s">
        <v>168</v>
      </c>
      <c r="F114" s="6"/>
      <c r="G114" s="67">
        <f t="shared" ref="G114:N116" si="52">G115</f>
        <v>0</v>
      </c>
      <c r="H114" s="67">
        <f t="shared" si="52"/>
        <v>0</v>
      </c>
      <c r="I114" s="67">
        <f t="shared" si="39"/>
        <v>0</v>
      </c>
      <c r="J114" s="67">
        <f t="shared" si="52"/>
        <v>0</v>
      </c>
      <c r="K114" s="67">
        <f t="shared" si="52"/>
        <v>0</v>
      </c>
      <c r="L114" s="67">
        <f t="shared" si="34"/>
        <v>0</v>
      </c>
      <c r="M114" s="67">
        <f t="shared" si="52"/>
        <v>0</v>
      </c>
      <c r="N114" s="67">
        <f t="shared" si="52"/>
        <v>0</v>
      </c>
      <c r="O114" s="67">
        <f t="shared" si="35"/>
        <v>0</v>
      </c>
      <c r="P114" s="31"/>
      <c r="Q114" s="31"/>
    </row>
    <row r="115" spans="1:17" s="32" customFormat="1" ht="12" hidden="1">
      <c r="A115" s="7" t="s">
        <v>97</v>
      </c>
      <c r="B115" s="6" t="s">
        <v>22</v>
      </c>
      <c r="C115" s="6" t="s">
        <v>5</v>
      </c>
      <c r="D115" s="6" t="s">
        <v>44</v>
      </c>
      <c r="E115" s="6" t="s">
        <v>169</v>
      </c>
      <c r="F115" s="6"/>
      <c r="G115" s="67">
        <f t="shared" si="52"/>
        <v>0</v>
      </c>
      <c r="H115" s="67">
        <f t="shared" si="52"/>
        <v>0</v>
      </c>
      <c r="I115" s="67">
        <f t="shared" si="39"/>
        <v>0</v>
      </c>
      <c r="J115" s="67">
        <f t="shared" si="52"/>
        <v>0</v>
      </c>
      <c r="K115" s="67">
        <f t="shared" si="52"/>
        <v>0</v>
      </c>
      <c r="L115" s="67">
        <f t="shared" si="34"/>
        <v>0</v>
      </c>
      <c r="M115" s="67">
        <f t="shared" si="52"/>
        <v>0</v>
      </c>
      <c r="N115" s="67">
        <f t="shared" si="52"/>
        <v>0</v>
      </c>
      <c r="O115" s="67">
        <f t="shared" si="35"/>
        <v>0</v>
      </c>
      <c r="P115" s="31"/>
      <c r="Q115" s="31"/>
    </row>
    <row r="116" spans="1:17" s="32" customFormat="1" ht="12" hidden="1">
      <c r="A116" s="7" t="s">
        <v>65</v>
      </c>
      <c r="B116" s="6" t="s">
        <v>22</v>
      </c>
      <c r="C116" s="6" t="s">
        <v>5</v>
      </c>
      <c r="D116" s="6" t="s">
        <v>44</v>
      </c>
      <c r="E116" s="6" t="s">
        <v>169</v>
      </c>
      <c r="F116" s="6" t="s">
        <v>22</v>
      </c>
      <c r="G116" s="67">
        <f t="shared" si="52"/>
        <v>0</v>
      </c>
      <c r="H116" s="67">
        <f t="shared" si="52"/>
        <v>0</v>
      </c>
      <c r="I116" s="67">
        <f t="shared" si="39"/>
        <v>0</v>
      </c>
      <c r="J116" s="67">
        <f t="shared" si="52"/>
        <v>0</v>
      </c>
      <c r="K116" s="67">
        <f t="shared" si="52"/>
        <v>0</v>
      </c>
      <c r="L116" s="67">
        <f t="shared" si="34"/>
        <v>0</v>
      </c>
      <c r="M116" s="67">
        <f t="shared" si="52"/>
        <v>0</v>
      </c>
      <c r="N116" s="67">
        <f t="shared" si="52"/>
        <v>0</v>
      </c>
      <c r="O116" s="67">
        <f t="shared" si="35"/>
        <v>0</v>
      </c>
      <c r="P116" s="31"/>
      <c r="Q116" s="31"/>
    </row>
    <row r="117" spans="1:17" s="32" customFormat="1" ht="12" hidden="1">
      <c r="A117" s="7" t="s">
        <v>217</v>
      </c>
      <c r="B117" s="6" t="s">
        <v>22</v>
      </c>
      <c r="C117" s="6" t="s">
        <v>5</v>
      </c>
      <c r="D117" s="6" t="s">
        <v>44</v>
      </c>
      <c r="E117" s="6" t="s">
        <v>169</v>
      </c>
      <c r="F117" s="6" t="s">
        <v>215</v>
      </c>
      <c r="G117" s="67"/>
      <c r="H117" s="67"/>
      <c r="I117" s="67">
        <f t="shared" si="39"/>
        <v>0</v>
      </c>
      <c r="J117" s="68"/>
      <c r="K117" s="67"/>
      <c r="L117" s="67">
        <f t="shared" si="34"/>
        <v>0</v>
      </c>
      <c r="M117" s="67"/>
      <c r="N117" s="67"/>
      <c r="O117" s="67">
        <f t="shared" si="35"/>
        <v>0</v>
      </c>
      <c r="P117" s="31"/>
      <c r="Q117" s="31"/>
    </row>
    <row r="118" spans="1:17" s="32" customFormat="1" ht="15" customHeight="1">
      <c r="A118" s="7" t="s">
        <v>47</v>
      </c>
      <c r="B118" s="35" t="s">
        <v>22</v>
      </c>
      <c r="C118" s="35" t="s">
        <v>5</v>
      </c>
      <c r="D118" s="35" t="s">
        <v>44</v>
      </c>
      <c r="E118" s="35" t="s">
        <v>141</v>
      </c>
      <c r="F118" s="6"/>
      <c r="G118" s="67">
        <f>G133+G138+G124+G119+G127</f>
        <v>1705545</v>
      </c>
      <c r="H118" s="67">
        <f>H133+H138+H124+H119+H127</f>
        <v>0</v>
      </c>
      <c r="I118" s="67">
        <f t="shared" si="39"/>
        <v>1705545</v>
      </c>
      <c r="J118" s="67">
        <f t="shared" ref="J118:M118" si="53">J133+J138+J124+J119+J127</f>
        <v>450000</v>
      </c>
      <c r="K118" s="67">
        <f>K133+K138+K124+K119+K127</f>
        <v>0</v>
      </c>
      <c r="L118" s="67">
        <f t="shared" si="34"/>
        <v>450000</v>
      </c>
      <c r="M118" s="67">
        <f t="shared" si="53"/>
        <v>450000</v>
      </c>
      <c r="N118" s="67">
        <f>N133+N138+N124+N119+N127</f>
        <v>0</v>
      </c>
      <c r="O118" s="67">
        <f t="shared" si="35"/>
        <v>450000</v>
      </c>
      <c r="P118" s="31"/>
      <c r="Q118" s="31"/>
    </row>
    <row r="119" spans="1:17" s="32" customFormat="1" ht="13.5" hidden="1" customHeight="1">
      <c r="A119" s="7" t="s">
        <v>92</v>
      </c>
      <c r="B119" s="35" t="s">
        <v>22</v>
      </c>
      <c r="C119" s="35" t="s">
        <v>5</v>
      </c>
      <c r="D119" s="35" t="s">
        <v>44</v>
      </c>
      <c r="E119" s="35" t="s">
        <v>325</v>
      </c>
      <c r="F119" s="6"/>
      <c r="G119" s="67">
        <f>G120+G122</f>
        <v>0</v>
      </c>
      <c r="H119" s="67">
        <f>H120+H122</f>
        <v>0</v>
      </c>
      <c r="I119" s="67">
        <f t="shared" si="39"/>
        <v>0</v>
      </c>
      <c r="J119" s="67">
        <f t="shared" ref="J119:M119" si="54">J120+J122</f>
        <v>0</v>
      </c>
      <c r="K119" s="67">
        <f>K120+K122</f>
        <v>0</v>
      </c>
      <c r="L119" s="67">
        <f t="shared" si="34"/>
        <v>0</v>
      </c>
      <c r="M119" s="67">
        <f t="shared" si="54"/>
        <v>0</v>
      </c>
      <c r="N119" s="67">
        <f>N120+N122</f>
        <v>0</v>
      </c>
      <c r="O119" s="67">
        <f t="shared" si="35"/>
        <v>0</v>
      </c>
      <c r="P119" s="31"/>
      <c r="Q119" s="31"/>
    </row>
    <row r="120" spans="1:17" s="32" customFormat="1" ht="12" hidden="1">
      <c r="A120" s="7" t="s">
        <v>413</v>
      </c>
      <c r="B120" s="35" t="s">
        <v>22</v>
      </c>
      <c r="C120" s="35" t="s">
        <v>5</v>
      </c>
      <c r="D120" s="35" t="s">
        <v>44</v>
      </c>
      <c r="E120" s="35" t="s">
        <v>325</v>
      </c>
      <c r="F120" s="6" t="s">
        <v>61</v>
      </c>
      <c r="G120" s="67">
        <f>G121</f>
        <v>0</v>
      </c>
      <c r="H120" s="67">
        <f>H121</f>
        <v>0</v>
      </c>
      <c r="I120" s="67">
        <f t="shared" si="39"/>
        <v>0</v>
      </c>
      <c r="J120" s="67">
        <f t="shared" ref="J120:M120" si="55">J121</f>
        <v>0</v>
      </c>
      <c r="K120" s="67">
        <f>K121</f>
        <v>0</v>
      </c>
      <c r="L120" s="67">
        <f t="shared" si="34"/>
        <v>0</v>
      </c>
      <c r="M120" s="67">
        <f t="shared" si="55"/>
        <v>0</v>
      </c>
      <c r="N120" s="67">
        <f>N121</f>
        <v>0</v>
      </c>
      <c r="O120" s="67">
        <f t="shared" si="35"/>
        <v>0</v>
      </c>
      <c r="P120" s="31"/>
      <c r="Q120" s="31"/>
    </row>
    <row r="121" spans="1:17" s="32" customFormat="1" ht="12" hidden="1">
      <c r="A121" s="7" t="s">
        <v>82</v>
      </c>
      <c r="B121" s="35" t="s">
        <v>22</v>
      </c>
      <c r="C121" s="35" t="s">
        <v>5</v>
      </c>
      <c r="D121" s="35" t="s">
        <v>326</v>
      </c>
      <c r="E121" s="35" t="s">
        <v>325</v>
      </c>
      <c r="F121" s="6" t="s">
        <v>62</v>
      </c>
      <c r="G121" s="67"/>
      <c r="H121" s="67"/>
      <c r="I121" s="67">
        <f t="shared" si="39"/>
        <v>0</v>
      </c>
      <c r="J121" s="67"/>
      <c r="K121" s="67"/>
      <c r="L121" s="67">
        <f t="shared" si="34"/>
        <v>0</v>
      </c>
      <c r="M121" s="67"/>
      <c r="N121" s="67"/>
      <c r="O121" s="67">
        <f t="shared" si="35"/>
        <v>0</v>
      </c>
      <c r="P121" s="31"/>
      <c r="Q121" s="31"/>
    </row>
    <row r="122" spans="1:17" s="32" customFormat="1" ht="12" hidden="1">
      <c r="A122" s="7" t="s">
        <v>65</v>
      </c>
      <c r="B122" s="35" t="s">
        <v>22</v>
      </c>
      <c r="C122" s="35" t="s">
        <v>5</v>
      </c>
      <c r="D122" s="35" t="s">
        <v>326</v>
      </c>
      <c r="E122" s="35" t="s">
        <v>325</v>
      </c>
      <c r="F122" s="6" t="s">
        <v>22</v>
      </c>
      <c r="G122" s="67">
        <f>G123</f>
        <v>0</v>
      </c>
      <c r="H122" s="67">
        <f>H123</f>
        <v>0</v>
      </c>
      <c r="I122" s="67">
        <f t="shared" si="39"/>
        <v>0</v>
      </c>
      <c r="J122" s="67">
        <f t="shared" ref="J122:M122" si="56">J123</f>
        <v>0</v>
      </c>
      <c r="K122" s="67">
        <f>K123</f>
        <v>0</v>
      </c>
      <c r="L122" s="67">
        <f t="shared" si="34"/>
        <v>0</v>
      </c>
      <c r="M122" s="67">
        <f t="shared" si="56"/>
        <v>0</v>
      </c>
      <c r="N122" s="67">
        <f>N123</f>
        <v>0</v>
      </c>
      <c r="O122" s="67">
        <f t="shared" si="35"/>
        <v>0</v>
      </c>
      <c r="P122" s="31"/>
      <c r="Q122" s="31"/>
    </row>
    <row r="123" spans="1:17" s="32" customFormat="1" ht="12" hidden="1">
      <c r="A123" s="7" t="s">
        <v>66</v>
      </c>
      <c r="B123" s="35" t="s">
        <v>22</v>
      </c>
      <c r="C123" s="35" t="s">
        <v>5</v>
      </c>
      <c r="D123" s="35" t="s">
        <v>326</v>
      </c>
      <c r="E123" s="35" t="s">
        <v>325</v>
      </c>
      <c r="F123" s="6" t="s">
        <v>64</v>
      </c>
      <c r="G123" s="67"/>
      <c r="H123" s="67"/>
      <c r="I123" s="67">
        <f t="shared" si="39"/>
        <v>0</v>
      </c>
      <c r="J123" s="67"/>
      <c r="K123" s="67"/>
      <c r="L123" s="67">
        <f t="shared" si="34"/>
        <v>0</v>
      </c>
      <c r="M123" s="67"/>
      <c r="N123" s="67"/>
      <c r="O123" s="67">
        <f t="shared" si="35"/>
        <v>0</v>
      </c>
      <c r="P123" s="31"/>
      <c r="Q123" s="31"/>
    </row>
    <row r="124" spans="1:17" s="32" customFormat="1" ht="24">
      <c r="A124" s="7" t="s">
        <v>287</v>
      </c>
      <c r="B124" s="35" t="s">
        <v>22</v>
      </c>
      <c r="C124" s="35" t="s">
        <v>5</v>
      </c>
      <c r="D124" s="35" t="s">
        <v>44</v>
      </c>
      <c r="E124" s="35" t="s">
        <v>286</v>
      </c>
      <c r="F124" s="6"/>
      <c r="G124" s="67">
        <f>G125</f>
        <v>1255545</v>
      </c>
      <c r="H124" s="67">
        <f>H125</f>
        <v>0</v>
      </c>
      <c r="I124" s="67">
        <f t="shared" si="39"/>
        <v>1255545</v>
      </c>
      <c r="J124" s="67">
        <f t="shared" ref="J124:M125" si="57">J125</f>
        <v>0</v>
      </c>
      <c r="K124" s="67">
        <f>K125</f>
        <v>0</v>
      </c>
      <c r="L124" s="67">
        <f t="shared" si="34"/>
        <v>0</v>
      </c>
      <c r="M124" s="67">
        <f t="shared" si="57"/>
        <v>0</v>
      </c>
      <c r="N124" s="67">
        <f>N125</f>
        <v>0</v>
      </c>
      <c r="O124" s="67">
        <f t="shared" si="35"/>
        <v>0</v>
      </c>
      <c r="P124" s="31"/>
      <c r="Q124" s="31"/>
    </row>
    <row r="125" spans="1:17" s="32" customFormat="1" ht="24">
      <c r="A125" s="7" t="s">
        <v>120</v>
      </c>
      <c r="B125" s="35" t="s">
        <v>22</v>
      </c>
      <c r="C125" s="35" t="s">
        <v>5</v>
      </c>
      <c r="D125" s="35" t="s">
        <v>44</v>
      </c>
      <c r="E125" s="35" t="s">
        <v>286</v>
      </c>
      <c r="F125" s="6" t="s">
        <v>117</v>
      </c>
      <c r="G125" s="67">
        <f>G126</f>
        <v>1255545</v>
      </c>
      <c r="H125" s="67">
        <f>H126</f>
        <v>0</v>
      </c>
      <c r="I125" s="67">
        <f t="shared" si="39"/>
        <v>1255545</v>
      </c>
      <c r="J125" s="67">
        <f t="shared" si="57"/>
        <v>0</v>
      </c>
      <c r="K125" s="67">
        <f>K126</f>
        <v>0</v>
      </c>
      <c r="L125" s="67">
        <f t="shared" si="34"/>
        <v>0</v>
      </c>
      <c r="M125" s="67">
        <f t="shared" si="57"/>
        <v>0</v>
      </c>
      <c r="N125" s="67">
        <f>N126</f>
        <v>0</v>
      </c>
      <c r="O125" s="67">
        <f t="shared" si="35"/>
        <v>0</v>
      </c>
      <c r="P125" s="31"/>
      <c r="Q125" s="31"/>
    </row>
    <row r="126" spans="1:17" s="32" customFormat="1" ht="11.25" customHeight="1">
      <c r="A126" s="7" t="s">
        <v>119</v>
      </c>
      <c r="B126" s="35" t="s">
        <v>22</v>
      </c>
      <c r="C126" s="35" t="s">
        <v>5</v>
      </c>
      <c r="D126" s="35" t="s">
        <v>44</v>
      </c>
      <c r="E126" s="35" t="s">
        <v>286</v>
      </c>
      <c r="F126" s="6" t="s">
        <v>118</v>
      </c>
      <c r="G126" s="67">
        <v>1255545</v>
      </c>
      <c r="H126" s="67"/>
      <c r="I126" s="67">
        <f t="shared" si="39"/>
        <v>1255545</v>
      </c>
      <c r="J126" s="67"/>
      <c r="K126" s="67"/>
      <c r="L126" s="67">
        <f t="shared" si="34"/>
        <v>0</v>
      </c>
      <c r="M126" s="67"/>
      <c r="N126" s="67"/>
      <c r="O126" s="67">
        <f t="shared" si="35"/>
        <v>0</v>
      </c>
      <c r="P126" s="31"/>
      <c r="Q126" s="31"/>
    </row>
    <row r="127" spans="1:17" s="32" customFormat="1" ht="12" hidden="1">
      <c r="A127" s="7" t="s">
        <v>199</v>
      </c>
      <c r="B127" s="35" t="s">
        <v>22</v>
      </c>
      <c r="C127" s="35" t="s">
        <v>5</v>
      </c>
      <c r="D127" s="35" t="s">
        <v>44</v>
      </c>
      <c r="E127" s="35" t="s">
        <v>247</v>
      </c>
      <c r="F127" s="6"/>
      <c r="G127" s="67">
        <f>G128+G130</f>
        <v>0</v>
      </c>
      <c r="H127" s="67">
        <f>H128+H130</f>
        <v>0</v>
      </c>
      <c r="I127" s="67">
        <f t="shared" si="39"/>
        <v>0</v>
      </c>
      <c r="J127" s="67">
        <f t="shared" ref="J127:M127" si="58">J128+J130</f>
        <v>0</v>
      </c>
      <c r="K127" s="67">
        <f>K128+K130</f>
        <v>0</v>
      </c>
      <c r="L127" s="67">
        <f t="shared" si="34"/>
        <v>0</v>
      </c>
      <c r="M127" s="67">
        <f t="shared" si="58"/>
        <v>0</v>
      </c>
      <c r="N127" s="67">
        <f>N128+N130</f>
        <v>0</v>
      </c>
      <c r="O127" s="67">
        <f t="shared" si="35"/>
        <v>0</v>
      </c>
      <c r="P127" s="31"/>
      <c r="Q127" s="31"/>
    </row>
    <row r="128" spans="1:17" s="32" customFormat="1" ht="12" hidden="1">
      <c r="A128" s="7" t="s">
        <v>413</v>
      </c>
      <c r="B128" s="35" t="s">
        <v>22</v>
      </c>
      <c r="C128" s="35" t="s">
        <v>5</v>
      </c>
      <c r="D128" s="35" t="s">
        <v>44</v>
      </c>
      <c r="E128" s="35" t="s">
        <v>247</v>
      </c>
      <c r="F128" s="6" t="s">
        <v>61</v>
      </c>
      <c r="G128" s="67">
        <f>G129</f>
        <v>0</v>
      </c>
      <c r="H128" s="67">
        <f>H129</f>
        <v>0</v>
      </c>
      <c r="I128" s="67">
        <f t="shared" si="39"/>
        <v>0</v>
      </c>
      <c r="J128" s="67">
        <f t="shared" ref="J128:M128" si="59">J129</f>
        <v>0</v>
      </c>
      <c r="K128" s="67">
        <f>K129</f>
        <v>0</v>
      </c>
      <c r="L128" s="67">
        <f t="shared" si="34"/>
        <v>0</v>
      </c>
      <c r="M128" s="67">
        <f t="shared" si="59"/>
        <v>0</v>
      </c>
      <c r="N128" s="67">
        <f>N129</f>
        <v>0</v>
      </c>
      <c r="O128" s="67">
        <f t="shared" si="35"/>
        <v>0</v>
      </c>
      <c r="P128" s="31"/>
      <c r="Q128" s="31"/>
    </row>
    <row r="129" spans="1:92" s="32" customFormat="1" ht="12" hidden="1">
      <c r="A129" s="7" t="s">
        <v>82</v>
      </c>
      <c r="B129" s="35" t="s">
        <v>22</v>
      </c>
      <c r="C129" s="35" t="s">
        <v>5</v>
      </c>
      <c r="D129" s="35" t="s">
        <v>44</v>
      </c>
      <c r="E129" s="35" t="s">
        <v>247</v>
      </c>
      <c r="F129" s="6" t="s">
        <v>62</v>
      </c>
      <c r="G129" s="67"/>
      <c r="H129" s="67"/>
      <c r="I129" s="67">
        <f t="shared" si="39"/>
        <v>0</v>
      </c>
      <c r="J129" s="67"/>
      <c r="K129" s="67"/>
      <c r="L129" s="67">
        <f t="shared" si="34"/>
        <v>0</v>
      </c>
      <c r="M129" s="67"/>
      <c r="N129" s="67"/>
      <c r="O129" s="67">
        <f t="shared" si="35"/>
        <v>0</v>
      </c>
      <c r="P129" s="31"/>
      <c r="Q129" s="31"/>
    </row>
    <row r="130" spans="1:92" s="32" customFormat="1" ht="12" hidden="1">
      <c r="A130" s="7" t="s">
        <v>65</v>
      </c>
      <c r="B130" s="35" t="s">
        <v>22</v>
      </c>
      <c r="C130" s="35" t="s">
        <v>5</v>
      </c>
      <c r="D130" s="35" t="s">
        <v>44</v>
      </c>
      <c r="E130" s="35" t="s">
        <v>247</v>
      </c>
      <c r="F130" s="6" t="s">
        <v>22</v>
      </c>
      <c r="G130" s="67">
        <f>G131+G132</f>
        <v>0</v>
      </c>
      <c r="H130" s="67">
        <f>H131+H132</f>
        <v>0</v>
      </c>
      <c r="I130" s="67">
        <f t="shared" si="39"/>
        <v>0</v>
      </c>
      <c r="J130" s="67">
        <f t="shared" ref="J130:M130" si="60">J131+J132</f>
        <v>0</v>
      </c>
      <c r="K130" s="67">
        <f>K131+K132</f>
        <v>0</v>
      </c>
      <c r="L130" s="67">
        <f t="shared" si="34"/>
        <v>0</v>
      </c>
      <c r="M130" s="67">
        <f t="shared" si="60"/>
        <v>0</v>
      </c>
      <c r="N130" s="67">
        <f>N131+N132</f>
        <v>0</v>
      </c>
      <c r="O130" s="67">
        <f t="shared" si="35"/>
        <v>0</v>
      </c>
      <c r="P130" s="31"/>
      <c r="Q130" s="31"/>
    </row>
    <row r="131" spans="1:92" s="32" customFormat="1" ht="12" hidden="1">
      <c r="A131" s="7" t="s">
        <v>232</v>
      </c>
      <c r="B131" s="35" t="s">
        <v>22</v>
      </c>
      <c r="C131" s="35" t="s">
        <v>5</v>
      </c>
      <c r="D131" s="35" t="s">
        <v>44</v>
      </c>
      <c r="E131" s="35" t="s">
        <v>247</v>
      </c>
      <c r="F131" s="6" t="s">
        <v>233</v>
      </c>
      <c r="G131" s="67"/>
      <c r="H131" s="67"/>
      <c r="I131" s="67">
        <f t="shared" si="39"/>
        <v>0</v>
      </c>
      <c r="J131" s="67"/>
      <c r="K131" s="67"/>
      <c r="L131" s="67">
        <f t="shared" si="34"/>
        <v>0</v>
      </c>
      <c r="M131" s="67"/>
      <c r="N131" s="67"/>
      <c r="O131" s="67">
        <f t="shared" si="35"/>
        <v>0</v>
      </c>
      <c r="P131" s="31"/>
      <c r="Q131" s="31"/>
    </row>
    <row r="132" spans="1:92" s="32" customFormat="1" ht="12" hidden="1">
      <c r="A132" s="7" t="s">
        <v>66</v>
      </c>
      <c r="B132" s="35" t="s">
        <v>22</v>
      </c>
      <c r="C132" s="35" t="s">
        <v>5</v>
      </c>
      <c r="D132" s="35" t="s">
        <v>44</v>
      </c>
      <c r="E132" s="35" t="s">
        <v>247</v>
      </c>
      <c r="F132" s="6" t="s">
        <v>64</v>
      </c>
      <c r="G132" s="67"/>
      <c r="H132" s="67"/>
      <c r="I132" s="67">
        <f t="shared" si="39"/>
        <v>0</v>
      </c>
      <c r="J132" s="67"/>
      <c r="K132" s="67"/>
      <c r="L132" s="67">
        <f t="shared" si="34"/>
        <v>0</v>
      </c>
      <c r="M132" s="67"/>
      <c r="N132" s="67"/>
      <c r="O132" s="67">
        <f t="shared" si="35"/>
        <v>0</v>
      </c>
      <c r="P132" s="31"/>
      <c r="Q132" s="31"/>
    </row>
    <row r="133" spans="1:92" s="32" customFormat="1" ht="27.75" customHeight="1">
      <c r="A133" s="7" t="s">
        <v>113</v>
      </c>
      <c r="B133" s="35" t="s">
        <v>22</v>
      </c>
      <c r="C133" s="35" t="s">
        <v>5</v>
      </c>
      <c r="D133" s="35" t="s">
        <v>44</v>
      </c>
      <c r="E133" s="35" t="s">
        <v>142</v>
      </c>
      <c r="F133" s="35"/>
      <c r="G133" s="67">
        <f>G136+G134</f>
        <v>450000</v>
      </c>
      <c r="H133" s="67">
        <f>H136+H134</f>
        <v>0</v>
      </c>
      <c r="I133" s="67">
        <f t="shared" si="39"/>
        <v>450000</v>
      </c>
      <c r="J133" s="67">
        <f t="shared" ref="J133:M133" si="61">J136+J134</f>
        <v>450000</v>
      </c>
      <c r="K133" s="67">
        <f>K136+K134</f>
        <v>0</v>
      </c>
      <c r="L133" s="67">
        <f t="shared" si="34"/>
        <v>450000</v>
      </c>
      <c r="M133" s="67">
        <f t="shared" si="61"/>
        <v>450000</v>
      </c>
      <c r="N133" s="67">
        <f>N136+N134</f>
        <v>0</v>
      </c>
      <c r="O133" s="67">
        <f t="shared" si="35"/>
        <v>450000</v>
      </c>
      <c r="P133" s="31"/>
      <c r="Q133" s="31"/>
    </row>
    <row r="134" spans="1:92" s="32" customFormat="1" ht="12" hidden="1">
      <c r="A134" s="7" t="s">
        <v>63</v>
      </c>
      <c r="B134" s="35" t="s">
        <v>22</v>
      </c>
      <c r="C134" s="35" t="s">
        <v>5</v>
      </c>
      <c r="D134" s="35" t="s">
        <v>44</v>
      </c>
      <c r="E134" s="35" t="s">
        <v>142</v>
      </c>
      <c r="F134" s="35" t="s">
        <v>61</v>
      </c>
      <c r="G134" s="67">
        <f>G135</f>
        <v>0</v>
      </c>
      <c r="H134" s="67">
        <f>H135</f>
        <v>0</v>
      </c>
      <c r="I134" s="67">
        <f t="shared" si="39"/>
        <v>0</v>
      </c>
      <c r="J134" s="67">
        <f t="shared" ref="J134:M134" si="62">J135</f>
        <v>0</v>
      </c>
      <c r="K134" s="67">
        <f>K135</f>
        <v>0</v>
      </c>
      <c r="L134" s="67">
        <f t="shared" si="34"/>
        <v>0</v>
      </c>
      <c r="M134" s="67">
        <f t="shared" si="62"/>
        <v>0</v>
      </c>
      <c r="N134" s="67">
        <f>N135</f>
        <v>0</v>
      </c>
      <c r="O134" s="67">
        <f t="shared" si="35"/>
        <v>0</v>
      </c>
      <c r="P134" s="31"/>
      <c r="Q134" s="31"/>
    </row>
    <row r="135" spans="1:92" s="32" customFormat="1" ht="12" hidden="1">
      <c r="A135" s="7" t="s">
        <v>82</v>
      </c>
      <c r="B135" s="35" t="s">
        <v>22</v>
      </c>
      <c r="C135" s="35" t="s">
        <v>5</v>
      </c>
      <c r="D135" s="35" t="s">
        <v>44</v>
      </c>
      <c r="E135" s="35" t="s">
        <v>142</v>
      </c>
      <c r="F135" s="35" t="s">
        <v>62</v>
      </c>
      <c r="G135" s="67"/>
      <c r="H135" s="67"/>
      <c r="I135" s="67">
        <f t="shared" si="39"/>
        <v>0</v>
      </c>
      <c r="J135" s="69"/>
      <c r="K135" s="67"/>
      <c r="L135" s="67">
        <f t="shared" si="34"/>
        <v>0</v>
      </c>
      <c r="M135" s="67"/>
      <c r="N135" s="67"/>
      <c r="O135" s="67">
        <f t="shared" si="35"/>
        <v>0</v>
      </c>
      <c r="P135" s="31"/>
      <c r="Q135" s="31"/>
    </row>
    <row r="136" spans="1:92" s="32" customFormat="1" ht="12.75" customHeight="1">
      <c r="A136" s="7" t="s">
        <v>65</v>
      </c>
      <c r="B136" s="35" t="s">
        <v>22</v>
      </c>
      <c r="C136" s="35" t="s">
        <v>5</v>
      </c>
      <c r="D136" s="35" t="s">
        <v>44</v>
      </c>
      <c r="E136" s="35" t="s">
        <v>142</v>
      </c>
      <c r="F136" s="35" t="s">
        <v>22</v>
      </c>
      <c r="G136" s="67">
        <f>G137</f>
        <v>450000</v>
      </c>
      <c r="H136" s="67">
        <f>H137</f>
        <v>0</v>
      </c>
      <c r="I136" s="67">
        <f t="shared" si="39"/>
        <v>450000</v>
      </c>
      <c r="J136" s="67">
        <f t="shared" ref="J136:M136" si="63">J137</f>
        <v>450000</v>
      </c>
      <c r="K136" s="67">
        <f>K137</f>
        <v>0</v>
      </c>
      <c r="L136" s="67">
        <f t="shared" si="34"/>
        <v>450000</v>
      </c>
      <c r="M136" s="67">
        <f t="shared" si="63"/>
        <v>450000</v>
      </c>
      <c r="N136" s="67">
        <f>N137</f>
        <v>0</v>
      </c>
      <c r="O136" s="67">
        <f t="shared" si="35"/>
        <v>450000</v>
      </c>
      <c r="P136" s="31"/>
      <c r="Q136" s="31"/>
    </row>
    <row r="137" spans="1:92" s="32" customFormat="1" ht="24">
      <c r="A137" s="7" t="s">
        <v>396</v>
      </c>
      <c r="B137" s="35" t="s">
        <v>22</v>
      </c>
      <c r="C137" s="35" t="s">
        <v>5</v>
      </c>
      <c r="D137" s="35" t="s">
        <v>44</v>
      </c>
      <c r="E137" s="35" t="s">
        <v>142</v>
      </c>
      <c r="F137" s="35" t="s">
        <v>70</v>
      </c>
      <c r="G137" s="67">
        <v>450000</v>
      </c>
      <c r="H137" s="67"/>
      <c r="I137" s="67">
        <f t="shared" si="39"/>
        <v>450000</v>
      </c>
      <c r="J137" s="68">
        <v>450000</v>
      </c>
      <c r="K137" s="67"/>
      <c r="L137" s="67">
        <f t="shared" si="34"/>
        <v>450000</v>
      </c>
      <c r="M137" s="67">
        <v>450000</v>
      </c>
      <c r="N137" s="67"/>
      <c r="O137" s="67">
        <f t="shared" si="35"/>
        <v>450000</v>
      </c>
      <c r="P137" s="31"/>
      <c r="Q137" s="31"/>
    </row>
    <row r="138" spans="1:92" s="31" customFormat="1" ht="0.75" hidden="1" customHeight="1">
      <c r="A138" s="7" t="s">
        <v>199</v>
      </c>
      <c r="B138" s="6" t="s">
        <v>22</v>
      </c>
      <c r="C138" s="6" t="s">
        <v>5</v>
      </c>
      <c r="D138" s="6" t="s">
        <v>44</v>
      </c>
      <c r="E138" s="6" t="s">
        <v>247</v>
      </c>
      <c r="F138" s="6"/>
      <c r="G138" s="67">
        <f>G141+G139</f>
        <v>0</v>
      </c>
      <c r="H138" s="67">
        <f>H141+H139</f>
        <v>0</v>
      </c>
      <c r="I138" s="65">
        <f t="shared" si="39"/>
        <v>0</v>
      </c>
      <c r="J138" s="67">
        <f t="shared" ref="J138:M138" si="64">J141+J139</f>
        <v>0</v>
      </c>
      <c r="K138" s="67"/>
      <c r="L138" s="67"/>
      <c r="M138" s="67">
        <f t="shared" si="64"/>
        <v>0</v>
      </c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</row>
    <row r="139" spans="1:92" s="31" customFormat="1" ht="12" hidden="1">
      <c r="A139" s="7" t="s">
        <v>63</v>
      </c>
      <c r="B139" s="6" t="s">
        <v>22</v>
      </c>
      <c r="C139" s="6" t="s">
        <v>5</v>
      </c>
      <c r="D139" s="6" t="s">
        <v>44</v>
      </c>
      <c r="E139" s="6" t="s">
        <v>247</v>
      </c>
      <c r="F139" s="6" t="s">
        <v>61</v>
      </c>
      <c r="G139" s="67">
        <f>G140</f>
        <v>0</v>
      </c>
      <c r="H139" s="67">
        <f>H140</f>
        <v>0</v>
      </c>
      <c r="I139" s="65">
        <f t="shared" si="39"/>
        <v>0</v>
      </c>
      <c r="J139" s="67">
        <f t="shared" ref="J139:M139" si="65">J140</f>
        <v>0</v>
      </c>
      <c r="K139" s="67"/>
      <c r="L139" s="67"/>
      <c r="M139" s="67">
        <f t="shared" si="65"/>
        <v>0</v>
      </c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</row>
    <row r="140" spans="1:92" s="31" customFormat="1" ht="12" hidden="1">
      <c r="A140" s="7" t="s">
        <v>82</v>
      </c>
      <c r="B140" s="6" t="s">
        <v>22</v>
      </c>
      <c r="C140" s="6" t="s">
        <v>5</v>
      </c>
      <c r="D140" s="6" t="s">
        <v>44</v>
      </c>
      <c r="E140" s="6" t="s">
        <v>247</v>
      </c>
      <c r="F140" s="6" t="s">
        <v>62</v>
      </c>
      <c r="G140" s="67"/>
      <c r="H140" s="67"/>
      <c r="I140" s="65">
        <f t="shared" si="39"/>
        <v>0</v>
      </c>
      <c r="J140" s="68"/>
      <c r="K140" s="68"/>
      <c r="L140" s="68"/>
      <c r="M140" s="67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</row>
    <row r="141" spans="1:92" s="31" customFormat="1" ht="12" hidden="1">
      <c r="A141" s="15" t="s">
        <v>65</v>
      </c>
      <c r="B141" s="6" t="s">
        <v>22</v>
      </c>
      <c r="C141" s="6" t="s">
        <v>5</v>
      </c>
      <c r="D141" s="6" t="s">
        <v>44</v>
      </c>
      <c r="E141" s="6" t="s">
        <v>247</v>
      </c>
      <c r="F141" s="6" t="s">
        <v>22</v>
      </c>
      <c r="G141" s="67">
        <f t="shared" ref="G141:M141" si="66">G142</f>
        <v>0</v>
      </c>
      <c r="H141" s="67">
        <f t="shared" si="66"/>
        <v>0</v>
      </c>
      <c r="I141" s="65">
        <f t="shared" si="39"/>
        <v>0</v>
      </c>
      <c r="J141" s="67">
        <f t="shared" si="66"/>
        <v>0</v>
      </c>
      <c r="K141" s="67"/>
      <c r="L141" s="67"/>
      <c r="M141" s="67">
        <f t="shared" si="66"/>
        <v>0</v>
      </c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</row>
    <row r="142" spans="1:92" s="31" customFormat="1" ht="12" hidden="1">
      <c r="A142" s="7" t="s">
        <v>232</v>
      </c>
      <c r="B142" s="6" t="s">
        <v>22</v>
      </c>
      <c r="C142" s="6" t="s">
        <v>5</v>
      </c>
      <c r="D142" s="6" t="s">
        <v>44</v>
      </c>
      <c r="E142" s="6" t="s">
        <v>247</v>
      </c>
      <c r="F142" s="6" t="s">
        <v>233</v>
      </c>
      <c r="G142" s="67"/>
      <c r="H142" s="67"/>
      <c r="I142" s="65">
        <f t="shared" si="39"/>
        <v>0</v>
      </c>
      <c r="J142" s="68"/>
      <c r="K142" s="68"/>
      <c r="L142" s="68"/>
      <c r="M142" s="67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</row>
    <row r="143" spans="1:92" s="32" customFormat="1" ht="12">
      <c r="A143" s="11" t="s">
        <v>193</v>
      </c>
      <c r="B143" s="37" t="s">
        <v>22</v>
      </c>
      <c r="C143" s="37" t="s">
        <v>7</v>
      </c>
      <c r="D143" s="37"/>
      <c r="E143" s="37"/>
      <c r="F143" s="37"/>
      <c r="G143" s="65">
        <f>G144</f>
        <v>200000</v>
      </c>
      <c r="H143" s="65">
        <f>H144</f>
        <v>0</v>
      </c>
      <c r="I143" s="65">
        <f t="shared" si="39"/>
        <v>200000</v>
      </c>
      <c r="J143" s="65">
        <f t="shared" ref="J143:M143" si="67">J144</f>
        <v>100000</v>
      </c>
      <c r="K143" s="65">
        <f>K144</f>
        <v>0</v>
      </c>
      <c r="L143" s="65">
        <f t="shared" ref="L143:L150" si="68">J143+K143</f>
        <v>100000</v>
      </c>
      <c r="M143" s="65">
        <f t="shared" si="67"/>
        <v>0</v>
      </c>
      <c r="N143" s="65">
        <f>N144</f>
        <v>0</v>
      </c>
      <c r="O143" s="65">
        <f t="shared" ref="O143:O150" si="69">M143+N143</f>
        <v>0</v>
      </c>
      <c r="P143" s="31"/>
      <c r="Q143" s="31"/>
    </row>
    <row r="144" spans="1:92" s="32" customFormat="1" ht="24">
      <c r="A144" s="39" t="s">
        <v>341</v>
      </c>
      <c r="B144" s="38" t="s">
        <v>22</v>
      </c>
      <c r="C144" s="38" t="s">
        <v>7</v>
      </c>
      <c r="D144" s="38" t="s">
        <v>13</v>
      </c>
      <c r="E144" s="38"/>
      <c r="F144" s="38"/>
      <c r="G144" s="66">
        <f>G145+G154</f>
        <v>200000</v>
      </c>
      <c r="H144" s="66">
        <f>H145+H154</f>
        <v>0</v>
      </c>
      <c r="I144" s="66">
        <f t="shared" si="39"/>
        <v>200000</v>
      </c>
      <c r="J144" s="66">
        <f t="shared" ref="J144:M144" si="70">J145+J154</f>
        <v>100000</v>
      </c>
      <c r="K144" s="66">
        <f>K145+K154</f>
        <v>0</v>
      </c>
      <c r="L144" s="66">
        <f t="shared" si="68"/>
        <v>100000</v>
      </c>
      <c r="M144" s="66">
        <f t="shared" si="70"/>
        <v>0</v>
      </c>
      <c r="N144" s="66">
        <f>N145+N154</f>
        <v>0</v>
      </c>
      <c r="O144" s="66">
        <f t="shared" si="69"/>
        <v>0</v>
      </c>
      <c r="P144" s="31"/>
      <c r="Q144" s="31"/>
    </row>
    <row r="145" spans="1:17" s="32" customFormat="1" ht="36">
      <c r="A145" s="15" t="s">
        <v>558</v>
      </c>
      <c r="B145" s="35" t="s">
        <v>22</v>
      </c>
      <c r="C145" s="35" t="s">
        <v>7</v>
      </c>
      <c r="D145" s="35" t="s">
        <v>13</v>
      </c>
      <c r="E145" s="35" t="s">
        <v>274</v>
      </c>
      <c r="F145" s="35"/>
      <c r="G145" s="67">
        <f>G146+G151</f>
        <v>200000</v>
      </c>
      <c r="H145" s="67">
        <f>H146+H151</f>
        <v>0</v>
      </c>
      <c r="I145" s="67">
        <f t="shared" si="39"/>
        <v>200000</v>
      </c>
      <c r="J145" s="67">
        <f t="shared" ref="J145:M145" si="71">J146+J151</f>
        <v>100000</v>
      </c>
      <c r="K145" s="67">
        <f>K146+K151</f>
        <v>0</v>
      </c>
      <c r="L145" s="67">
        <f t="shared" si="68"/>
        <v>100000</v>
      </c>
      <c r="M145" s="67">
        <f t="shared" si="71"/>
        <v>0</v>
      </c>
      <c r="N145" s="67">
        <f>N146+N151</f>
        <v>0</v>
      </c>
      <c r="O145" s="67">
        <f t="shared" si="69"/>
        <v>0</v>
      </c>
      <c r="P145" s="31"/>
      <c r="Q145" s="31"/>
    </row>
    <row r="146" spans="1:17" s="32" customFormat="1" ht="24">
      <c r="A146" s="15" t="s">
        <v>507</v>
      </c>
      <c r="B146" s="35" t="s">
        <v>22</v>
      </c>
      <c r="C146" s="35" t="s">
        <v>7</v>
      </c>
      <c r="D146" s="35" t="s">
        <v>13</v>
      </c>
      <c r="E146" s="35" t="s">
        <v>306</v>
      </c>
      <c r="F146" s="45"/>
      <c r="G146" s="67">
        <f>G147+G149</f>
        <v>200000</v>
      </c>
      <c r="H146" s="67">
        <f>H147+H149</f>
        <v>0</v>
      </c>
      <c r="I146" s="67">
        <f t="shared" si="39"/>
        <v>200000</v>
      </c>
      <c r="J146" s="67">
        <f t="shared" ref="J146:M146" si="72">J147+J149</f>
        <v>100000</v>
      </c>
      <c r="K146" s="67">
        <f>K147+K149</f>
        <v>0</v>
      </c>
      <c r="L146" s="67">
        <f t="shared" si="68"/>
        <v>100000</v>
      </c>
      <c r="M146" s="67">
        <f t="shared" si="72"/>
        <v>0</v>
      </c>
      <c r="N146" s="67">
        <f>N147+N149</f>
        <v>0</v>
      </c>
      <c r="O146" s="67">
        <f t="shared" si="69"/>
        <v>0</v>
      </c>
      <c r="P146" s="31"/>
      <c r="Q146" s="31"/>
    </row>
    <row r="147" spans="1:17" s="32" customFormat="1" ht="12">
      <c r="A147" s="7" t="s">
        <v>413</v>
      </c>
      <c r="B147" s="35" t="s">
        <v>22</v>
      </c>
      <c r="C147" s="35" t="s">
        <v>7</v>
      </c>
      <c r="D147" s="35" t="s">
        <v>13</v>
      </c>
      <c r="E147" s="35" t="s">
        <v>281</v>
      </c>
      <c r="F147" s="35" t="s">
        <v>61</v>
      </c>
      <c r="G147" s="67">
        <f t="shared" ref="G147:N147" si="73">G148</f>
        <v>100000</v>
      </c>
      <c r="H147" s="67">
        <f t="shared" si="73"/>
        <v>0</v>
      </c>
      <c r="I147" s="67">
        <f t="shared" si="39"/>
        <v>100000</v>
      </c>
      <c r="J147" s="67">
        <f t="shared" si="73"/>
        <v>100000</v>
      </c>
      <c r="K147" s="67">
        <f t="shared" si="73"/>
        <v>0</v>
      </c>
      <c r="L147" s="67">
        <f t="shared" si="68"/>
        <v>100000</v>
      </c>
      <c r="M147" s="67">
        <f t="shared" si="73"/>
        <v>0</v>
      </c>
      <c r="N147" s="67">
        <f t="shared" si="73"/>
        <v>0</v>
      </c>
      <c r="O147" s="67">
        <f t="shared" si="69"/>
        <v>0</v>
      </c>
      <c r="P147" s="31"/>
      <c r="Q147" s="31"/>
    </row>
    <row r="148" spans="1:17" s="32" customFormat="1" ht="12">
      <c r="A148" s="7" t="s">
        <v>82</v>
      </c>
      <c r="B148" s="35" t="s">
        <v>22</v>
      </c>
      <c r="C148" s="35" t="s">
        <v>7</v>
      </c>
      <c r="D148" s="35" t="s">
        <v>13</v>
      </c>
      <c r="E148" s="35" t="s">
        <v>281</v>
      </c>
      <c r="F148" s="35" t="s">
        <v>62</v>
      </c>
      <c r="G148" s="67">
        <v>100000</v>
      </c>
      <c r="H148" s="67"/>
      <c r="I148" s="67">
        <f t="shared" si="39"/>
        <v>100000</v>
      </c>
      <c r="J148" s="68">
        <v>100000</v>
      </c>
      <c r="K148" s="67"/>
      <c r="L148" s="67">
        <f t="shared" si="68"/>
        <v>100000</v>
      </c>
      <c r="M148" s="67"/>
      <c r="N148" s="67"/>
      <c r="O148" s="67">
        <f t="shared" si="69"/>
        <v>0</v>
      </c>
      <c r="P148" s="31"/>
      <c r="Q148" s="31"/>
    </row>
    <row r="149" spans="1:17" s="32" customFormat="1" ht="12">
      <c r="A149" s="15" t="s">
        <v>65</v>
      </c>
      <c r="B149" s="6" t="s">
        <v>22</v>
      </c>
      <c r="C149" s="6" t="s">
        <v>7</v>
      </c>
      <c r="D149" s="6" t="s">
        <v>13</v>
      </c>
      <c r="E149" s="6" t="s">
        <v>281</v>
      </c>
      <c r="F149" s="6" t="s">
        <v>22</v>
      </c>
      <c r="G149" s="67">
        <f t="shared" ref="G149:N149" si="74">G150</f>
        <v>100000</v>
      </c>
      <c r="H149" s="67">
        <f t="shared" si="74"/>
        <v>0</v>
      </c>
      <c r="I149" s="67">
        <f t="shared" ref="I149:I221" si="75">G149+H149</f>
        <v>100000</v>
      </c>
      <c r="J149" s="67">
        <f t="shared" si="74"/>
        <v>0</v>
      </c>
      <c r="K149" s="67">
        <f t="shared" si="74"/>
        <v>0</v>
      </c>
      <c r="L149" s="67">
        <f t="shared" si="68"/>
        <v>0</v>
      </c>
      <c r="M149" s="67">
        <f t="shared" si="74"/>
        <v>0</v>
      </c>
      <c r="N149" s="67">
        <f t="shared" si="74"/>
        <v>0</v>
      </c>
      <c r="O149" s="67">
        <f t="shared" si="69"/>
        <v>0</v>
      </c>
      <c r="P149" s="31"/>
      <c r="Q149" s="31"/>
    </row>
    <row r="150" spans="1:17" s="32" customFormat="1" ht="12">
      <c r="A150" s="15" t="s">
        <v>99</v>
      </c>
      <c r="B150" s="6" t="s">
        <v>22</v>
      </c>
      <c r="C150" s="6" t="s">
        <v>7</v>
      </c>
      <c r="D150" s="6" t="s">
        <v>13</v>
      </c>
      <c r="E150" s="6" t="s">
        <v>281</v>
      </c>
      <c r="F150" s="6" t="s">
        <v>98</v>
      </c>
      <c r="G150" s="67">
        <v>100000</v>
      </c>
      <c r="H150" s="67"/>
      <c r="I150" s="67">
        <f t="shared" si="75"/>
        <v>100000</v>
      </c>
      <c r="J150" s="68"/>
      <c r="K150" s="67"/>
      <c r="L150" s="67">
        <f t="shared" si="68"/>
        <v>0</v>
      </c>
      <c r="M150" s="67"/>
      <c r="N150" s="67"/>
      <c r="O150" s="67">
        <f t="shared" si="69"/>
        <v>0</v>
      </c>
      <c r="P150" s="31"/>
      <c r="Q150" s="31"/>
    </row>
    <row r="151" spans="1:17" s="32" customFormat="1" ht="12" hidden="1">
      <c r="A151" s="7" t="s">
        <v>323</v>
      </c>
      <c r="B151" s="35" t="s">
        <v>22</v>
      </c>
      <c r="C151" s="35" t="s">
        <v>7</v>
      </c>
      <c r="D151" s="35" t="s">
        <v>13</v>
      </c>
      <c r="E151" s="35" t="s">
        <v>322</v>
      </c>
      <c r="F151" s="35"/>
      <c r="G151" s="67">
        <f>G152</f>
        <v>0</v>
      </c>
      <c r="H151" s="67">
        <f>H152</f>
        <v>0</v>
      </c>
      <c r="I151" s="65">
        <f t="shared" si="75"/>
        <v>0</v>
      </c>
      <c r="J151" s="67">
        <f t="shared" ref="J151:M152" si="76">J152</f>
        <v>0</v>
      </c>
      <c r="K151" s="67"/>
      <c r="L151" s="67"/>
      <c r="M151" s="67">
        <f t="shared" si="76"/>
        <v>0</v>
      </c>
      <c r="N151" s="31"/>
      <c r="O151" s="31"/>
      <c r="P151" s="31"/>
      <c r="Q151" s="31"/>
    </row>
    <row r="152" spans="1:17" s="32" customFormat="1" ht="12" hidden="1">
      <c r="A152" s="10" t="s">
        <v>73</v>
      </c>
      <c r="B152" s="35" t="s">
        <v>22</v>
      </c>
      <c r="C152" s="35" t="s">
        <v>7</v>
      </c>
      <c r="D152" s="35" t="s">
        <v>13</v>
      </c>
      <c r="E152" s="35" t="s">
        <v>322</v>
      </c>
      <c r="F152" s="35" t="s">
        <v>72</v>
      </c>
      <c r="G152" s="67">
        <f>G153</f>
        <v>0</v>
      </c>
      <c r="H152" s="67">
        <f>H153</f>
        <v>0</v>
      </c>
      <c r="I152" s="65">
        <f t="shared" si="75"/>
        <v>0</v>
      </c>
      <c r="J152" s="67">
        <f t="shared" si="76"/>
        <v>0</v>
      </c>
      <c r="K152" s="67"/>
      <c r="L152" s="67"/>
      <c r="M152" s="67">
        <f t="shared" si="76"/>
        <v>0</v>
      </c>
      <c r="N152" s="31"/>
      <c r="O152" s="31"/>
      <c r="P152" s="31"/>
      <c r="Q152" s="31"/>
    </row>
    <row r="153" spans="1:17" s="32" customFormat="1" ht="12" hidden="1">
      <c r="A153" s="7" t="s">
        <v>239</v>
      </c>
      <c r="B153" s="35" t="s">
        <v>22</v>
      </c>
      <c r="C153" s="35" t="s">
        <v>7</v>
      </c>
      <c r="D153" s="35" t="s">
        <v>13</v>
      </c>
      <c r="E153" s="35" t="s">
        <v>322</v>
      </c>
      <c r="F153" s="35" t="s">
        <v>195</v>
      </c>
      <c r="G153" s="67"/>
      <c r="H153" s="67"/>
      <c r="I153" s="65">
        <f t="shared" si="75"/>
        <v>0</v>
      </c>
      <c r="J153" s="68"/>
      <c r="K153" s="68"/>
      <c r="L153" s="68"/>
      <c r="M153" s="67"/>
      <c r="N153" s="31"/>
      <c r="O153" s="31"/>
      <c r="P153" s="31"/>
      <c r="Q153" s="31"/>
    </row>
    <row r="154" spans="1:17" s="32" customFormat="1" ht="12" hidden="1">
      <c r="A154" s="7" t="s">
        <v>207</v>
      </c>
      <c r="B154" s="35" t="s">
        <v>22</v>
      </c>
      <c r="C154" s="35" t="s">
        <v>7</v>
      </c>
      <c r="D154" s="35" t="s">
        <v>13</v>
      </c>
      <c r="E154" s="35" t="s">
        <v>168</v>
      </c>
      <c r="F154" s="35"/>
      <c r="G154" s="67">
        <f t="shared" ref="G154:M156" si="77">G155</f>
        <v>0</v>
      </c>
      <c r="H154" s="67">
        <f t="shared" si="77"/>
        <v>0</v>
      </c>
      <c r="I154" s="65">
        <f t="shared" si="75"/>
        <v>0</v>
      </c>
      <c r="J154" s="67">
        <f t="shared" si="77"/>
        <v>0</v>
      </c>
      <c r="K154" s="67"/>
      <c r="L154" s="67"/>
      <c r="M154" s="67">
        <f t="shared" si="77"/>
        <v>0</v>
      </c>
      <c r="N154" s="31"/>
      <c r="O154" s="31"/>
      <c r="P154" s="31"/>
      <c r="Q154" s="31"/>
    </row>
    <row r="155" spans="1:17" s="32" customFormat="1" ht="12" hidden="1">
      <c r="A155" s="7" t="s">
        <v>97</v>
      </c>
      <c r="B155" s="35" t="s">
        <v>22</v>
      </c>
      <c r="C155" s="35" t="s">
        <v>7</v>
      </c>
      <c r="D155" s="35" t="s">
        <v>13</v>
      </c>
      <c r="E155" s="35" t="s">
        <v>169</v>
      </c>
      <c r="F155" s="45"/>
      <c r="G155" s="67">
        <f t="shared" si="77"/>
        <v>0</v>
      </c>
      <c r="H155" s="67">
        <f t="shared" si="77"/>
        <v>0</v>
      </c>
      <c r="I155" s="65">
        <f t="shared" si="75"/>
        <v>0</v>
      </c>
      <c r="J155" s="67">
        <f t="shared" si="77"/>
        <v>0</v>
      </c>
      <c r="K155" s="67"/>
      <c r="L155" s="67"/>
      <c r="M155" s="67">
        <f t="shared" si="77"/>
        <v>0</v>
      </c>
      <c r="N155" s="31"/>
      <c r="O155" s="31"/>
      <c r="P155" s="31"/>
      <c r="Q155" s="31"/>
    </row>
    <row r="156" spans="1:17" s="32" customFormat="1" ht="12" hidden="1">
      <c r="A156" s="7" t="s">
        <v>65</v>
      </c>
      <c r="B156" s="35" t="s">
        <v>22</v>
      </c>
      <c r="C156" s="35" t="s">
        <v>7</v>
      </c>
      <c r="D156" s="35" t="s">
        <v>13</v>
      </c>
      <c r="E156" s="35" t="s">
        <v>169</v>
      </c>
      <c r="F156" s="35" t="s">
        <v>22</v>
      </c>
      <c r="G156" s="67">
        <f t="shared" si="77"/>
        <v>0</v>
      </c>
      <c r="H156" s="67">
        <f t="shared" si="77"/>
        <v>0</v>
      </c>
      <c r="I156" s="65">
        <f t="shared" si="75"/>
        <v>0</v>
      </c>
      <c r="J156" s="67">
        <f t="shared" si="77"/>
        <v>0</v>
      </c>
      <c r="K156" s="67"/>
      <c r="L156" s="67"/>
      <c r="M156" s="67">
        <f t="shared" si="77"/>
        <v>0</v>
      </c>
      <c r="N156" s="31"/>
      <c r="O156" s="31"/>
      <c r="P156" s="31"/>
      <c r="Q156" s="31"/>
    </row>
    <row r="157" spans="1:17" s="32" customFormat="1" ht="12" hidden="1">
      <c r="A157" s="7" t="s">
        <v>217</v>
      </c>
      <c r="B157" s="35" t="s">
        <v>22</v>
      </c>
      <c r="C157" s="35" t="s">
        <v>7</v>
      </c>
      <c r="D157" s="35" t="s">
        <v>13</v>
      </c>
      <c r="E157" s="35" t="s">
        <v>169</v>
      </c>
      <c r="F157" s="35" t="s">
        <v>215</v>
      </c>
      <c r="G157" s="67"/>
      <c r="H157" s="67"/>
      <c r="I157" s="65">
        <f t="shared" si="75"/>
        <v>0</v>
      </c>
      <c r="J157" s="68"/>
      <c r="K157" s="68"/>
      <c r="L157" s="68"/>
      <c r="M157" s="67"/>
      <c r="N157" s="31"/>
      <c r="O157" s="31"/>
      <c r="P157" s="31"/>
      <c r="Q157" s="31"/>
    </row>
    <row r="158" spans="1:17" s="32" customFormat="1" ht="16.5" customHeight="1">
      <c r="A158" s="1" t="s">
        <v>2</v>
      </c>
      <c r="B158" s="18">
        <v>800</v>
      </c>
      <c r="C158" s="2" t="s">
        <v>14</v>
      </c>
      <c r="D158" s="2"/>
      <c r="E158" s="2"/>
      <c r="F158" s="2"/>
      <c r="G158" s="65">
        <f>G205+G184+G169+G159</f>
        <v>30209873</v>
      </c>
      <c r="H158" s="65">
        <f>H205+H184+H169+H159</f>
        <v>0</v>
      </c>
      <c r="I158" s="65">
        <f t="shared" si="75"/>
        <v>30209873</v>
      </c>
      <c r="J158" s="65">
        <f>J205+J184+J169+J159</f>
        <v>31886657</v>
      </c>
      <c r="K158" s="65">
        <f>K205+K184+K169+K159</f>
        <v>0</v>
      </c>
      <c r="L158" s="65">
        <f t="shared" ref="L158:L177" si="78">J158+K158</f>
        <v>31886657</v>
      </c>
      <c r="M158" s="65">
        <f>M205+M184+M169+M159</f>
        <v>32901052</v>
      </c>
      <c r="N158" s="65">
        <f>N205+N184+N169+N159</f>
        <v>0</v>
      </c>
      <c r="O158" s="65">
        <f t="shared" ref="O158:O177" si="79">M158+N158</f>
        <v>32901052</v>
      </c>
      <c r="P158" s="31"/>
      <c r="Q158" s="31"/>
    </row>
    <row r="159" spans="1:17" s="34" customFormat="1" ht="11.25" hidden="1" customHeight="1">
      <c r="A159" s="8" t="s">
        <v>425</v>
      </c>
      <c r="B159" s="4" t="s">
        <v>22</v>
      </c>
      <c r="C159" s="4" t="s">
        <v>14</v>
      </c>
      <c r="D159" s="4" t="s">
        <v>8</v>
      </c>
      <c r="E159" s="5"/>
      <c r="F159" s="5"/>
      <c r="G159" s="66">
        <f>G160+G164</f>
        <v>0</v>
      </c>
      <c r="H159" s="66">
        <f>H160+H164</f>
        <v>0</v>
      </c>
      <c r="I159" s="66">
        <f t="shared" si="75"/>
        <v>0</v>
      </c>
      <c r="J159" s="66">
        <f t="shared" ref="J159:K159" si="80">J160+J164</f>
        <v>0</v>
      </c>
      <c r="K159" s="66">
        <f t="shared" si="80"/>
        <v>0</v>
      </c>
      <c r="L159" s="66">
        <f t="shared" si="78"/>
        <v>0</v>
      </c>
      <c r="M159" s="66">
        <f t="shared" ref="M159:N159" si="81">M160+M164</f>
        <v>0</v>
      </c>
      <c r="N159" s="66">
        <f t="shared" si="81"/>
        <v>0</v>
      </c>
      <c r="O159" s="66">
        <f t="shared" si="79"/>
        <v>0</v>
      </c>
      <c r="P159" s="56"/>
      <c r="Q159" s="56"/>
    </row>
    <row r="160" spans="1:17" s="31" customFormat="1" ht="36" hidden="1">
      <c r="A160" s="10" t="s">
        <v>360</v>
      </c>
      <c r="B160" s="16">
        <v>800</v>
      </c>
      <c r="C160" s="6" t="s">
        <v>14</v>
      </c>
      <c r="D160" s="6" t="s">
        <v>8</v>
      </c>
      <c r="E160" s="6" t="s">
        <v>260</v>
      </c>
      <c r="F160" s="6"/>
      <c r="G160" s="67">
        <f t="shared" ref="G160:N162" si="82">G161</f>
        <v>0</v>
      </c>
      <c r="H160" s="67">
        <f t="shared" si="82"/>
        <v>0</v>
      </c>
      <c r="I160" s="67">
        <f t="shared" si="75"/>
        <v>0</v>
      </c>
      <c r="J160" s="67">
        <f t="shared" si="82"/>
        <v>0</v>
      </c>
      <c r="K160" s="67">
        <f t="shared" si="82"/>
        <v>0</v>
      </c>
      <c r="L160" s="67">
        <f t="shared" si="78"/>
        <v>0</v>
      </c>
      <c r="M160" s="67">
        <f t="shared" si="82"/>
        <v>0</v>
      </c>
      <c r="N160" s="67">
        <f t="shared" si="82"/>
        <v>0</v>
      </c>
      <c r="O160" s="67">
        <f t="shared" si="79"/>
        <v>0</v>
      </c>
    </row>
    <row r="161" spans="1:17" s="32" customFormat="1" ht="24" hidden="1">
      <c r="A161" s="10" t="s">
        <v>427</v>
      </c>
      <c r="B161" s="16">
        <v>800</v>
      </c>
      <c r="C161" s="6" t="s">
        <v>14</v>
      </c>
      <c r="D161" s="6" t="s">
        <v>8</v>
      </c>
      <c r="E161" s="6" t="s">
        <v>426</v>
      </c>
      <c r="F161" s="6"/>
      <c r="G161" s="67">
        <f t="shared" si="82"/>
        <v>0</v>
      </c>
      <c r="H161" s="67">
        <f t="shared" si="82"/>
        <v>0</v>
      </c>
      <c r="I161" s="67">
        <f t="shared" si="75"/>
        <v>0</v>
      </c>
      <c r="J161" s="67">
        <f t="shared" si="82"/>
        <v>0</v>
      </c>
      <c r="K161" s="67">
        <f t="shared" si="82"/>
        <v>0</v>
      </c>
      <c r="L161" s="67">
        <f t="shared" si="78"/>
        <v>0</v>
      </c>
      <c r="M161" s="67">
        <f t="shared" si="82"/>
        <v>0</v>
      </c>
      <c r="N161" s="67">
        <f t="shared" si="82"/>
        <v>0</v>
      </c>
      <c r="O161" s="67">
        <f t="shared" si="79"/>
        <v>0</v>
      </c>
      <c r="P161" s="31"/>
      <c r="Q161" s="31"/>
    </row>
    <row r="162" spans="1:17" s="32" customFormat="1" ht="12" hidden="1">
      <c r="A162" s="7" t="s">
        <v>413</v>
      </c>
      <c r="B162" s="16">
        <v>800</v>
      </c>
      <c r="C162" s="6" t="s">
        <v>14</v>
      </c>
      <c r="D162" s="6" t="s">
        <v>8</v>
      </c>
      <c r="E162" s="6" t="s">
        <v>426</v>
      </c>
      <c r="F162" s="6" t="s">
        <v>61</v>
      </c>
      <c r="G162" s="67">
        <f t="shared" si="82"/>
        <v>0</v>
      </c>
      <c r="H162" s="67">
        <f t="shared" si="82"/>
        <v>0</v>
      </c>
      <c r="I162" s="67">
        <f t="shared" si="75"/>
        <v>0</v>
      </c>
      <c r="J162" s="67">
        <f t="shared" si="82"/>
        <v>0</v>
      </c>
      <c r="K162" s="67">
        <f t="shared" si="82"/>
        <v>0</v>
      </c>
      <c r="L162" s="67">
        <f t="shared" si="78"/>
        <v>0</v>
      </c>
      <c r="M162" s="67">
        <f t="shared" si="82"/>
        <v>0</v>
      </c>
      <c r="N162" s="67">
        <f t="shared" si="82"/>
        <v>0</v>
      </c>
      <c r="O162" s="67">
        <f t="shared" si="79"/>
        <v>0</v>
      </c>
      <c r="P162" s="31"/>
      <c r="Q162" s="31"/>
    </row>
    <row r="163" spans="1:17" s="32" customFormat="1" ht="12" hidden="1">
      <c r="A163" s="7" t="s">
        <v>82</v>
      </c>
      <c r="B163" s="16">
        <v>800</v>
      </c>
      <c r="C163" s="6" t="s">
        <v>14</v>
      </c>
      <c r="D163" s="6" t="s">
        <v>8</v>
      </c>
      <c r="E163" s="6" t="s">
        <v>426</v>
      </c>
      <c r="F163" s="6" t="s">
        <v>62</v>
      </c>
      <c r="G163" s="67"/>
      <c r="H163" s="67"/>
      <c r="I163" s="67">
        <f t="shared" si="75"/>
        <v>0</v>
      </c>
      <c r="J163" s="67"/>
      <c r="K163" s="67"/>
      <c r="L163" s="67">
        <f t="shared" si="78"/>
        <v>0</v>
      </c>
      <c r="M163" s="67"/>
      <c r="N163" s="67"/>
      <c r="O163" s="67">
        <f t="shared" si="79"/>
        <v>0</v>
      </c>
      <c r="P163" s="31"/>
      <c r="Q163" s="31"/>
    </row>
    <row r="164" spans="1:17" s="32" customFormat="1" ht="12" hidden="1">
      <c r="A164" s="7" t="s">
        <v>527</v>
      </c>
      <c r="B164" s="16">
        <v>800</v>
      </c>
      <c r="C164" s="6" t="s">
        <v>14</v>
      </c>
      <c r="D164" s="6" t="s">
        <v>8</v>
      </c>
      <c r="E164" s="6" t="s">
        <v>524</v>
      </c>
      <c r="F164" s="6"/>
      <c r="G164" s="67">
        <f t="shared" ref="G164:H167" si="83">G165</f>
        <v>0</v>
      </c>
      <c r="H164" s="67">
        <f t="shared" si="83"/>
        <v>0</v>
      </c>
      <c r="I164" s="67">
        <f t="shared" si="75"/>
        <v>0</v>
      </c>
      <c r="J164" s="67">
        <f t="shared" ref="J164:K167" si="84">J165</f>
        <v>0</v>
      </c>
      <c r="K164" s="67">
        <f t="shared" si="84"/>
        <v>0</v>
      </c>
      <c r="L164" s="67">
        <f t="shared" si="78"/>
        <v>0</v>
      </c>
      <c r="M164" s="67">
        <f t="shared" ref="M164:N167" si="85">M165</f>
        <v>0</v>
      </c>
      <c r="N164" s="67">
        <f t="shared" si="85"/>
        <v>0</v>
      </c>
      <c r="O164" s="67">
        <f t="shared" si="79"/>
        <v>0</v>
      </c>
      <c r="P164" s="31"/>
      <c r="Q164" s="31"/>
    </row>
    <row r="165" spans="1:17" s="32" customFormat="1" ht="12" hidden="1">
      <c r="A165" s="7" t="s">
        <v>528</v>
      </c>
      <c r="B165" s="16">
        <v>800</v>
      </c>
      <c r="C165" s="6" t="s">
        <v>14</v>
      </c>
      <c r="D165" s="6" t="s">
        <v>8</v>
      </c>
      <c r="E165" s="6" t="s">
        <v>525</v>
      </c>
      <c r="F165" s="6"/>
      <c r="G165" s="67">
        <f t="shared" si="83"/>
        <v>0</v>
      </c>
      <c r="H165" s="67">
        <f t="shared" si="83"/>
        <v>0</v>
      </c>
      <c r="I165" s="67">
        <f t="shared" si="75"/>
        <v>0</v>
      </c>
      <c r="J165" s="67">
        <f t="shared" si="84"/>
        <v>0</v>
      </c>
      <c r="K165" s="67">
        <f t="shared" si="84"/>
        <v>0</v>
      </c>
      <c r="L165" s="67">
        <f t="shared" si="78"/>
        <v>0</v>
      </c>
      <c r="M165" s="67">
        <f t="shared" si="85"/>
        <v>0</v>
      </c>
      <c r="N165" s="67">
        <f t="shared" si="85"/>
        <v>0</v>
      </c>
      <c r="O165" s="67">
        <f t="shared" si="79"/>
        <v>0</v>
      </c>
      <c r="P165" s="31"/>
      <c r="Q165" s="31"/>
    </row>
    <row r="166" spans="1:17" s="32" customFormat="1" ht="12" hidden="1">
      <c r="A166" s="7" t="s">
        <v>529</v>
      </c>
      <c r="B166" s="16">
        <v>800</v>
      </c>
      <c r="C166" s="6" t="s">
        <v>14</v>
      </c>
      <c r="D166" s="6" t="s">
        <v>8</v>
      </c>
      <c r="E166" s="6" t="s">
        <v>526</v>
      </c>
      <c r="F166" s="6"/>
      <c r="G166" s="67">
        <f t="shared" si="83"/>
        <v>0</v>
      </c>
      <c r="H166" s="67">
        <f t="shared" si="83"/>
        <v>0</v>
      </c>
      <c r="I166" s="67">
        <f t="shared" si="75"/>
        <v>0</v>
      </c>
      <c r="J166" s="67">
        <f t="shared" si="84"/>
        <v>0</v>
      </c>
      <c r="K166" s="67">
        <f t="shared" si="84"/>
        <v>0</v>
      </c>
      <c r="L166" s="67">
        <f t="shared" si="78"/>
        <v>0</v>
      </c>
      <c r="M166" s="67">
        <f t="shared" si="85"/>
        <v>0</v>
      </c>
      <c r="N166" s="67">
        <f t="shared" si="85"/>
        <v>0</v>
      </c>
      <c r="O166" s="67">
        <f t="shared" si="79"/>
        <v>0</v>
      </c>
      <c r="P166" s="31"/>
      <c r="Q166" s="31"/>
    </row>
    <row r="167" spans="1:17" s="32" customFormat="1" ht="12" hidden="1">
      <c r="A167" s="7" t="s">
        <v>65</v>
      </c>
      <c r="B167" s="16">
        <v>800</v>
      </c>
      <c r="C167" s="6" t="s">
        <v>14</v>
      </c>
      <c r="D167" s="6" t="s">
        <v>8</v>
      </c>
      <c r="E167" s="6" t="s">
        <v>526</v>
      </c>
      <c r="F167" s="6" t="s">
        <v>22</v>
      </c>
      <c r="G167" s="67">
        <f t="shared" si="83"/>
        <v>0</v>
      </c>
      <c r="H167" s="67">
        <f t="shared" si="83"/>
        <v>0</v>
      </c>
      <c r="I167" s="67">
        <f t="shared" si="75"/>
        <v>0</v>
      </c>
      <c r="J167" s="67">
        <f t="shared" si="84"/>
        <v>0</v>
      </c>
      <c r="K167" s="67">
        <f t="shared" si="84"/>
        <v>0</v>
      </c>
      <c r="L167" s="67">
        <f t="shared" si="78"/>
        <v>0</v>
      </c>
      <c r="M167" s="67">
        <f t="shared" si="85"/>
        <v>0</v>
      </c>
      <c r="N167" s="67">
        <f t="shared" si="85"/>
        <v>0</v>
      </c>
      <c r="O167" s="67">
        <f t="shared" si="79"/>
        <v>0</v>
      </c>
      <c r="P167" s="31"/>
      <c r="Q167" s="31"/>
    </row>
    <row r="168" spans="1:17" s="32" customFormat="1" ht="24" hidden="1">
      <c r="A168" s="7" t="s">
        <v>396</v>
      </c>
      <c r="B168" s="16">
        <v>800</v>
      </c>
      <c r="C168" s="6" t="s">
        <v>14</v>
      </c>
      <c r="D168" s="6" t="s">
        <v>8</v>
      </c>
      <c r="E168" s="6" t="s">
        <v>526</v>
      </c>
      <c r="F168" s="6" t="s">
        <v>70</v>
      </c>
      <c r="G168" s="67"/>
      <c r="H168" s="67"/>
      <c r="I168" s="67">
        <f t="shared" si="75"/>
        <v>0</v>
      </c>
      <c r="J168" s="67"/>
      <c r="K168" s="67">
        <v>0</v>
      </c>
      <c r="L168" s="67">
        <f t="shared" si="78"/>
        <v>0</v>
      </c>
      <c r="M168" s="67"/>
      <c r="N168" s="67">
        <v>0</v>
      </c>
      <c r="O168" s="67">
        <f t="shared" si="79"/>
        <v>0</v>
      </c>
      <c r="P168" s="31"/>
      <c r="Q168" s="31"/>
    </row>
    <row r="169" spans="1:17" s="34" customFormat="1" ht="14.25" customHeight="1">
      <c r="A169" s="8" t="s">
        <v>16</v>
      </c>
      <c r="B169" s="4" t="s">
        <v>22</v>
      </c>
      <c r="C169" s="4" t="s">
        <v>14</v>
      </c>
      <c r="D169" s="4" t="s">
        <v>17</v>
      </c>
      <c r="E169" s="5"/>
      <c r="F169" s="5"/>
      <c r="G169" s="66">
        <f t="shared" ref="G169:N170" si="86">G170</f>
        <v>2990454</v>
      </c>
      <c r="H169" s="66">
        <f t="shared" si="86"/>
        <v>0</v>
      </c>
      <c r="I169" s="66">
        <f t="shared" si="75"/>
        <v>2990454</v>
      </c>
      <c r="J169" s="66">
        <f t="shared" si="86"/>
        <v>2990454</v>
      </c>
      <c r="K169" s="66">
        <f t="shared" si="86"/>
        <v>0</v>
      </c>
      <c r="L169" s="66">
        <f t="shared" si="78"/>
        <v>2990454</v>
      </c>
      <c r="M169" s="66">
        <f t="shared" si="86"/>
        <v>2990454</v>
      </c>
      <c r="N169" s="66">
        <f t="shared" si="86"/>
        <v>0</v>
      </c>
      <c r="O169" s="66">
        <f t="shared" si="79"/>
        <v>2990454</v>
      </c>
      <c r="P169" s="56"/>
      <c r="Q169" s="56"/>
    </row>
    <row r="170" spans="1:17" s="31" customFormat="1" ht="24">
      <c r="A170" s="7" t="s">
        <v>414</v>
      </c>
      <c r="B170" s="6" t="s">
        <v>22</v>
      </c>
      <c r="C170" s="6" t="s">
        <v>14</v>
      </c>
      <c r="D170" s="6" t="s">
        <v>17</v>
      </c>
      <c r="E170" s="6" t="s">
        <v>194</v>
      </c>
      <c r="F170" s="6"/>
      <c r="G170" s="67">
        <f t="shared" si="86"/>
        <v>2990454</v>
      </c>
      <c r="H170" s="67">
        <f t="shared" si="86"/>
        <v>0</v>
      </c>
      <c r="I170" s="67">
        <f t="shared" si="75"/>
        <v>2990454</v>
      </c>
      <c r="J170" s="67">
        <f t="shared" si="86"/>
        <v>2990454</v>
      </c>
      <c r="K170" s="67">
        <f t="shared" si="86"/>
        <v>0</v>
      </c>
      <c r="L170" s="67">
        <f t="shared" si="78"/>
        <v>2990454</v>
      </c>
      <c r="M170" s="67">
        <f t="shared" si="86"/>
        <v>2990454</v>
      </c>
      <c r="N170" s="67">
        <f t="shared" si="86"/>
        <v>0</v>
      </c>
      <c r="O170" s="67">
        <f t="shared" si="79"/>
        <v>2990454</v>
      </c>
    </row>
    <row r="171" spans="1:17" s="31" customFormat="1" ht="13.5" customHeight="1">
      <c r="A171" s="7" t="s">
        <v>335</v>
      </c>
      <c r="B171" s="6" t="s">
        <v>22</v>
      </c>
      <c r="C171" s="6" t="s">
        <v>14</v>
      </c>
      <c r="D171" s="6" t="s">
        <v>17</v>
      </c>
      <c r="E171" s="6" t="s">
        <v>197</v>
      </c>
      <c r="F171" s="6"/>
      <c r="G171" s="67">
        <f>G175+G178+G181+G172</f>
        <v>2990454</v>
      </c>
      <c r="H171" s="67">
        <f>H175+H178+H181+H172</f>
        <v>0</v>
      </c>
      <c r="I171" s="67">
        <f t="shared" si="75"/>
        <v>2990454</v>
      </c>
      <c r="J171" s="67">
        <f t="shared" ref="J171:M171" si="87">J175+J178+J181+J172</f>
        <v>2990454</v>
      </c>
      <c r="K171" s="67">
        <f>K175+K178+K181+K172</f>
        <v>0</v>
      </c>
      <c r="L171" s="67">
        <f t="shared" si="78"/>
        <v>2990454</v>
      </c>
      <c r="M171" s="67">
        <f t="shared" si="87"/>
        <v>2990454</v>
      </c>
      <c r="N171" s="67">
        <f>N175+N178+N181+N172</f>
        <v>0</v>
      </c>
      <c r="O171" s="67">
        <f t="shared" si="79"/>
        <v>2990454</v>
      </c>
    </row>
    <row r="172" spans="1:17" s="31" customFormat="1" ht="24" hidden="1">
      <c r="A172" s="7" t="s">
        <v>244</v>
      </c>
      <c r="B172" s="6" t="s">
        <v>22</v>
      </c>
      <c r="C172" s="6" t="s">
        <v>14</v>
      </c>
      <c r="D172" s="6" t="s">
        <v>17</v>
      </c>
      <c r="E172" s="6" t="s">
        <v>442</v>
      </c>
      <c r="F172" s="6"/>
      <c r="G172" s="67">
        <f>G173</f>
        <v>0</v>
      </c>
      <c r="H172" s="67">
        <f>H173</f>
        <v>0</v>
      </c>
      <c r="I172" s="67">
        <f t="shared" si="75"/>
        <v>0</v>
      </c>
      <c r="J172" s="67">
        <f t="shared" ref="J172:M173" si="88">J173</f>
        <v>0</v>
      </c>
      <c r="K172" s="67">
        <f>K173</f>
        <v>0</v>
      </c>
      <c r="L172" s="67">
        <f t="shared" si="78"/>
        <v>0</v>
      </c>
      <c r="M172" s="67">
        <f t="shared" si="88"/>
        <v>0</v>
      </c>
      <c r="N172" s="67">
        <f>N173</f>
        <v>0</v>
      </c>
      <c r="O172" s="67">
        <f t="shared" si="79"/>
        <v>0</v>
      </c>
    </row>
    <row r="173" spans="1:17" s="31" customFormat="1" ht="12" hidden="1">
      <c r="A173" s="7" t="s">
        <v>413</v>
      </c>
      <c r="B173" s="6" t="s">
        <v>22</v>
      </c>
      <c r="C173" s="6" t="s">
        <v>14</v>
      </c>
      <c r="D173" s="6" t="s">
        <v>17</v>
      </c>
      <c r="E173" s="6" t="s">
        <v>442</v>
      </c>
      <c r="F173" s="6" t="s">
        <v>61</v>
      </c>
      <c r="G173" s="67">
        <f>G174</f>
        <v>0</v>
      </c>
      <c r="H173" s="67">
        <f>H174</f>
        <v>0</v>
      </c>
      <c r="I173" s="67">
        <f t="shared" si="75"/>
        <v>0</v>
      </c>
      <c r="J173" s="67">
        <f t="shared" si="88"/>
        <v>0</v>
      </c>
      <c r="K173" s="67">
        <f>K174</f>
        <v>0</v>
      </c>
      <c r="L173" s="67">
        <f t="shared" si="78"/>
        <v>0</v>
      </c>
      <c r="M173" s="67">
        <f t="shared" si="88"/>
        <v>0</v>
      </c>
      <c r="N173" s="67">
        <f>N174</f>
        <v>0</v>
      </c>
      <c r="O173" s="67">
        <f t="shared" si="79"/>
        <v>0</v>
      </c>
    </row>
    <row r="174" spans="1:17" s="31" customFormat="1" ht="12" hidden="1">
      <c r="A174" s="7" t="s">
        <v>82</v>
      </c>
      <c r="B174" s="6" t="s">
        <v>22</v>
      </c>
      <c r="C174" s="6" t="s">
        <v>14</v>
      </c>
      <c r="D174" s="6" t="s">
        <v>17</v>
      </c>
      <c r="E174" s="6" t="s">
        <v>442</v>
      </c>
      <c r="F174" s="6" t="s">
        <v>62</v>
      </c>
      <c r="G174" s="67"/>
      <c r="H174" s="67"/>
      <c r="I174" s="67">
        <f t="shared" si="75"/>
        <v>0</v>
      </c>
      <c r="J174" s="67"/>
      <c r="K174" s="67"/>
      <c r="L174" s="67">
        <f t="shared" si="78"/>
        <v>0</v>
      </c>
      <c r="M174" s="67"/>
      <c r="N174" s="67"/>
      <c r="O174" s="67">
        <f t="shared" si="79"/>
        <v>0</v>
      </c>
    </row>
    <row r="175" spans="1:17" s="31" customFormat="1" ht="36" hidden="1">
      <c r="A175" s="7" t="s">
        <v>182</v>
      </c>
      <c r="B175" s="6" t="s">
        <v>22</v>
      </c>
      <c r="C175" s="6" t="s">
        <v>14</v>
      </c>
      <c r="D175" s="6" t="s">
        <v>17</v>
      </c>
      <c r="E175" s="6" t="s">
        <v>336</v>
      </c>
      <c r="F175" s="6"/>
      <c r="G175" s="67">
        <f>G176</f>
        <v>0</v>
      </c>
      <c r="H175" s="67">
        <f>H176</f>
        <v>0</v>
      </c>
      <c r="I175" s="67">
        <f t="shared" si="75"/>
        <v>0</v>
      </c>
      <c r="J175" s="67">
        <f t="shared" ref="J175:M182" si="89">J176</f>
        <v>0</v>
      </c>
      <c r="K175" s="67">
        <f>K176</f>
        <v>0</v>
      </c>
      <c r="L175" s="67">
        <f t="shared" si="78"/>
        <v>0</v>
      </c>
      <c r="M175" s="67">
        <f t="shared" si="89"/>
        <v>0</v>
      </c>
      <c r="N175" s="67">
        <f>N176</f>
        <v>0</v>
      </c>
      <c r="O175" s="67">
        <f t="shared" si="79"/>
        <v>0</v>
      </c>
    </row>
    <row r="176" spans="1:17" s="31" customFormat="1" ht="12" hidden="1">
      <c r="A176" s="7" t="s">
        <v>413</v>
      </c>
      <c r="B176" s="6" t="s">
        <v>22</v>
      </c>
      <c r="C176" s="6" t="s">
        <v>14</v>
      </c>
      <c r="D176" s="6" t="s">
        <v>17</v>
      </c>
      <c r="E176" s="6" t="s">
        <v>336</v>
      </c>
      <c r="F176" s="6" t="s">
        <v>61</v>
      </c>
      <c r="G176" s="67">
        <f>G177</f>
        <v>0</v>
      </c>
      <c r="H176" s="67">
        <f>H177</f>
        <v>0</v>
      </c>
      <c r="I176" s="67">
        <f t="shared" si="75"/>
        <v>0</v>
      </c>
      <c r="J176" s="67">
        <f t="shared" si="89"/>
        <v>0</v>
      </c>
      <c r="K176" s="67">
        <f>K177</f>
        <v>0</v>
      </c>
      <c r="L176" s="67">
        <f t="shared" si="78"/>
        <v>0</v>
      </c>
      <c r="M176" s="67">
        <f t="shared" si="89"/>
        <v>0</v>
      </c>
      <c r="N176" s="67">
        <f>N177</f>
        <v>0</v>
      </c>
      <c r="O176" s="67">
        <f t="shared" si="79"/>
        <v>0</v>
      </c>
    </row>
    <row r="177" spans="1:17" s="31" customFormat="1" ht="12" hidden="1">
      <c r="A177" s="7" t="s">
        <v>82</v>
      </c>
      <c r="B177" s="6" t="s">
        <v>22</v>
      </c>
      <c r="C177" s="6" t="s">
        <v>14</v>
      </c>
      <c r="D177" s="6" t="s">
        <v>17</v>
      </c>
      <c r="E177" s="6" t="s">
        <v>336</v>
      </c>
      <c r="F177" s="6" t="s">
        <v>62</v>
      </c>
      <c r="G177" s="67"/>
      <c r="H177" s="67"/>
      <c r="I177" s="67">
        <f t="shared" si="75"/>
        <v>0</v>
      </c>
      <c r="J177" s="68"/>
      <c r="K177" s="67"/>
      <c r="L177" s="67">
        <f t="shared" si="78"/>
        <v>0</v>
      </c>
      <c r="M177" s="67"/>
      <c r="N177" s="67"/>
      <c r="O177" s="67">
        <f t="shared" si="79"/>
        <v>0</v>
      </c>
    </row>
    <row r="178" spans="1:17" s="31" customFormat="1" ht="12" hidden="1">
      <c r="A178" s="7" t="s">
        <v>234</v>
      </c>
      <c r="B178" s="6" t="s">
        <v>22</v>
      </c>
      <c r="C178" s="6" t="s">
        <v>14</v>
      </c>
      <c r="D178" s="6" t="s">
        <v>17</v>
      </c>
      <c r="E178" s="6" t="s">
        <v>337</v>
      </c>
      <c r="F178" s="6"/>
      <c r="G178" s="67">
        <f>G179</f>
        <v>0</v>
      </c>
      <c r="H178" s="67">
        <f>H179</f>
        <v>0</v>
      </c>
      <c r="I178" s="67">
        <f t="shared" ref="I178:I183" si="90">G178+H178</f>
        <v>0</v>
      </c>
      <c r="J178" s="67">
        <f t="shared" si="89"/>
        <v>0</v>
      </c>
      <c r="K178" s="67">
        <f>K179</f>
        <v>0</v>
      </c>
      <c r="L178" s="67">
        <f t="shared" ref="L178:L183" si="91">J178+K178</f>
        <v>0</v>
      </c>
      <c r="M178" s="67">
        <f t="shared" si="89"/>
        <v>0</v>
      </c>
      <c r="N178" s="67">
        <f>N179</f>
        <v>0</v>
      </c>
      <c r="O178" s="67">
        <f t="shared" ref="O178:O183" si="92">M178+N178</f>
        <v>0</v>
      </c>
    </row>
    <row r="179" spans="1:17" s="31" customFormat="1" ht="12" hidden="1">
      <c r="A179" s="7" t="s">
        <v>413</v>
      </c>
      <c r="B179" s="6" t="s">
        <v>22</v>
      </c>
      <c r="C179" s="6" t="s">
        <v>14</v>
      </c>
      <c r="D179" s="6" t="s">
        <v>17</v>
      </c>
      <c r="E179" s="6" t="s">
        <v>337</v>
      </c>
      <c r="F179" s="6" t="s">
        <v>61</v>
      </c>
      <c r="G179" s="67">
        <f>G180</f>
        <v>0</v>
      </c>
      <c r="H179" s="67">
        <f>H180</f>
        <v>0</v>
      </c>
      <c r="I179" s="67">
        <f t="shared" si="90"/>
        <v>0</v>
      </c>
      <c r="J179" s="67">
        <f t="shared" si="89"/>
        <v>0</v>
      </c>
      <c r="K179" s="67">
        <f>K180</f>
        <v>0</v>
      </c>
      <c r="L179" s="67">
        <f t="shared" si="91"/>
        <v>0</v>
      </c>
      <c r="M179" s="67">
        <f t="shared" si="89"/>
        <v>0</v>
      </c>
      <c r="N179" s="67">
        <f>N180</f>
        <v>0</v>
      </c>
      <c r="O179" s="67">
        <f t="shared" si="92"/>
        <v>0</v>
      </c>
    </row>
    <row r="180" spans="1:17" s="31" customFormat="1" ht="12" hidden="1">
      <c r="A180" s="7" t="s">
        <v>82</v>
      </c>
      <c r="B180" s="6" t="s">
        <v>22</v>
      </c>
      <c r="C180" s="6" t="s">
        <v>14</v>
      </c>
      <c r="D180" s="6" t="s">
        <v>17</v>
      </c>
      <c r="E180" s="6" t="s">
        <v>337</v>
      </c>
      <c r="F180" s="6" t="s">
        <v>62</v>
      </c>
      <c r="G180" s="67"/>
      <c r="H180" s="67"/>
      <c r="I180" s="67">
        <f t="shared" si="90"/>
        <v>0</v>
      </c>
      <c r="J180" s="68"/>
      <c r="K180" s="67"/>
      <c r="L180" s="67">
        <f t="shared" si="91"/>
        <v>0</v>
      </c>
      <c r="M180" s="67"/>
      <c r="N180" s="67"/>
      <c r="O180" s="67">
        <f t="shared" si="92"/>
        <v>0</v>
      </c>
    </row>
    <row r="181" spans="1:17" s="31" customFormat="1" ht="24">
      <c r="A181" s="7" t="s">
        <v>541</v>
      </c>
      <c r="B181" s="6" t="s">
        <v>22</v>
      </c>
      <c r="C181" s="6" t="s">
        <v>14</v>
      </c>
      <c r="D181" s="6" t="s">
        <v>17</v>
      </c>
      <c r="E181" s="6" t="s">
        <v>540</v>
      </c>
      <c r="F181" s="6"/>
      <c r="G181" s="67">
        <f>G182</f>
        <v>2990454</v>
      </c>
      <c r="H181" s="67">
        <f>H182</f>
        <v>0</v>
      </c>
      <c r="I181" s="67">
        <f t="shared" si="90"/>
        <v>2990454</v>
      </c>
      <c r="J181" s="67">
        <f t="shared" si="89"/>
        <v>2990454</v>
      </c>
      <c r="K181" s="67">
        <f>K182</f>
        <v>0</v>
      </c>
      <c r="L181" s="67">
        <f t="shared" si="91"/>
        <v>2990454</v>
      </c>
      <c r="M181" s="67">
        <f t="shared" si="89"/>
        <v>2990454</v>
      </c>
      <c r="N181" s="67">
        <f>N182</f>
        <v>0</v>
      </c>
      <c r="O181" s="67">
        <f t="shared" si="92"/>
        <v>2990454</v>
      </c>
    </row>
    <row r="182" spans="1:17" s="31" customFormat="1" ht="12">
      <c r="A182" s="7" t="s">
        <v>413</v>
      </c>
      <c r="B182" s="6" t="s">
        <v>22</v>
      </c>
      <c r="C182" s="6" t="s">
        <v>14</v>
      </c>
      <c r="D182" s="6" t="s">
        <v>17</v>
      </c>
      <c r="E182" s="6" t="s">
        <v>540</v>
      </c>
      <c r="F182" s="6" t="s">
        <v>61</v>
      </c>
      <c r="G182" s="67">
        <f>G183</f>
        <v>2990454</v>
      </c>
      <c r="H182" s="67">
        <f>H183</f>
        <v>0</v>
      </c>
      <c r="I182" s="67">
        <f t="shared" si="90"/>
        <v>2990454</v>
      </c>
      <c r="J182" s="67">
        <f t="shared" si="89"/>
        <v>2990454</v>
      </c>
      <c r="K182" s="67">
        <f>K183</f>
        <v>0</v>
      </c>
      <c r="L182" s="67">
        <f t="shared" si="91"/>
        <v>2990454</v>
      </c>
      <c r="M182" s="67">
        <f t="shared" si="89"/>
        <v>2990454</v>
      </c>
      <c r="N182" s="67">
        <f>N183</f>
        <v>0</v>
      </c>
      <c r="O182" s="67">
        <f t="shared" si="92"/>
        <v>2990454</v>
      </c>
    </row>
    <row r="183" spans="1:17" s="31" customFormat="1" ht="12">
      <c r="A183" s="7" t="s">
        <v>82</v>
      </c>
      <c r="B183" s="6" t="s">
        <v>22</v>
      </c>
      <c r="C183" s="6" t="s">
        <v>14</v>
      </c>
      <c r="D183" s="6" t="s">
        <v>17</v>
      </c>
      <c r="E183" s="6" t="s">
        <v>540</v>
      </c>
      <c r="F183" s="6" t="s">
        <v>62</v>
      </c>
      <c r="G183" s="67">
        <v>2990454</v>
      </c>
      <c r="H183" s="67"/>
      <c r="I183" s="67">
        <f t="shared" si="90"/>
        <v>2990454</v>
      </c>
      <c r="J183" s="68">
        <v>2990454</v>
      </c>
      <c r="K183" s="67"/>
      <c r="L183" s="67">
        <f t="shared" si="91"/>
        <v>2990454</v>
      </c>
      <c r="M183" s="67">
        <v>2990454</v>
      </c>
      <c r="N183" s="67"/>
      <c r="O183" s="67">
        <f t="shared" si="92"/>
        <v>2990454</v>
      </c>
    </row>
    <row r="184" spans="1:17" s="34" customFormat="1" ht="12">
      <c r="A184" s="19" t="s">
        <v>48</v>
      </c>
      <c r="B184" s="20">
        <v>800</v>
      </c>
      <c r="C184" s="21" t="s">
        <v>14</v>
      </c>
      <c r="D184" s="4" t="s">
        <v>12</v>
      </c>
      <c r="E184" s="4"/>
      <c r="F184" s="21"/>
      <c r="G184" s="66">
        <f>G185</f>
        <v>26209419</v>
      </c>
      <c r="H184" s="66">
        <f>H185</f>
        <v>0</v>
      </c>
      <c r="I184" s="66">
        <f t="shared" si="75"/>
        <v>26209419</v>
      </c>
      <c r="J184" s="66">
        <f t="shared" ref="J184:M185" si="93">J185</f>
        <v>28197006</v>
      </c>
      <c r="K184" s="66">
        <f>K185</f>
        <v>0</v>
      </c>
      <c r="L184" s="66">
        <f t="shared" ref="L184:L251" si="94">J184+K184</f>
        <v>28197006</v>
      </c>
      <c r="M184" s="66">
        <f t="shared" si="93"/>
        <v>29211401</v>
      </c>
      <c r="N184" s="66">
        <f>N185</f>
        <v>0</v>
      </c>
      <c r="O184" s="66">
        <f t="shared" ref="O184:O251" si="95">M184+N184</f>
        <v>29211401</v>
      </c>
      <c r="P184" s="56"/>
      <c r="Q184" s="56"/>
    </row>
    <row r="185" spans="1:17" s="32" customFormat="1" ht="24">
      <c r="A185" s="7" t="s">
        <v>414</v>
      </c>
      <c r="B185" s="6" t="s">
        <v>22</v>
      </c>
      <c r="C185" s="9" t="s">
        <v>14</v>
      </c>
      <c r="D185" s="6" t="s">
        <v>12</v>
      </c>
      <c r="E185" s="6" t="s">
        <v>194</v>
      </c>
      <c r="F185" s="12"/>
      <c r="G185" s="67">
        <f>G186</f>
        <v>26209419</v>
      </c>
      <c r="H185" s="67">
        <f>H186</f>
        <v>0</v>
      </c>
      <c r="I185" s="67">
        <f t="shared" si="75"/>
        <v>26209419</v>
      </c>
      <c r="J185" s="67">
        <f t="shared" si="93"/>
        <v>28197006</v>
      </c>
      <c r="K185" s="67">
        <f>K186</f>
        <v>0</v>
      </c>
      <c r="L185" s="67">
        <f t="shared" si="94"/>
        <v>28197006</v>
      </c>
      <c r="M185" s="67">
        <f t="shared" si="93"/>
        <v>29211401</v>
      </c>
      <c r="N185" s="67">
        <f>N186</f>
        <v>0</v>
      </c>
      <c r="O185" s="67">
        <f t="shared" si="95"/>
        <v>29211401</v>
      </c>
      <c r="P185" s="31"/>
      <c r="Q185" s="31"/>
    </row>
    <row r="186" spans="1:17" s="32" customFormat="1" ht="12">
      <c r="A186" s="7" t="s">
        <v>335</v>
      </c>
      <c r="B186" s="6" t="s">
        <v>22</v>
      </c>
      <c r="C186" s="9" t="s">
        <v>14</v>
      </c>
      <c r="D186" s="6" t="s">
        <v>12</v>
      </c>
      <c r="E186" s="6" t="s">
        <v>197</v>
      </c>
      <c r="F186" s="12"/>
      <c r="G186" s="67">
        <f>G187+G197+G202+G192</f>
        <v>26209419</v>
      </c>
      <c r="H186" s="67">
        <f>H187+H197+H202+H192</f>
        <v>0</v>
      </c>
      <c r="I186" s="67">
        <f t="shared" si="75"/>
        <v>26209419</v>
      </c>
      <c r="J186" s="67">
        <f t="shared" ref="J186:M186" si="96">J187+J197+J202+J192</f>
        <v>28197006</v>
      </c>
      <c r="K186" s="67">
        <f>K187+K197+K202+K192</f>
        <v>0</v>
      </c>
      <c r="L186" s="67">
        <f t="shared" si="94"/>
        <v>28197006</v>
      </c>
      <c r="M186" s="67">
        <f t="shared" si="96"/>
        <v>29211401</v>
      </c>
      <c r="N186" s="67">
        <f>N187+N197+N202+N192</f>
        <v>0</v>
      </c>
      <c r="O186" s="67">
        <f t="shared" si="95"/>
        <v>29211401</v>
      </c>
      <c r="P186" s="31"/>
      <c r="Q186" s="31"/>
    </row>
    <row r="187" spans="1:17" s="32" customFormat="1" ht="12">
      <c r="A187" s="7" t="s">
        <v>68</v>
      </c>
      <c r="B187" s="6" t="s">
        <v>22</v>
      </c>
      <c r="C187" s="9" t="s">
        <v>14</v>
      </c>
      <c r="D187" s="6" t="s">
        <v>12</v>
      </c>
      <c r="E187" s="6" t="s">
        <v>570</v>
      </c>
      <c r="F187" s="9"/>
      <c r="G187" s="67">
        <f>G188+G190</f>
        <v>1283959.1400000001</v>
      </c>
      <c r="H187" s="67">
        <f>H188+H190</f>
        <v>0</v>
      </c>
      <c r="I187" s="67">
        <f t="shared" si="75"/>
        <v>1283959.1400000001</v>
      </c>
      <c r="J187" s="67">
        <f t="shared" ref="J187:M187" si="97">J188+J190</f>
        <v>1309340</v>
      </c>
      <c r="K187" s="67">
        <f>K188+K190</f>
        <v>0</v>
      </c>
      <c r="L187" s="67">
        <f t="shared" si="94"/>
        <v>1309340</v>
      </c>
      <c r="M187" s="67">
        <f t="shared" si="97"/>
        <v>1333904.8</v>
      </c>
      <c r="N187" s="67">
        <f>N188+N190</f>
        <v>0</v>
      </c>
      <c r="O187" s="67">
        <f t="shared" si="95"/>
        <v>1333904.8</v>
      </c>
      <c r="P187" s="31"/>
      <c r="Q187" s="31"/>
    </row>
    <row r="188" spans="1:17" s="32" customFormat="1" ht="36">
      <c r="A188" s="7" t="s">
        <v>411</v>
      </c>
      <c r="B188" s="6" t="s">
        <v>22</v>
      </c>
      <c r="C188" s="9" t="s">
        <v>14</v>
      </c>
      <c r="D188" s="6" t="s">
        <v>12</v>
      </c>
      <c r="E188" s="6" t="s">
        <v>570</v>
      </c>
      <c r="F188" s="6" t="s">
        <v>54</v>
      </c>
      <c r="G188" s="67">
        <f>G189</f>
        <v>630459.14</v>
      </c>
      <c r="H188" s="67">
        <f>H189</f>
        <v>0</v>
      </c>
      <c r="I188" s="67">
        <f t="shared" si="75"/>
        <v>630459.14</v>
      </c>
      <c r="J188" s="67">
        <f t="shared" ref="J188:M188" si="98">J189</f>
        <v>655840</v>
      </c>
      <c r="K188" s="67">
        <f>K189</f>
        <v>0</v>
      </c>
      <c r="L188" s="67">
        <f t="shared" si="94"/>
        <v>655840</v>
      </c>
      <c r="M188" s="67">
        <f t="shared" si="98"/>
        <v>680404.8</v>
      </c>
      <c r="N188" s="67">
        <f>N189</f>
        <v>0</v>
      </c>
      <c r="O188" s="67">
        <f t="shared" si="95"/>
        <v>680404.8</v>
      </c>
      <c r="P188" s="31"/>
      <c r="Q188" s="31"/>
    </row>
    <row r="189" spans="1:17" s="32" customFormat="1" ht="12">
      <c r="A189" s="7" t="s">
        <v>412</v>
      </c>
      <c r="B189" s="6" t="s">
        <v>22</v>
      </c>
      <c r="C189" s="9" t="s">
        <v>14</v>
      </c>
      <c r="D189" s="6" t="s">
        <v>12</v>
      </c>
      <c r="E189" s="6" t="s">
        <v>570</v>
      </c>
      <c r="F189" s="6" t="s">
        <v>69</v>
      </c>
      <c r="G189" s="67">
        <v>630459.14</v>
      </c>
      <c r="H189" s="67"/>
      <c r="I189" s="67">
        <f t="shared" si="75"/>
        <v>630459.14</v>
      </c>
      <c r="J189" s="68">
        <v>655840</v>
      </c>
      <c r="K189" s="67"/>
      <c r="L189" s="67">
        <f t="shared" si="94"/>
        <v>655840</v>
      </c>
      <c r="M189" s="67">
        <v>680404.8</v>
      </c>
      <c r="N189" s="67"/>
      <c r="O189" s="67">
        <f t="shared" si="95"/>
        <v>680404.8</v>
      </c>
      <c r="P189" s="31"/>
      <c r="Q189" s="31"/>
    </row>
    <row r="190" spans="1:17" s="32" customFormat="1" ht="12">
      <c r="A190" s="7" t="s">
        <v>413</v>
      </c>
      <c r="B190" s="6" t="s">
        <v>22</v>
      </c>
      <c r="C190" s="9" t="s">
        <v>14</v>
      </c>
      <c r="D190" s="6" t="s">
        <v>12</v>
      </c>
      <c r="E190" s="6" t="s">
        <v>570</v>
      </c>
      <c r="F190" s="6" t="s">
        <v>61</v>
      </c>
      <c r="G190" s="67">
        <f>G191</f>
        <v>653500</v>
      </c>
      <c r="H190" s="67">
        <f>H191</f>
        <v>0</v>
      </c>
      <c r="I190" s="67">
        <f t="shared" si="75"/>
        <v>653500</v>
      </c>
      <c r="J190" s="67">
        <f>J191</f>
        <v>653500</v>
      </c>
      <c r="K190" s="67">
        <f>K191</f>
        <v>0</v>
      </c>
      <c r="L190" s="67">
        <f t="shared" si="94"/>
        <v>653500</v>
      </c>
      <c r="M190" s="67">
        <f t="shared" ref="M190" si="99">M191</f>
        <v>653500</v>
      </c>
      <c r="N190" s="67">
        <f>N191</f>
        <v>0</v>
      </c>
      <c r="O190" s="67">
        <f t="shared" si="95"/>
        <v>653500</v>
      </c>
      <c r="P190" s="31"/>
      <c r="Q190" s="31"/>
    </row>
    <row r="191" spans="1:17" s="32" customFormat="1" ht="12">
      <c r="A191" s="7" t="s">
        <v>82</v>
      </c>
      <c r="B191" s="6" t="s">
        <v>22</v>
      </c>
      <c r="C191" s="9" t="s">
        <v>14</v>
      </c>
      <c r="D191" s="6" t="s">
        <v>12</v>
      </c>
      <c r="E191" s="6" t="s">
        <v>570</v>
      </c>
      <c r="F191" s="6" t="s">
        <v>62</v>
      </c>
      <c r="G191" s="67">
        <v>653500</v>
      </c>
      <c r="H191" s="67"/>
      <c r="I191" s="67">
        <f t="shared" si="75"/>
        <v>653500</v>
      </c>
      <c r="J191" s="68">
        <v>653500</v>
      </c>
      <c r="K191" s="67"/>
      <c r="L191" s="67">
        <f t="shared" si="94"/>
        <v>653500</v>
      </c>
      <c r="M191" s="67">
        <v>653500</v>
      </c>
      <c r="N191" s="67"/>
      <c r="O191" s="67">
        <f t="shared" si="95"/>
        <v>653500</v>
      </c>
      <c r="P191" s="31"/>
      <c r="Q191" s="31"/>
    </row>
    <row r="192" spans="1:17" s="32" customFormat="1" ht="52.5" customHeight="1">
      <c r="A192" s="7" t="s">
        <v>572</v>
      </c>
      <c r="B192" s="6" t="s">
        <v>22</v>
      </c>
      <c r="C192" s="9" t="s">
        <v>14</v>
      </c>
      <c r="D192" s="6" t="s">
        <v>12</v>
      </c>
      <c r="E192" s="6" t="s">
        <v>571</v>
      </c>
      <c r="F192" s="6"/>
      <c r="G192" s="67">
        <f>G193+G195</f>
        <v>24925459.859999999</v>
      </c>
      <c r="H192" s="67">
        <f>H193+H195</f>
        <v>0</v>
      </c>
      <c r="I192" s="67">
        <f t="shared" si="75"/>
        <v>24925459.859999999</v>
      </c>
      <c r="J192" s="67">
        <f>J193+J195</f>
        <v>26887666</v>
      </c>
      <c r="K192" s="67">
        <f>K193+K195</f>
        <v>0</v>
      </c>
      <c r="L192" s="67">
        <f t="shared" si="94"/>
        <v>26887666</v>
      </c>
      <c r="M192" s="67">
        <f>M193+M195</f>
        <v>27877496.199999999</v>
      </c>
      <c r="N192" s="67">
        <f>N193+N195</f>
        <v>0</v>
      </c>
      <c r="O192" s="67">
        <f t="shared" si="95"/>
        <v>27877496.199999999</v>
      </c>
      <c r="P192" s="31"/>
      <c r="Q192" s="31"/>
    </row>
    <row r="193" spans="1:17" s="32" customFormat="1" ht="12">
      <c r="A193" s="7" t="s">
        <v>413</v>
      </c>
      <c r="B193" s="6" t="s">
        <v>22</v>
      </c>
      <c r="C193" s="9" t="s">
        <v>14</v>
      </c>
      <c r="D193" s="6" t="s">
        <v>12</v>
      </c>
      <c r="E193" s="6" t="s">
        <v>571</v>
      </c>
      <c r="F193" s="6" t="s">
        <v>61</v>
      </c>
      <c r="G193" s="67">
        <f t="shared" ref="G193:N193" si="100">G194</f>
        <v>24725459.859999999</v>
      </c>
      <c r="H193" s="67">
        <f t="shared" si="100"/>
        <v>0</v>
      </c>
      <c r="I193" s="67">
        <f t="shared" si="75"/>
        <v>24725459.859999999</v>
      </c>
      <c r="J193" s="67">
        <f t="shared" si="100"/>
        <v>26887666</v>
      </c>
      <c r="K193" s="67">
        <f t="shared" si="100"/>
        <v>0</v>
      </c>
      <c r="L193" s="67">
        <f t="shared" si="94"/>
        <v>26887666</v>
      </c>
      <c r="M193" s="67">
        <f t="shared" si="100"/>
        <v>27877496.199999999</v>
      </c>
      <c r="N193" s="67">
        <f t="shared" si="100"/>
        <v>0</v>
      </c>
      <c r="O193" s="67">
        <f t="shared" si="95"/>
        <v>27877496.199999999</v>
      </c>
      <c r="P193" s="31"/>
      <c r="Q193" s="31"/>
    </row>
    <row r="194" spans="1:17" s="32" customFormat="1" ht="12">
      <c r="A194" s="7" t="s">
        <v>82</v>
      </c>
      <c r="B194" s="6" t="s">
        <v>22</v>
      </c>
      <c r="C194" s="9" t="s">
        <v>14</v>
      </c>
      <c r="D194" s="6" t="s">
        <v>12</v>
      </c>
      <c r="E194" s="6" t="s">
        <v>571</v>
      </c>
      <c r="F194" s="6" t="s">
        <v>62</v>
      </c>
      <c r="G194" s="67">
        <v>24725459.859999999</v>
      </c>
      <c r="H194" s="67"/>
      <c r="I194" s="67">
        <f t="shared" si="75"/>
        <v>24725459.859999999</v>
      </c>
      <c r="J194" s="68">
        <v>26887666</v>
      </c>
      <c r="K194" s="67"/>
      <c r="L194" s="67">
        <f t="shared" si="94"/>
        <v>26887666</v>
      </c>
      <c r="M194" s="67">
        <v>27877496.199999999</v>
      </c>
      <c r="N194" s="67"/>
      <c r="O194" s="67">
        <f t="shared" si="95"/>
        <v>27877496.199999999</v>
      </c>
      <c r="P194" s="31"/>
      <c r="Q194" s="31"/>
    </row>
    <row r="195" spans="1:17" s="32" customFormat="1" ht="12">
      <c r="A195" s="7" t="s">
        <v>246</v>
      </c>
      <c r="B195" s="6" t="s">
        <v>22</v>
      </c>
      <c r="C195" s="9" t="s">
        <v>14</v>
      </c>
      <c r="D195" s="6" t="s">
        <v>12</v>
      </c>
      <c r="E195" s="6" t="s">
        <v>571</v>
      </c>
      <c r="F195" s="6" t="s">
        <v>117</v>
      </c>
      <c r="G195" s="67">
        <f>G196</f>
        <v>200000</v>
      </c>
      <c r="H195" s="67">
        <f>H196</f>
        <v>0</v>
      </c>
      <c r="I195" s="67">
        <f t="shared" ref="I195:I196" si="101">G195+H195</f>
        <v>200000</v>
      </c>
      <c r="J195" s="67">
        <f>J196</f>
        <v>0</v>
      </c>
      <c r="K195" s="67">
        <f>K196</f>
        <v>0</v>
      </c>
      <c r="L195" s="67">
        <f t="shared" ref="L195:L196" si="102">J195+K195</f>
        <v>0</v>
      </c>
      <c r="M195" s="67">
        <f>M196</f>
        <v>0</v>
      </c>
      <c r="N195" s="67">
        <f>N196</f>
        <v>0</v>
      </c>
      <c r="O195" s="67">
        <f t="shared" ref="O195:O196" si="103">M195+N195</f>
        <v>0</v>
      </c>
      <c r="P195" s="31"/>
      <c r="Q195" s="31"/>
    </row>
    <row r="196" spans="1:17" s="32" customFormat="1" ht="11.25" customHeight="1">
      <c r="A196" s="7" t="s">
        <v>119</v>
      </c>
      <c r="B196" s="6" t="s">
        <v>22</v>
      </c>
      <c r="C196" s="9" t="s">
        <v>14</v>
      </c>
      <c r="D196" s="6" t="s">
        <v>12</v>
      </c>
      <c r="E196" s="6" t="s">
        <v>571</v>
      </c>
      <c r="F196" s="6" t="s">
        <v>118</v>
      </c>
      <c r="G196" s="67">
        <v>200000</v>
      </c>
      <c r="H196" s="67"/>
      <c r="I196" s="67">
        <f t="shared" si="101"/>
        <v>200000</v>
      </c>
      <c r="J196" s="68">
        <v>0</v>
      </c>
      <c r="K196" s="67"/>
      <c r="L196" s="67">
        <f t="shared" si="102"/>
        <v>0</v>
      </c>
      <c r="M196" s="67">
        <v>0</v>
      </c>
      <c r="N196" s="67"/>
      <c r="O196" s="67">
        <f t="shared" si="103"/>
        <v>0</v>
      </c>
      <c r="P196" s="31"/>
      <c r="Q196" s="31"/>
    </row>
    <row r="197" spans="1:17" s="32" customFormat="1" ht="48" hidden="1">
      <c r="A197" s="7" t="s">
        <v>250</v>
      </c>
      <c r="B197" s="6" t="s">
        <v>22</v>
      </c>
      <c r="C197" s="9" t="s">
        <v>14</v>
      </c>
      <c r="D197" s="6" t="s">
        <v>12</v>
      </c>
      <c r="E197" s="6" t="s">
        <v>338</v>
      </c>
      <c r="F197" s="6"/>
      <c r="G197" s="67">
        <f>G198+G200</f>
        <v>0</v>
      </c>
      <c r="H197" s="67">
        <f>H198+H200</f>
        <v>0</v>
      </c>
      <c r="I197" s="67">
        <f t="shared" si="75"/>
        <v>0</v>
      </c>
      <c r="J197" s="100">
        <f>J198+J200</f>
        <v>0</v>
      </c>
      <c r="K197" s="100">
        <f>K198+K200</f>
        <v>0</v>
      </c>
      <c r="L197" s="100">
        <f t="shared" si="94"/>
        <v>0</v>
      </c>
      <c r="M197" s="100">
        <f>M198+M200</f>
        <v>0</v>
      </c>
      <c r="N197" s="100">
        <f>N198+N200</f>
        <v>0</v>
      </c>
      <c r="O197" s="100">
        <f t="shared" si="95"/>
        <v>0</v>
      </c>
      <c r="P197" s="31"/>
      <c r="Q197" s="31"/>
    </row>
    <row r="198" spans="1:17" s="32" customFormat="1" ht="12" hidden="1">
      <c r="A198" s="7" t="s">
        <v>413</v>
      </c>
      <c r="B198" s="6" t="s">
        <v>22</v>
      </c>
      <c r="C198" s="9" t="s">
        <v>14</v>
      </c>
      <c r="D198" s="6" t="s">
        <v>12</v>
      </c>
      <c r="E198" s="6" t="s">
        <v>338</v>
      </c>
      <c r="F198" s="6" t="s">
        <v>251</v>
      </c>
      <c r="G198" s="67">
        <f>G199</f>
        <v>0</v>
      </c>
      <c r="H198" s="67">
        <f>H199</f>
        <v>0</v>
      </c>
      <c r="I198" s="67">
        <f t="shared" si="75"/>
        <v>0</v>
      </c>
      <c r="J198" s="100">
        <f t="shared" ref="J198:M198" si="104">J199</f>
        <v>0</v>
      </c>
      <c r="K198" s="100">
        <f>K199</f>
        <v>0</v>
      </c>
      <c r="L198" s="100">
        <f t="shared" si="94"/>
        <v>0</v>
      </c>
      <c r="M198" s="100">
        <f t="shared" si="104"/>
        <v>0</v>
      </c>
      <c r="N198" s="100">
        <f>N199</f>
        <v>0</v>
      </c>
      <c r="O198" s="100">
        <f t="shared" si="95"/>
        <v>0</v>
      </c>
      <c r="P198" s="31"/>
      <c r="Q198" s="31"/>
    </row>
    <row r="199" spans="1:17" s="32" customFormat="1" ht="12" hidden="1">
      <c r="A199" s="7" t="s">
        <v>82</v>
      </c>
      <c r="B199" s="6" t="s">
        <v>22</v>
      </c>
      <c r="C199" s="9" t="s">
        <v>14</v>
      </c>
      <c r="D199" s="6" t="s">
        <v>12</v>
      </c>
      <c r="E199" s="6" t="s">
        <v>338</v>
      </c>
      <c r="F199" s="6" t="s">
        <v>62</v>
      </c>
      <c r="G199" s="67"/>
      <c r="H199" s="67"/>
      <c r="I199" s="67">
        <f t="shared" si="75"/>
        <v>0</v>
      </c>
      <c r="J199" s="102"/>
      <c r="K199" s="100"/>
      <c r="L199" s="100">
        <f t="shared" si="94"/>
        <v>0</v>
      </c>
      <c r="M199" s="100"/>
      <c r="N199" s="100"/>
      <c r="O199" s="100">
        <f t="shared" si="95"/>
        <v>0</v>
      </c>
      <c r="P199" s="31"/>
      <c r="Q199" s="31"/>
    </row>
    <row r="200" spans="1:17" s="32" customFormat="1" ht="12" hidden="1">
      <c r="A200" s="7" t="s">
        <v>246</v>
      </c>
      <c r="B200" s="6" t="s">
        <v>22</v>
      </c>
      <c r="C200" s="9" t="s">
        <v>14</v>
      </c>
      <c r="D200" s="6" t="s">
        <v>12</v>
      </c>
      <c r="E200" s="6" t="s">
        <v>338</v>
      </c>
      <c r="F200" s="6" t="s">
        <v>117</v>
      </c>
      <c r="G200" s="67">
        <f>G201</f>
        <v>0</v>
      </c>
      <c r="H200" s="67">
        <f>H201</f>
        <v>0</v>
      </c>
      <c r="I200" s="67">
        <f t="shared" si="75"/>
        <v>0</v>
      </c>
      <c r="J200" s="100">
        <f>J201</f>
        <v>0</v>
      </c>
      <c r="K200" s="100">
        <f>K201</f>
        <v>0</v>
      </c>
      <c r="L200" s="100">
        <f t="shared" si="94"/>
        <v>0</v>
      </c>
      <c r="M200" s="100">
        <f>M201</f>
        <v>0</v>
      </c>
      <c r="N200" s="100">
        <f>N201</f>
        <v>0</v>
      </c>
      <c r="O200" s="100">
        <f t="shared" si="95"/>
        <v>0</v>
      </c>
      <c r="P200" s="31"/>
      <c r="Q200" s="31"/>
    </row>
    <row r="201" spans="1:17" s="32" customFormat="1" ht="12" hidden="1">
      <c r="A201" s="7" t="s">
        <v>119</v>
      </c>
      <c r="B201" s="6" t="s">
        <v>22</v>
      </c>
      <c r="C201" s="9" t="s">
        <v>14</v>
      </c>
      <c r="D201" s="6" t="s">
        <v>12</v>
      </c>
      <c r="E201" s="6" t="s">
        <v>338</v>
      </c>
      <c r="F201" s="6" t="s">
        <v>118</v>
      </c>
      <c r="G201" s="67"/>
      <c r="H201" s="67"/>
      <c r="I201" s="67">
        <f t="shared" si="75"/>
        <v>0</v>
      </c>
      <c r="J201" s="102">
        <v>0</v>
      </c>
      <c r="K201" s="100"/>
      <c r="L201" s="100">
        <f t="shared" si="94"/>
        <v>0</v>
      </c>
      <c r="M201" s="100">
        <v>0</v>
      </c>
      <c r="N201" s="100"/>
      <c r="O201" s="100">
        <f t="shared" si="95"/>
        <v>0</v>
      </c>
      <c r="P201" s="31"/>
      <c r="Q201" s="31"/>
    </row>
    <row r="202" spans="1:17" s="32" customFormat="1" ht="24" hidden="1">
      <c r="A202" s="7" t="s">
        <v>300</v>
      </c>
      <c r="B202" s="6" t="s">
        <v>22</v>
      </c>
      <c r="C202" s="9" t="s">
        <v>14</v>
      </c>
      <c r="D202" s="6" t="s">
        <v>12</v>
      </c>
      <c r="E202" s="6" t="s">
        <v>339</v>
      </c>
      <c r="F202" s="6"/>
      <c r="G202" s="67">
        <f>G203</f>
        <v>0</v>
      </c>
      <c r="H202" s="67">
        <f>H203</f>
        <v>0</v>
      </c>
      <c r="I202" s="67">
        <f t="shared" si="75"/>
        <v>0</v>
      </c>
      <c r="J202" s="67">
        <f t="shared" ref="J202:M203" si="105">J203</f>
        <v>0</v>
      </c>
      <c r="K202" s="67">
        <f>K203</f>
        <v>0</v>
      </c>
      <c r="L202" s="65">
        <f t="shared" si="94"/>
        <v>0</v>
      </c>
      <c r="M202" s="67">
        <f t="shared" si="105"/>
        <v>0</v>
      </c>
      <c r="N202" s="67">
        <f>N203</f>
        <v>0</v>
      </c>
      <c r="O202" s="65">
        <f t="shared" si="95"/>
        <v>0</v>
      </c>
      <c r="P202" s="31"/>
      <c r="Q202" s="31"/>
    </row>
    <row r="203" spans="1:17" s="32" customFormat="1" ht="12" hidden="1">
      <c r="A203" s="10" t="s">
        <v>63</v>
      </c>
      <c r="B203" s="6" t="s">
        <v>22</v>
      </c>
      <c r="C203" s="9" t="s">
        <v>14</v>
      </c>
      <c r="D203" s="6" t="s">
        <v>12</v>
      </c>
      <c r="E203" s="6" t="s">
        <v>339</v>
      </c>
      <c r="F203" s="6" t="s">
        <v>251</v>
      </c>
      <c r="G203" s="67">
        <f>G204</f>
        <v>0</v>
      </c>
      <c r="H203" s="67">
        <f>H204</f>
        <v>0</v>
      </c>
      <c r="I203" s="67">
        <f t="shared" si="75"/>
        <v>0</v>
      </c>
      <c r="J203" s="67">
        <f>J204</f>
        <v>0</v>
      </c>
      <c r="K203" s="67">
        <f>K204</f>
        <v>0</v>
      </c>
      <c r="L203" s="65">
        <f t="shared" si="94"/>
        <v>0</v>
      </c>
      <c r="M203" s="67">
        <f t="shared" si="105"/>
        <v>0</v>
      </c>
      <c r="N203" s="67">
        <f>N204</f>
        <v>0</v>
      </c>
      <c r="O203" s="65">
        <f t="shared" si="95"/>
        <v>0</v>
      </c>
      <c r="P203" s="31"/>
      <c r="Q203" s="31"/>
    </row>
    <row r="204" spans="1:17" s="32" customFormat="1" ht="12" hidden="1">
      <c r="A204" s="10" t="s">
        <v>80</v>
      </c>
      <c r="B204" s="6" t="s">
        <v>22</v>
      </c>
      <c r="C204" s="9" t="s">
        <v>14</v>
      </c>
      <c r="D204" s="6" t="s">
        <v>12</v>
      </c>
      <c r="E204" s="6" t="s">
        <v>339</v>
      </c>
      <c r="F204" s="6" t="s">
        <v>62</v>
      </c>
      <c r="G204" s="67"/>
      <c r="H204" s="67"/>
      <c r="I204" s="67">
        <f t="shared" si="75"/>
        <v>0</v>
      </c>
      <c r="J204" s="68"/>
      <c r="K204" s="67"/>
      <c r="L204" s="65">
        <f t="shared" si="94"/>
        <v>0</v>
      </c>
      <c r="M204" s="67"/>
      <c r="N204" s="67"/>
      <c r="O204" s="65">
        <f t="shared" si="95"/>
        <v>0</v>
      </c>
      <c r="P204" s="31"/>
      <c r="Q204" s="31"/>
    </row>
    <row r="205" spans="1:17" s="31" customFormat="1" ht="12">
      <c r="A205" s="19" t="s">
        <v>36</v>
      </c>
      <c r="B205" s="20">
        <v>800</v>
      </c>
      <c r="C205" s="4" t="s">
        <v>14</v>
      </c>
      <c r="D205" s="4" t="s">
        <v>10</v>
      </c>
      <c r="E205" s="4"/>
      <c r="F205" s="21"/>
      <c r="G205" s="66">
        <f>G206+G213</f>
        <v>1010000</v>
      </c>
      <c r="H205" s="66">
        <f>H206+H213</f>
        <v>0</v>
      </c>
      <c r="I205" s="66">
        <f t="shared" si="75"/>
        <v>1010000</v>
      </c>
      <c r="J205" s="66">
        <f t="shared" ref="J205:M205" si="106">J206+J213</f>
        <v>699197</v>
      </c>
      <c r="K205" s="66">
        <f>K206+K213</f>
        <v>0</v>
      </c>
      <c r="L205" s="66">
        <f t="shared" si="94"/>
        <v>699197</v>
      </c>
      <c r="M205" s="66">
        <f t="shared" si="106"/>
        <v>699197</v>
      </c>
      <c r="N205" s="66">
        <f>N206+N213</f>
        <v>0</v>
      </c>
      <c r="O205" s="66">
        <f t="shared" si="95"/>
        <v>699197</v>
      </c>
    </row>
    <row r="206" spans="1:17" s="31" customFormat="1" ht="12">
      <c r="A206" s="7" t="s">
        <v>374</v>
      </c>
      <c r="B206" s="16">
        <v>800</v>
      </c>
      <c r="C206" s="6" t="s">
        <v>14</v>
      </c>
      <c r="D206" s="6" t="s">
        <v>10</v>
      </c>
      <c r="E206" s="43" t="s">
        <v>143</v>
      </c>
      <c r="F206" s="9"/>
      <c r="G206" s="67">
        <f>G207+G210</f>
        <v>60000</v>
      </c>
      <c r="H206" s="67">
        <f>H207+H210</f>
        <v>0</v>
      </c>
      <c r="I206" s="67">
        <f t="shared" si="75"/>
        <v>60000</v>
      </c>
      <c r="J206" s="67">
        <f t="shared" ref="J206:M206" si="107">J207+J210</f>
        <v>60000</v>
      </c>
      <c r="K206" s="67">
        <f>K207+K210</f>
        <v>0</v>
      </c>
      <c r="L206" s="67">
        <f t="shared" si="94"/>
        <v>60000</v>
      </c>
      <c r="M206" s="67">
        <f t="shared" si="107"/>
        <v>60000</v>
      </c>
      <c r="N206" s="67">
        <f>N207+N210</f>
        <v>0</v>
      </c>
      <c r="O206" s="67">
        <f t="shared" si="95"/>
        <v>60000</v>
      </c>
    </row>
    <row r="207" spans="1:17" s="31" customFormat="1" ht="12">
      <c r="A207" s="7" t="s">
        <v>257</v>
      </c>
      <c r="B207" s="16">
        <v>800</v>
      </c>
      <c r="C207" s="6" t="s">
        <v>14</v>
      </c>
      <c r="D207" s="6" t="s">
        <v>10</v>
      </c>
      <c r="E207" s="43" t="s">
        <v>375</v>
      </c>
      <c r="F207" s="9"/>
      <c r="G207" s="67">
        <f>G208</f>
        <v>30000</v>
      </c>
      <c r="H207" s="67">
        <f>H208</f>
        <v>0</v>
      </c>
      <c r="I207" s="67">
        <f t="shared" si="75"/>
        <v>30000</v>
      </c>
      <c r="J207" s="67">
        <f t="shared" ref="J207:M208" si="108">J208</f>
        <v>30000</v>
      </c>
      <c r="K207" s="67">
        <f>K208</f>
        <v>0</v>
      </c>
      <c r="L207" s="67">
        <f t="shared" si="94"/>
        <v>30000</v>
      </c>
      <c r="M207" s="67">
        <f t="shared" si="108"/>
        <v>30000</v>
      </c>
      <c r="N207" s="67">
        <f>N208</f>
        <v>0</v>
      </c>
      <c r="O207" s="67">
        <f t="shared" si="95"/>
        <v>30000</v>
      </c>
    </row>
    <row r="208" spans="1:17" s="31" customFormat="1" ht="24">
      <c r="A208" s="7" t="s">
        <v>88</v>
      </c>
      <c r="B208" s="16">
        <v>800</v>
      </c>
      <c r="C208" s="6" t="s">
        <v>14</v>
      </c>
      <c r="D208" s="6" t="s">
        <v>10</v>
      </c>
      <c r="E208" s="43" t="s">
        <v>375</v>
      </c>
      <c r="F208" s="9" t="s">
        <v>87</v>
      </c>
      <c r="G208" s="67">
        <f>G209</f>
        <v>30000</v>
      </c>
      <c r="H208" s="67">
        <f>H209</f>
        <v>0</v>
      </c>
      <c r="I208" s="67">
        <f t="shared" si="75"/>
        <v>30000</v>
      </c>
      <c r="J208" s="67">
        <f t="shared" si="108"/>
        <v>30000</v>
      </c>
      <c r="K208" s="67">
        <f>K209</f>
        <v>0</v>
      </c>
      <c r="L208" s="67">
        <f t="shared" si="94"/>
        <v>30000</v>
      </c>
      <c r="M208" s="67">
        <f t="shared" si="108"/>
        <v>30000</v>
      </c>
      <c r="N208" s="67">
        <f>N209</f>
        <v>0</v>
      </c>
      <c r="O208" s="67">
        <f t="shared" si="95"/>
        <v>30000</v>
      </c>
    </row>
    <row r="209" spans="1:17" s="31" customFormat="1" ht="12">
      <c r="A209" s="7" t="s">
        <v>186</v>
      </c>
      <c r="B209" s="16">
        <v>800</v>
      </c>
      <c r="C209" s="6" t="s">
        <v>14</v>
      </c>
      <c r="D209" s="6" t="s">
        <v>10</v>
      </c>
      <c r="E209" s="43" t="s">
        <v>375</v>
      </c>
      <c r="F209" s="9" t="s">
        <v>187</v>
      </c>
      <c r="G209" s="67">
        <v>30000</v>
      </c>
      <c r="H209" s="67"/>
      <c r="I209" s="67">
        <f t="shared" si="75"/>
        <v>30000</v>
      </c>
      <c r="J209" s="67">
        <v>30000</v>
      </c>
      <c r="K209" s="67"/>
      <c r="L209" s="67">
        <f t="shared" si="94"/>
        <v>30000</v>
      </c>
      <c r="M209" s="67">
        <v>30000</v>
      </c>
      <c r="N209" s="67"/>
      <c r="O209" s="67">
        <f t="shared" si="95"/>
        <v>30000</v>
      </c>
    </row>
    <row r="210" spans="1:17" s="31" customFormat="1" ht="12">
      <c r="A210" s="7" t="s">
        <v>235</v>
      </c>
      <c r="B210" s="16">
        <v>800</v>
      </c>
      <c r="C210" s="6" t="s">
        <v>14</v>
      </c>
      <c r="D210" s="6" t="s">
        <v>10</v>
      </c>
      <c r="E210" s="43" t="s">
        <v>376</v>
      </c>
      <c r="F210" s="9"/>
      <c r="G210" s="67">
        <f>G211</f>
        <v>30000</v>
      </c>
      <c r="H210" s="67">
        <f>H211</f>
        <v>0</v>
      </c>
      <c r="I210" s="67">
        <f t="shared" si="75"/>
        <v>30000</v>
      </c>
      <c r="J210" s="67">
        <f t="shared" ref="J210:M211" si="109">J211</f>
        <v>30000</v>
      </c>
      <c r="K210" s="67">
        <f>K211</f>
        <v>0</v>
      </c>
      <c r="L210" s="67">
        <f t="shared" si="94"/>
        <v>30000</v>
      </c>
      <c r="M210" s="67">
        <f t="shared" si="109"/>
        <v>30000</v>
      </c>
      <c r="N210" s="67">
        <f>N211</f>
        <v>0</v>
      </c>
      <c r="O210" s="67">
        <f t="shared" si="95"/>
        <v>30000</v>
      </c>
    </row>
    <row r="211" spans="1:17" s="31" customFormat="1" ht="24">
      <c r="A211" s="7" t="s">
        <v>88</v>
      </c>
      <c r="B211" s="16">
        <v>800</v>
      </c>
      <c r="C211" s="6" t="s">
        <v>14</v>
      </c>
      <c r="D211" s="6" t="s">
        <v>10</v>
      </c>
      <c r="E211" s="43" t="s">
        <v>376</v>
      </c>
      <c r="F211" s="9" t="s">
        <v>87</v>
      </c>
      <c r="G211" s="67">
        <f>G212</f>
        <v>30000</v>
      </c>
      <c r="H211" s="67">
        <f>H212</f>
        <v>0</v>
      </c>
      <c r="I211" s="67">
        <f t="shared" si="75"/>
        <v>30000</v>
      </c>
      <c r="J211" s="67">
        <f t="shared" si="109"/>
        <v>30000</v>
      </c>
      <c r="K211" s="67">
        <f>K212</f>
        <v>0</v>
      </c>
      <c r="L211" s="67">
        <f t="shared" si="94"/>
        <v>30000</v>
      </c>
      <c r="M211" s="67">
        <f t="shared" si="109"/>
        <v>30000</v>
      </c>
      <c r="N211" s="67">
        <f>N212</f>
        <v>0</v>
      </c>
      <c r="O211" s="67">
        <f t="shared" si="95"/>
        <v>30000</v>
      </c>
    </row>
    <row r="212" spans="1:17" s="31" customFormat="1" ht="12">
      <c r="A212" s="7" t="s">
        <v>186</v>
      </c>
      <c r="B212" s="16">
        <v>800</v>
      </c>
      <c r="C212" s="6" t="s">
        <v>14</v>
      </c>
      <c r="D212" s="6" t="s">
        <v>10</v>
      </c>
      <c r="E212" s="43" t="s">
        <v>376</v>
      </c>
      <c r="F212" s="9" t="s">
        <v>187</v>
      </c>
      <c r="G212" s="67">
        <v>30000</v>
      </c>
      <c r="H212" s="67"/>
      <c r="I212" s="67">
        <f t="shared" si="75"/>
        <v>30000</v>
      </c>
      <c r="J212" s="68">
        <v>30000</v>
      </c>
      <c r="K212" s="67"/>
      <c r="L212" s="67">
        <f t="shared" si="94"/>
        <v>30000</v>
      </c>
      <c r="M212" s="67">
        <v>30000</v>
      </c>
      <c r="N212" s="67"/>
      <c r="O212" s="67">
        <f t="shared" si="95"/>
        <v>30000</v>
      </c>
    </row>
    <row r="213" spans="1:17" s="31" customFormat="1" ht="24">
      <c r="A213" s="7" t="s">
        <v>475</v>
      </c>
      <c r="B213" s="16">
        <v>800</v>
      </c>
      <c r="C213" s="6" t="s">
        <v>14</v>
      </c>
      <c r="D213" s="6" t="s">
        <v>10</v>
      </c>
      <c r="E213" s="6" t="s">
        <v>131</v>
      </c>
      <c r="F213" s="9"/>
      <c r="G213" s="67">
        <f>G214</f>
        <v>950000</v>
      </c>
      <c r="H213" s="67">
        <f>H214</f>
        <v>0</v>
      </c>
      <c r="I213" s="67">
        <f t="shared" si="75"/>
        <v>950000</v>
      </c>
      <c r="J213" s="67">
        <f t="shared" ref="J213:M213" si="110">J214</f>
        <v>639197</v>
      </c>
      <c r="K213" s="67">
        <f>K214</f>
        <v>0</v>
      </c>
      <c r="L213" s="67">
        <f t="shared" si="94"/>
        <v>639197</v>
      </c>
      <c r="M213" s="67">
        <f t="shared" si="110"/>
        <v>639197</v>
      </c>
      <c r="N213" s="67">
        <f>N214</f>
        <v>0</v>
      </c>
      <c r="O213" s="67">
        <f t="shared" si="95"/>
        <v>639197</v>
      </c>
    </row>
    <row r="214" spans="1:17" s="31" customFormat="1" ht="12">
      <c r="A214" s="7" t="s">
        <v>474</v>
      </c>
      <c r="B214" s="16">
        <v>800</v>
      </c>
      <c r="C214" s="6" t="s">
        <v>14</v>
      </c>
      <c r="D214" s="6" t="s">
        <v>10</v>
      </c>
      <c r="E214" s="6" t="s">
        <v>473</v>
      </c>
      <c r="F214" s="9"/>
      <c r="G214" s="67">
        <f>G215+G218</f>
        <v>950000</v>
      </c>
      <c r="H214" s="67">
        <f>H215+H218</f>
        <v>0</v>
      </c>
      <c r="I214" s="67">
        <f t="shared" si="75"/>
        <v>950000</v>
      </c>
      <c r="J214" s="67">
        <f t="shared" ref="J214:M214" si="111">J215+J218</f>
        <v>639197</v>
      </c>
      <c r="K214" s="67">
        <f>K215+K218</f>
        <v>0</v>
      </c>
      <c r="L214" s="67">
        <f t="shared" si="94"/>
        <v>639197</v>
      </c>
      <c r="M214" s="67">
        <f t="shared" si="111"/>
        <v>639197</v>
      </c>
      <c r="N214" s="67">
        <f>N215+N218</f>
        <v>0</v>
      </c>
      <c r="O214" s="67">
        <f t="shared" si="95"/>
        <v>639197</v>
      </c>
    </row>
    <row r="215" spans="1:17" s="31" customFormat="1" ht="12">
      <c r="A215" s="7" t="s">
        <v>236</v>
      </c>
      <c r="B215" s="16">
        <v>800</v>
      </c>
      <c r="C215" s="6" t="s">
        <v>14</v>
      </c>
      <c r="D215" s="6" t="s">
        <v>10</v>
      </c>
      <c r="E215" s="6" t="s">
        <v>476</v>
      </c>
      <c r="F215" s="9"/>
      <c r="G215" s="67">
        <f t="shared" ref="G215:N216" si="112">G216</f>
        <v>570000</v>
      </c>
      <c r="H215" s="67">
        <f t="shared" si="112"/>
        <v>0</v>
      </c>
      <c r="I215" s="67">
        <f t="shared" si="75"/>
        <v>570000</v>
      </c>
      <c r="J215" s="67">
        <f t="shared" si="112"/>
        <v>259197</v>
      </c>
      <c r="K215" s="67">
        <f t="shared" si="112"/>
        <v>0</v>
      </c>
      <c r="L215" s="67">
        <f t="shared" si="94"/>
        <v>259197</v>
      </c>
      <c r="M215" s="67">
        <f t="shared" si="112"/>
        <v>259197</v>
      </c>
      <c r="N215" s="67">
        <f t="shared" si="112"/>
        <v>0</v>
      </c>
      <c r="O215" s="67">
        <f t="shared" si="95"/>
        <v>259197</v>
      </c>
    </row>
    <row r="216" spans="1:17" s="31" customFormat="1" ht="12">
      <c r="A216" s="7" t="s">
        <v>65</v>
      </c>
      <c r="B216" s="16">
        <v>800</v>
      </c>
      <c r="C216" s="6" t="s">
        <v>14</v>
      </c>
      <c r="D216" s="6" t="s">
        <v>10</v>
      </c>
      <c r="E216" s="6" t="s">
        <v>476</v>
      </c>
      <c r="F216" s="9" t="s">
        <v>22</v>
      </c>
      <c r="G216" s="67">
        <f t="shared" si="112"/>
        <v>570000</v>
      </c>
      <c r="H216" s="67">
        <f t="shared" si="112"/>
        <v>0</v>
      </c>
      <c r="I216" s="67">
        <f t="shared" si="75"/>
        <v>570000</v>
      </c>
      <c r="J216" s="67">
        <f t="shared" si="112"/>
        <v>259197</v>
      </c>
      <c r="K216" s="67">
        <f t="shared" si="112"/>
        <v>0</v>
      </c>
      <c r="L216" s="67">
        <f t="shared" si="94"/>
        <v>259197</v>
      </c>
      <c r="M216" s="67">
        <f t="shared" si="112"/>
        <v>259197</v>
      </c>
      <c r="N216" s="67">
        <f t="shared" si="112"/>
        <v>0</v>
      </c>
      <c r="O216" s="67">
        <f t="shared" si="95"/>
        <v>259197</v>
      </c>
    </row>
    <row r="217" spans="1:17" s="31" customFormat="1" ht="24">
      <c r="A217" s="7" t="s">
        <v>396</v>
      </c>
      <c r="B217" s="16">
        <v>800</v>
      </c>
      <c r="C217" s="6" t="s">
        <v>14</v>
      </c>
      <c r="D217" s="6" t="s">
        <v>10</v>
      </c>
      <c r="E217" s="6" t="s">
        <v>476</v>
      </c>
      <c r="F217" s="9" t="s">
        <v>70</v>
      </c>
      <c r="G217" s="67">
        <v>570000</v>
      </c>
      <c r="H217" s="67"/>
      <c r="I217" s="67">
        <f t="shared" si="75"/>
        <v>570000</v>
      </c>
      <c r="J217" s="68">
        <v>259197</v>
      </c>
      <c r="K217" s="67"/>
      <c r="L217" s="67">
        <f t="shared" si="94"/>
        <v>259197</v>
      </c>
      <c r="M217" s="67">
        <v>259197</v>
      </c>
      <c r="N217" s="67"/>
      <c r="O217" s="67">
        <f t="shared" si="95"/>
        <v>259197</v>
      </c>
    </row>
    <row r="218" spans="1:17" s="31" customFormat="1" ht="12">
      <c r="A218" s="7" t="s">
        <v>236</v>
      </c>
      <c r="B218" s="16">
        <v>800</v>
      </c>
      <c r="C218" s="6" t="s">
        <v>14</v>
      </c>
      <c r="D218" s="6" t="s">
        <v>10</v>
      </c>
      <c r="E218" s="43" t="s">
        <v>477</v>
      </c>
      <c r="F218" s="9"/>
      <c r="G218" s="67">
        <f>G219</f>
        <v>380000</v>
      </c>
      <c r="H218" s="67">
        <f>H219</f>
        <v>0</v>
      </c>
      <c r="I218" s="67">
        <f t="shared" si="75"/>
        <v>380000</v>
      </c>
      <c r="J218" s="67">
        <f t="shared" ref="J218:M219" si="113">J219</f>
        <v>380000</v>
      </c>
      <c r="K218" s="67">
        <f>K219</f>
        <v>0</v>
      </c>
      <c r="L218" s="67">
        <f t="shared" si="94"/>
        <v>380000</v>
      </c>
      <c r="M218" s="67">
        <f t="shared" si="113"/>
        <v>380000</v>
      </c>
      <c r="N218" s="67">
        <f>N219</f>
        <v>0</v>
      </c>
      <c r="O218" s="67">
        <f t="shared" si="95"/>
        <v>380000</v>
      </c>
    </row>
    <row r="219" spans="1:17" s="31" customFormat="1" ht="12">
      <c r="A219" s="7" t="s">
        <v>65</v>
      </c>
      <c r="B219" s="16">
        <v>800</v>
      </c>
      <c r="C219" s="6" t="s">
        <v>14</v>
      </c>
      <c r="D219" s="6" t="s">
        <v>10</v>
      </c>
      <c r="E219" s="43" t="s">
        <v>477</v>
      </c>
      <c r="F219" s="9" t="s">
        <v>22</v>
      </c>
      <c r="G219" s="67">
        <f>G220</f>
        <v>380000</v>
      </c>
      <c r="H219" s="67">
        <f>H220</f>
        <v>0</v>
      </c>
      <c r="I219" s="67">
        <f t="shared" si="75"/>
        <v>380000</v>
      </c>
      <c r="J219" s="67">
        <f t="shared" si="113"/>
        <v>380000</v>
      </c>
      <c r="K219" s="67">
        <f>K220</f>
        <v>0</v>
      </c>
      <c r="L219" s="67">
        <f t="shared" si="94"/>
        <v>380000</v>
      </c>
      <c r="M219" s="67">
        <f t="shared" si="113"/>
        <v>380000</v>
      </c>
      <c r="N219" s="67">
        <f>N220</f>
        <v>0</v>
      </c>
      <c r="O219" s="67">
        <f t="shared" si="95"/>
        <v>380000</v>
      </c>
    </row>
    <row r="220" spans="1:17" s="31" customFormat="1" ht="24">
      <c r="A220" s="7" t="s">
        <v>396</v>
      </c>
      <c r="B220" s="16">
        <v>800</v>
      </c>
      <c r="C220" s="6" t="s">
        <v>14</v>
      </c>
      <c r="D220" s="6" t="s">
        <v>10</v>
      </c>
      <c r="E220" s="43" t="s">
        <v>477</v>
      </c>
      <c r="F220" s="9" t="s">
        <v>70</v>
      </c>
      <c r="G220" s="67">
        <v>380000</v>
      </c>
      <c r="H220" s="67"/>
      <c r="I220" s="67">
        <f t="shared" si="75"/>
        <v>380000</v>
      </c>
      <c r="J220" s="68">
        <v>380000</v>
      </c>
      <c r="K220" s="67"/>
      <c r="L220" s="67">
        <f t="shared" si="94"/>
        <v>380000</v>
      </c>
      <c r="M220" s="67">
        <v>380000</v>
      </c>
      <c r="N220" s="67"/>
      <c r="O220" s="67">
        <f t="shared" si="95"/>
        <v>380000</v>
      </c>
    </row>
    <row r="221" spans="1:17" s="32" customFormat="1" ht="12">
      <c r="A221" s="11" t="s">
        <v>42</v>
      </c>
      <c r="B221" s="18">
        <v>800</v>
      </c>
      <c r="C221" s="2" t="s">
        <v>8</v>
      </c>
      <c r="D221" s="2"/>
      <c r="E221" s="2"/>
      <c r="F221" s="12"/>
      <c r="G221" s="65">
        <f>G247+G222+G286</f>
        <v>16741803.869999999</v>
      </c>
      <c r="H221" s="65">
        <f>H247+H222+H286</f>
        <v>0</v>
      </c>
      <c r="I221" s="65">
        <f t="shared" si="75"/>
        <v>16741803.869999999</v>
      </c>
      <c r="J221" s="65">
        <f>J247+J222+J286</f>
        <v>3373000</v>
      </c>
      <c r="K221" s="65">
        <f>K247+K222+K286</f>
        <v>0</v>
      </c>
      <c r="L221" s="65">
        <f t="shared" si="94"/>
        <v>3373000</v>
      </c>
      <c r="M221" s="65">
        <f>M247+M222+M286</f>
        <v>3373000</v>
      </c>
      <c r="N221" s="65">
        <f>N247+N222+N286</f>
        <v>0</v>
      </c>
      <c r="O221" s="65">
        <f t="shared" si="95"/>
        <v>3373000</v>
      </c>
      <c r="P221" s="31"/>
      <c r="Q221" s="31"/>
    </row>
    <row r="222" spans="1:17" s="34" customFormat="1" ht="12">
      <c r="A222" s="8" t="s">
        <v>122</v>
      </c>
      <c r="B222" s="20">
        <v>800</v>
      </c>
      <c r="C222" s="4" t="s">
        <v>8</v>
      </c>
      <c r="D222" s="4" t="s">
        <v>5</v>
      </c>
      <c r="E222" s="4"/>
      <c r="F222" s="21"/>
      <c r="G222" s="66">
        <f>G223</f>
        <v>12152137.199999999</v>
      </c>
      <c r="H222" s="66">
        <f>H223</f>
        <v>0</v>
      </c>
      <c r="I222" s="67">
        <f t="shared" ref="I222:I297" si="114">G222+H222</f>
        <v>12152137.199999999</v>
      </c>
      <c r="J222" s="66">
        <f t="shared" ref="J222:M223" si="115">J223</f>
        <v>800000</v>
      </c>
      <c r="K222" s="66">
        <f>K223</f>
        <v>0</v>
      </c>
      <c r="L222" s="67">
        <f t="shared" si="94"/>
        <v>800000</v>
      </c>
      <c r="M222" s="66">
        <f t="shared" si="115"/>
        <v>800000</v>
      </c>
      <c r="N222" s="66">
        <f>N223</f>
        <v>0</v>
      </c>
      <c r="O222" s="67">
        <f t="shared" si="95"/>
        <v>800000</v>
      </c>
      <c r="P222" s="56"/>
      <c r="Q222" s="56"/>
    </row>
    <row r="223" spans="1:17" s="31" customFormat="1" ht="24">
      <c r="A223" s="7" t="s">
        <v>414</v>
      </c>
      <c r="B223" s="16">
        <v>800</v>
      </c>
      <c r="C223" s="6" t="s">
        <v>8</v>
      </c>
      <c r="D223" s="6" t="s">
        <v>5</v>
      </c>
      <c r="E223" s="6" t="s">
        <v>194</v>
      </c>
      <c r="F223" s="9"/>
      <c r="G223" s="67">
        <f>G224</f>
        <v>12152137.199999999</v>
      </c>
      <c r="H223" s="67">
        <f>H224</f>
        <v>0</v>
      </c>
      <c r="I223" s="67">
        <f t="shared" si="114"/>
        <v>12152137.199999999</v>
      </c>
      <c r="J223" s="67">
        <f t="shared" si="115"/>
        <v>800000</v>
      </c>
      <c r="K223" s="67">
        <f>K224</f>
        <v>0</v>
      </c>
      <c r="L223" s="67">
        <f t="shared" si="94"/>
        <v>800000</v>
      </c>
      <c r="M223" s="67">
        <f t="shared" si="115"/>
        <v>800000</v>
      </c>
      <c r="N223" s="67">
        <f>N224</f>
        <v>0</v>
      </c>
      <c r="O223" s="67">
        <f t="shared" si="95"/>
        <v>800000</v>
      </c>
    </row>
    <row r="224" spans="1:17" s="31" customFormat="1" ht="11.25" customHeight="1">
      <c r="A224" s="7" t="s">
        <v>393</v>
      </c>
      <c r="B224" s="16">
        <v>800</v>
      </c>
      <c r="C224" s="6" t="s">
        <v>8</v>
      </c>
      <c r="D224" s="6" t="s">
        <v>5</v>
      </c>
      <c r="E224" s="6" t="s">
        <v>394</v>
      </c>
      <c r="F224" s="9"/>
      <c r="G224" s="67">
        <f>G225+G231+G228</f>
        <v>12152137.199999999</v>
      </c>
      <c r="H224" s="67">
        <f>H225+H231+H228</f>
        <v>0</v>
      </c>
      <c r="I224" s="67">
        <f t="shared" si="114"/>
        <v>12152137.199999999</v>
      </c>
      <c r="J224" s="67">
        <f t="shared" ref="J224:M224" si="116">J225+J231+J228</f>
        <v>800000</v>
      </c>
      <c r="K224" s="67">
        <f>K225+K231+K228</f>
        <v>0</v>
      </c>
      <c r="L224" s="67">
        <f t="shared" si="94"/>
        <v>800000</v>
      </c>
      <c r="M224" s="67">
        <f t="shared" si="116"/>
        <v>800000</v>
      </c>
      <c r="N224" s="67">
        <f>N225+N231+N228</f>
        <v>0</v>
      </c>
      <c r="O224" s="67">
        <f t="shared" si="95"/>
        <v>800000</v>
      </c>
    </row>
    <row r="225" spans="1:15" s="31" customFormat="1" ht="24" hidden="1">
      <c r="A225" s="7" t="s">
        <v>253</v>
      </c>
      <c r="B225" s="16">
        <v>800</v>
      </c>
      <c r="C225" s="6" t="s">
        <v>8</v>
      </c>
      <c r="D225" s="6" t="s">
        <v>5</v>
      </c>
      <c r="E225" s="6" t="s">
        <v>395</v>
      </c>
      <c r="F225" s="9"/>
      <c r="G225" s="67">
        <f t="shared" ref="G225:N226" si="117">G226</f>
        <v>0</v>
      </c>
      <c r="H225" s="67">
        <f t="shared" si="117"/>
        <v>0</v>
      </c>
      <c r="I225" s="67">
        <f t="shared" si="114"/>
        <v>0</v>
      </c>
      <c r="J225" s="67">
        <f t="shared" si="117"/>
        <v>0</v>
      </c>
      <c r="K225" s="67">
        <f t="shared" si="117"/>
        <v>0</v>
      </c>
      <c r="L225" s="67">
        <f t="shared" si="94"/>
        <v>0</v>
      </c>
      <c r="M225" s="67">
        <f t="shared" si="117"/>
        <v>0</v>
      </c>
      <c r="N225" s="67">
        <f t="shared" si="117"/>
        <v>0</v>
      </c>
      <c r="O225" s="67">
        <f t="shared" si="95"/>
        <v>0</v>
      </c>
    </row>
    <row r="226" spans="1:15" s="31" customFormat="1" ht="12" hidden="1">
      <c r="A226" s="7" t="s">
        <v>246</v>
      </c>
      <c r="B226" s="16">
        <v>800</v>
      </c>
      <c r="C226" s="6" t="s">
        <v>8</v>
      </c>
      <c r="D226" s="6" t="s">
        <v>5</v>
      </c>
      <c r="E226" s="6" t="s">
        <v>395</v>
      </c>
      <c r="F226" s="9" t="s">
        <v>117</v>
      </c>
      <c r="G226" s="67">
        <f t="shared" si="117"/>
        <v>0</v>
      </c>
      <c r="H226" s="67">
        <f t="shared" si="117"/>
        <v>0</v>
      </c>
      <c r="I226" s="67">
        <f t="shared" si="114"/>
        <v>0</v>
      </c>
      <c r="J226" s="67">
        <f t="shared" si="117"/>
        <v>0</v>
      </c>
      <c r="K226" s="67">
        <f t="shared" si="117"/>
        <v>0</v>
      </c>
      <c r="L226" s="67">
        <f t="shared" si="94"/>
        <v>0</v>
      </c>
      <c r="M226" s="67">
        <f t="shared" si="117"/>
        <v>0</v>
      </c>
      <c r="N226" s="67">
        <f t="shared" si="117"/>
        <v>0</v>
      </c>
      <c r="O226" s="67">
        <f t="shared" si="95"/>
        <v>0</v>
      </c>
    </row>
    <row r="227" spans="1:15" s="31" customFormat="1" ht="12" hidden="1">
      <c r="A227" s="7" t="s">
        <v>119</v>
      </c>
      <c r="B227" s="16">
        <v>800</v>
      </c>
      <c r="C227" s="6" t="s">
        <v>8</v>
      </c>
      <c r="D227" s="6" t="s">
        <v>5</v>
      </c>
      <c r="E227" s="6" t="s">
        <v>395</v>
      </c>
      <c r="F227" s="9" t="s">
        <v>118</v>
      </c>
      <c r="G227" s="67"/>
      <c r="H227" s="67"/>
      <c r="I227" s="67">
        <f t="shared" si="114"/>
        <v>0</v>
      </c>
      <c r="J227" s="68"/>
      <c r="K227" s="67"/>
      <c r="L227" s="67">
        <f t="shared" si="94"/>
        <v>0</v>
      </c>
      <c r="M227" s="67"/>
      <c r="N227" s="67"/>
      <c r="O227" s="67">
        <f t="shared" si="95"/>
        <v>0</v>
      </c>
    </row>
    <row r="228" spans="1:15" s="31" customFormat="1" ht="24">
      <c r="A228" s="7" t="s">
        <v>416</v>
      </c>
      <c r="B228" s="16">
        <v>800</v>
      </c>
      <c r="C228" s="6" t="s">
        <v>8</v>
      </c>
      <c r="D228" s="6" t="s">
        <v>5</v>
      </c>
      <c r="E228" s="6" t="s">
        <v>417</v>
      </c>
      <c r="F228" s="9"/>
      <c r="G228" s="67">
        <f>G229</f>
        <v>1489337.2</v>
      </c>
      <c r="H228" s="67">
        <f>H229</f>
        <v>0</v>
      </c>
      <c r="I228" s="67">
        <f t="shared" si="114"/>
        <v>1489337.2</v>
      </c>
      <c r="J228" s="67">
        <f t="shared" ref="J228:M229" si="118">J229</f>
        <v>800000</v>
      </c>
      <c r="K228" s="67">
        <f>K229</f>
        <v>0</v>
      </c>
      <c r="L228" s="67">
        <f t="shared" si="94"/>
        <v>800000</v>
      </c>
      <c r="M228" s="67">
        <f t="shared" si="118"/>
        <v>800000</v>
      </c>
      <c r="N228" s="67">
        <f>N229</f>
        <v>0</v>
      </c>
      <c r="O228" s="67">
        <f t="shared" si="95"/>
        <v>800000</v>
      </c>
    </row>
    <row r="229" spans="1:15" s="31" customFormat="1" ht="12">
      <c r="A229" s="7" t="s">
        <v>246</v>
      </c>
      <c r="B229" s="16">
        <v>800</v>
      </c>
      <c r="C229" s="6" t="s">
        <v>8</v>
      </c>
      <c r="D229" s="6" t="s">
        <v>5</v>
      </c>
      <c r="E229" s="6" t="s">
        <v>417</v>
      </c>
      <c r="F229" s="9" t="s">
        <v>117</v>
      </c>
      <c r="G229" s="67">
        <f>G230</f>
        <v>1489337.2</v>
      </c>
      <c r="H229" s="67">
        <f>H230</f>
        <v>0</v>
      </c>
      <c r="I229" s="67">
        <f t="shared" si="114"/>
        <v>1489337.2</v>
      </c>
      <c r="J229" s="67">
        <f t="shared" si="118"/>
        <v>800000</v>
      </c>
      <c r="K229" s="67">
        <f>K230</f>
        <v>0</v>
      </c>
      <c r="L229" s="67">
        <f t="shared" si="94"/>
        <v>800000</v>
      </c>
      <c r="M229" s="67">
        <f t="shared" si="118"/>
        <v>800000</v>
      </c>
      <c r="N229" s="67">
        <f>N230</f>
        <v>0</v>
      </c>
      <c r="O229" s="67">
        <f t="shared" si="95"/>
        <v>800000</v>
      </c>
    </row>
    <row r="230" spans="1:15" s="31" customFormat="1" ht="12">
      <c r="A230" s="7" t="s">
        <v>119</v>
      </c>
      <c r="B230" s="16">
        <v>800</v>
      </c>
      <c r="C230" s="6" t="s">
        <v>8</v>
      </c>
      <c r="D230" s="6" t="s">
        <v>5</v>
      </c>
      <c r="E230" s="6" t="s">
        <v>417</v>
      </c>
      <c r="F230" s="9" t="s">
        <v>118</v>
      </c>
      <c r="G230" s="67">
        <v>1489337.2</v>
      </c>
      <c r="H230" s="67"/>
      <c r="I230" s="67">
        <f t="shared" si="114"/>
        <v>1489337.2</v>
      </c>
      <c r="J230" s="68">
        <v>800000</v>
      </c>
      <c r="K230" s="67"/>
      <c r="L230" s="67">
        <f t="shared" si="94"/>
        <v>800000</v>
      </c>
      <c r="M230" s="67">
        <v>800000</v>
      </c>
      <c r="N230" s="67"/>
      <c r="O230" s="67">
        <f t="shared" si="95"/>
        <v>800000</v>
      </c>
    </row>
    <row r="231" spans="1:15" s="31" customFormat="1" ht="24">
      <c r="A231" s="7" t="s">
        <v>399</v>
      </c>
      <c r="B231" s="16">
        <v>800</v>
      </c>
      <c r="C231" s="6" t="s">
        <v>8</v>
      </c>
      <c r="D231" s="6" t="s">
        <v>5</v>
      </c>
      <c r="E231" s="6" t="s">
        <v>398</v>
      </c>
      <c r="F231" s="9"/>
      <c r="G231" s="67">
        <f>G232+G237+G242</f>
        <v>10662800</v>
      </c>
      <c r="H231" s="67">
        <f>H232+H237+H242</f>
        <v>0</v>
      </c>
      <c r="I231" s="67">
        <f t="shared" si="114"/>
        <v>10662800</v>
      </c>
      <c r="J231" s="67">
        <f t="shared" ref="J231:M231" si="119">J232+J237+J242</f>
        <v>0</v>
      </c>
      <c r="K231" s="67">
        <f>K232+K237+K242</f>
        <v>0</v>
      </c>
      <c r="L231" s="67">
        <f t="shared" si="94"/>
        <v>0</v>
      </c>
      <c r="M231" s="67">
        <f t="shared" si="119"/>
        <v>0</v>
      </c>
      <c r="N231" s="67">
        <f>N232+N237+N242</f>
        <v>0</v>
      </c>
      <c r="O231" s="67">
        <f t="shared" si="95"/>
        <v>0</v>
      </c>
    </row>
    <row r="232" spans="1:15" s="31" customFormat="1" ht="48">
      <c r="A232" s="7" t="s">
        <v>467</v>
      </c>
      <c r="B232" s="16">
        <v>800</v>
      </c>
      <c r="C232" s="6" t="s">
        <v>8</v>
      </c>
      <c r="D232" s="6" t="s">
        <v>5</v>
      </c>
      <c r="E232" s="6" t="s">
        <v>400</v>
      </c>
      <c r="F232" s="9"/>
      <c r="G232" s="67">
        <f>G233+G235</f>
        <v>10449544</v>
      </c>
      <c r="H232" s="67">
        <f>H233+H235</f>
        <v>0</v>
      </c>
      <c r="I232" s="67">
        <f t="shared" si="114"/>
        <v>10449544</v>
      </c>
      <c r="J232" s="67">
        <f t="shared" ref="J232:M232" si="120">J233+J235</f>
        <v>0</v>
      </c>
      <c r="K232" s="67">
        <f>K233+K235</f>
        <v>0</v>
      </c>
      <c r="L232" s="67">
        <f t="shared" si="94"/>
        <v>0</v>
      </c>
      <c r="M232" s="67">
        <f t="shared" si="120"/>
        <v>0</v>
      </c>
      <c r="N232" s="67">
        <f>N233+N235</f>
        <v>0</v>
      </c>
      <c r="O232" s="67">
        <f t="shared" si="95"/>
        <v>0</v>
      </c>
    </row>
    <row r="233" spans="1:15" s="31" customFormat="1" ht="12" hidden="1">
      <c r="A233" s="7" t="s">
        <v>246</v>
      </c>
      <c r="B233" s="16">
        <v>800</v>
      </c>
      <c r="C233" s="6" t="s">
        <v>8</v>
      </c>
      <c r="D233" s="6" t="s">
        <v>5</v>
      </c>
      <c r="E233" s="6" t="s">
        <v>400</v>
      </c>
      <c r="F233" s="9" t="s">
        <v>117</v>
      </c>
      <c r="G233" s="67">
        <f>G234</f>
        <v>0</v>
      </c>
      <c r="H233" s="67">
        <f>H234</f>
        <v>0</v>
      </c>
      <c r="I233" s="67">
        <f t="shared" si="114"/>
        <v>0</v>
      </c>
      <c r="J233" s="67">
        <f t="shared" ref="J233:M233" si="121">J234</f>
        <v>0</v>
      </c>
      <c r="K233" s="67">
        <f>K234</f>
        <v>0</v>
      </c>
      <c r="L233" s="67">
        <f t="shared" si="94"/>
        <v>0</v>
      </c>
      <c r="M233" s="67">
        <f t="shared" si="121"/>
        <v>0</v>
      </c>
      <c r="N233" s="67">
        <f>N234</f>
        <v>0</v>
      </c>
      <c r="O233" s="67">
        <f t="shared" si="95"/>
        <v>0</v>
      </c>
    </row>
    <row r="234" spans="1:15" s="31" customFormat="1" ht="12" hidden="1">
      <c r="A234" s="7" t="s">
        <v>119</v>
      </c>
      <c r="B234" s="16">
        <v>800</v>
      </c>
      <c r="C234" s="6" t="s">
        <v>8</v>
      </c>
      <c r="D234" s="6" t="s">
        <v>5</v>
      </c>
      <c r="E234" s="6" t="s">
        <v>400</v>
      </c>
      <c r="F234" s="9" t="s">
        <v>118</v>
      </c>
      <c r="G234" s="67"/>
      <c r="H234" s="67"/>
      <c r="I234" s="67">
        <f t="shared" si="114"/>
        <v>0</v>
      </c>
      <c r="J234" s="67">
        <v>0</v>
      </c>
      <c r="K234" s="67"/>
      <c r="L234" s="67">
        <f t="shared" si="94"/>
        <v>0</v>
      </c>
      <c r="M234" s="67">
        <v>0</v>
      </c>
      <c r="N234" s="67"/>
      <c r="O234" s="67">
        <f t="shared" si="95"/>
        <v>0</v>
      </c>
    </row>
    <row r="235" spans="1:15" s="31" customFormat="1" ht="12">
      <c r="A235" s="7" t="s">
        <v>65</v>
      </c>
      <c r="B235" s="16">
        <v>800</v>
      </c>
      <c r="C235" s="6" t="s">
        <v>8</v>
      </c>
      <c r="D235" s="6" t="s">
        <v>5</v>
      </c>
      <c r="E235" s="6" t="s">
        <v>400</v>
      </c>
      <c r="F235" s="9" t="s">
        <v>22</v>
      </c>
      <c r="G235" s="67">
        <f>G236</f>
        <v>10449544</v>
      </c>
      <c r="H235" s="67">
        <f>H236</f>
        <v>0</v>
      </c>
      <c r="I235" s="67">
        <f t="shared" si="114"/>
        <v>10449544</v>
      </c>
      <c r="J235" s="67">
        <f t="shared" ref="J235:M235" si="122">J236</f>
        <v>0</v>
      </c>
      <c r="K235" s="67">
        <f>K236</f>
        <v>0</v>
      </c>
      <c r="L235" s="67">
        <f t="shared" si="94"/>
        <v>0</v>
      </c>
      <c r="M235" s="67">
        <f t="shared" si="122"/>
        <v>0</v>
      </c>
      <c r="N235" s="67">
        <f>N236</f>
        <v>0</v>
      </c>
      <c r="O235" s="67">
        <f t="shared" si="95"/>
        <v>0</v>
      </c>
    </row>
    <row r="236" spans="1:15" s="31" customFormat="1" ht="12">
      <c r="A236" s="7" t="s">
        <v>66</v>
      </c>
      <c r="B236" s="16">
        <v>800</v>
      </c>
      <c r="C236" s="6" t="s">
        <v>8</v>
      </c>
      <c r="D236" s="6" t="s">
        <v>5</v>
      </c>
      <c r="E236" s="6" t="s">
        <v>400</v>
      </c>
      <c r="F236" s="9" t="s">
        <v>64</v>
      </c>
      <c r="G236" s="67">
        <v>10449544</v>
      </c>
      <c r="H236" s="67"/>
      <c r="I236" s="67">
        <f t="shared" si="114"/>
        <v>10449544</v>
      </c>
      <c r="J236" s="67">
        <v>0</v>
      </c>
      <c r="K236" s="67"/>
      <c r="L236" s="67">
        <f t="shared" si="94"/>
        <v>0</v>
      </c>
      <c r="M236" s="67"/>
      <c r="N236" s="67"/>
      <c r="O236" s="67">
        <f t="shared" si="95"/>
        <v>0</v>
      </c>
    </row>
    <row r="237" spans="1:15" s="31" customFormat="1" ht="42" customHeight="1">
      <c r="A237" s="7" t="s">
        <v>310</v>
      </c>
      <c r="B237" s="16">
        <v>800</v>
      </c>
      <c r="C237" s="6" t="s">
        <v>8</v>
      </c>
      <c r="D237" s="6" t="s">
        <v>5</v>
      </c>
      <c r="E237" s="6" t="s">
        <v>401</v>
      </c>
      <c r="F237" s="9"/>
      <c r="G237" s="67">
        <f>G238+G240</f>
        <v>202593.2</v>
      </c>
      <c r="H237" s="67">
        <f>H238+H240</f>
        <v>0</v>
      </c>
      <c r="I237" s="67">
        <f t="shared" si="114"/>
        <v>202593.2</v>
      </c>
      <c r="J237" s="67">
        <f t="shared" ref="J237:M237" si="123">J238+J240</f>
        <v>0</v>
      </c>
      <c r="K237" s="67">
        <f>K238+K240</f>
        <v>0</v>
      </c>
      <c r="L237" s="67">
        <f t="shared" si="94"/>
        <v>0</v>
      </c>
      <c r="M237" s="67">
        <f t="shared" si="123"/>
        <v>0</v>
      </c>
      <c r="N237" s="67">
        <f>N238+N240</f>
        <v>0</v>
      </c>
      <c r="O237" s="67">
        <f t="shared" si="95"/>
        <v>0</v>
      </c>
    </row>
    <row r="238" spans="1:15" s="31" customFormat="1" ht="12" hidden="1">
      <c r="A238" s="7" t="s">
        <v>246</v>
      </c>
      <c r="B238" s="16">
        <v>800</v>
      </c>
      <c r="C238" s="6" t="s">
        <v>8</v>
      </c>
      <c r="D238" s="6" t="s">
        <v>5</v>
      </c>
      <c r="E238" s="6" t="s">
        <v>401</v>
      </c>
      <c r="F238" s="9" t="s">
        <v>117</v>
      </c>
      <c r="G238" s="67">
        <f>G239</f>
        <v>0</v>
      </c>
      <c r="H238" s="67">
        <f>H239</f>
        <v>0</v>
      </c>
      <c r="I238" s="67">
        <f t="shared" si="114"/>
        <v>0</v>
      </c>
      <c r="J238" s="67">
        <f t="shared" ref="J238:M238" si="124">J239</f>
        <v>0</v>
      </c>
      <c r="K238" s="67">
        <f>K239</f>
        <v>0</v>
      </c>
      <c r="L238" s="67">
        <f t="shared" si="94"/>
        <v>0</v>
      </c>
      <c r="M238" s="67">
        <f t="shared" si="124"/>
        <v>0</v>
      </c>
      <c r="N238" s="67">
        <f>N239</f>
        <v>0</v>
      </c>
      <c r="O238" s="67">
        <f t="shared" si="95"/>
        <v>0</v>
      </c>
    </row>
    <row r="239" spans="1:15" s="31" customFormat="1" ht="12" hidden="1">
      <c r="A239" s="7" t="s">
        <v>119</v>
      </c>
      <c r="B239" s="16">
        <v>800</v>
      </c>
      <c r="C239" s="6" t="s">
        <v>8</v>
      </c>
      <c r="D239" s="6" t="s">
        <v>5</v>
      </c>
      <c r="E239" s="6" t="s">
        <v>401</v>
      </c>
      <c r="F239" s="9" t="s">
        <v>118</v>
      </c>
      <c r="G239" s="67"/>
      <c r="H239" s="67"/>
      <c r="I239" s="67">
        <f t="shared" si="114"/>
        <v>0</v>
      </c>
      <c r="J239" s="67">
        <v>0</v>
      </c>
      <c r="K239" s="67"/>
      <c r="L239" s="67">
        <f t="shared" si="94"/>
        <v>0</v>
      </c>
      <c r="M239" s="67">
        <v>0</v>
      </c>
      <c r="N239" s="67"/>
      <c r="O239" s="67">
        <f t="shared" si="95"/>
        <v>0</v>
      </c>
    </row>
    <row r="240" spans="1:15" s="31" customFormat="1" ht="12">
      <c r="A240" s="7" t="s">
        <v>65</v>
      </c>
      <c r="B240" s="16">
        <v>800</v>
      </c>
      <c r="C240" s="6" t="s">
        <v>8</v>
      </c>
      <c r="D240" s="6" t="s">
        <v>5</v>
      </c>
      <c r="E240" s="6" t="s">
        <v>401</v>
      </c>
      <c r="F240" s="9" t="s">
        <v>22</v>
      </c>
      <c r="G240" s="67">
        <f>G241</f>
        <v>202593.2</v>
      </c>
      <c r="H240" s="67">
        <f>H241</f>
        <v>0</v>
      </c>
      <c r="I240" s="67">
        <f t="shared" si="114"/>
        <v>202593.2</v>
      </c>
      <c r="J240" s="67">
        <f t="shared" ref="J240:M240" si="125">J241</f>
        <v>0</v>
      </c>
      <c r="K240" s="67">
        <f>K241</f>
        <v>0</v>
      </c>
      <c r="L240" s="67">
        <f t="shared" si="94"/>
        <v>0</v>
      </c>
      <c r="M240" s="67">
        <f t="shared" si="125"/>
        <v>0</v>
      </c>
      <c r="N240" s="67">
        <f>N241</f>
        <v>0</v>
      </c>
      <c r="O240" s="67">
        <f t="shared" si="95"/>
        <v>0</v>
      </c>
    </row>
    <row r="241" spans="1:17" s="31" customFormat="1" ht="12">
      <c r="A241" s="7" t="s">
        <v>66</v>
      </c>
      <c r="B241" s="16">
        <v>800</v>
      </c>
      <c r="C241" s="6" t="s">
        <v>8</v>
      </c>
      <c r="D241" s="6" t="s">
        <v>5</v>
      </c>
      <c r="E241" s="6" t="s">
        <v>401</v>
      </c>
      <c r="F241" s="9" t="s">
        <v>64</v>
      </c>
      <c r="G241" s="67">
        <v>202593.2</v>
      </c>
      <c r="H241" s="67"/>
      <c r="I241" s="67">
        <f t="shared" si="114"/>
        <v>202593.2</v>
      </c>
      <c r="J241" s="67">
        <v>0</v>
      </c>
      <c r="K241" s="67"/>
      <c r="L241" s="67">
        <f t="shared" si="94"/>
        <v>0</v>
      </c>
      <c r="M241" s="67"/>
      <c r="N241" s="67"/>
      <c r="O241" s="67">
        <f t="shared" si="95"/>
        <v>0</v>
      </c>
    </row>
    <row r="242" spans="1:17" s="31" customFormat="1" ht="36">
      <c r="A242" s="7" t="s">
        <v>309</v>
      </c>
      <c r="B242" s="16">
        <v>800</v>
      </c>
      <c r="C242" s="6" t="s">
        <v>8</v>
      </c>
      <c r="D242" s="6" t="s">
        <v>5</v>
      </c>
      <c r="E242" s="6" t="s">
        <v>402</v>
      </c>
      <c r="F242" s="9"/>
      <c r="G242" s="67">
        <f>G243+G245</f>
        <v>10662.8</v>
      </c>
      <c r="H242" s="67">
        <f>H243+H245</f>
        <v>0</v>
      </c>
      <c r="I242" s="67">
        <f t="shared" si="114"/>
        <v>10662.8</v>
      </c>
      <c r="J242" s="67">
        <f t="shared" ref="J242:M242" si="126">J243+J245</f>
        <v>0</v>
      </c>
      <c r="K242" s="67">
        <f>K243+K245</f>
        <v>0</v>
      </c>
      <c r="L242" s="67">
        <f t="shared" si="94"/>
        <v>0</v>
      </c>
      <c r="M242" s="67">
        <f t="shared" si="126"/>
        <v>0</v>
      </c>
      <c r="N242" s="67">
        <f>N243+N245</f>
        <v>0</v>
      </c>
      <c r="O242" s="67">
        <f t="shared" si="95"/>
        <v>0</v>
      </c>
    </row>
    <row r="243" spans="1:17" s="31" customFormat="1" ht="12" hidden="1">
      <c r="A243" s="7" t="s">
        <v>246</v>
      </c>
      <c r="B243" s="16">
        <v>800</v>
      </c>
      <c r="C243" s="6" t="s">
        <v>8</v>
      </c>
      <c r="D243" s="6" t="s">
        <v>5</v>
      </c>
      <c r="E243" s="6" t="s">
        <v>402</v>
      </c>
      <c r="F243" s="9" t="s">
        <v>117</v>
      </c>
      <c r="G243" s="67">
        <f>G244</f>
        <v>0</v>
      </c>
      <c r="H243" s="67">
        <f>H244</f>
        <v>0</v>
      </c>
      <c r="I243" s="67">
        <f t="shared" si="114"/>
        <v>0</v>
      </c>
      <c r="J243" s="67">
        <f t="shared" ref="J243:M243" si="127">J244</f>
        <v>0</v>
      </c>
      <c r="K243" s="67">
        <f>K244</f>
        <v>0</v>
      </c>
      <c r="L243" s="67">
        <f t="shared" si="94"/>
        <v>0</v>
      </c>
      <c r="M243" s="67">
        <f t="shared" si="127"/>
        <v>0</v>
      </c>
      <c r="N243" s="67">
        <f>N244</f>
        <v>0</v>
      </c>
      <c r="O243" s="67">
        <f t="shared" si="95"/>
        <v>0</v>
      </c>
    </row>
    <row r="244" spans="1:17" s="31" customFormat="1" ht="12" hidden="1">
      <c r="A244" s="7" t="s">
        <v>119</v>
      </c>
      <c r="B244" s="16">
        <v>800</v>
      </c>
      <c r="C244" s="6" t="s">
        <v>8</v>
      </c>
      <c r="D244" s="6" t="s">
        <v>5</v>
      </c>
      <c r="E244" s="6" t="s">
        <v>402</v>
      </c>
      <c r="F244" s="9" t="s">
        <v>118</v>
      </c>
      <c r="G244" s="67"/>
      <c r="H244" s="67"/>
      <c r="I244" s="67">
        <f t="shared" si="114"/>
        <v>0</v>
      </c>
      <c r="J244" s="67">
        <v>0</v>
      </c>
      <c r="K244" s="67"/>
      <c r="L244" s="67">
        <f t="shared" si="94"/>
        <v>0</v>
      </c>
      <c r="M244" s="67">
        <v>0</v>
      </c>
      <c r="N244" s="67"/>
      <c r="O244" s="67">
        <f t="shared" si="95"/>
        <v>0</v>
      </c>
    </row>
    <row r="245" spans="1:17" s="31" customFormat="1" ht="12">
      <c r="A245" s="7" t="s">
        <v>65</v>
      </c>
      <c r="B245" s="16">
        <v>800</v>
      </c>
      <c r="C245" s="6" t="s">
        <v>8</v>
      </c>
      <c r="D245" s="6" t="s">
        <v>5</v>
      </c>
      <c r="E245" s="6" t="s">
        <v>402</v>
      </c>
      <c r="F245" s="9" t="s">
        <v>22</v>
      </c>
      <c r="G245" s="67">
        <f>G246</f>
        <v>10662.8</v>
      </c>
      <c r="H245" s="67">
        <f>H246</f>
        <v>0</v>
      </c>
      <c r="I245" s="67">
        <f t="shared" si="114"/>
        <v>10662.8</v>
      </c>
      <c r="J245" s="67">
        <f t="shared" ref="J245:M245" si="128">J246</f>
        <v>0</v>
      </c>
      <c r="K245" s="67">
        <f>K246</f>
        <v>0</v>
      </c>
      <c r="L245" s="67">
        <f t="shared" si="94"/>
        <v>0</v>
      </c>
      <c r="M245" s="67">
        <f t="shared" si="128"/>
        <v>0</v>
      </c>
      <c r="N245" s="67">
        <f>N246</f>
        <v>0</v>
      </c>
      <c r="O245" s="67">
        <f t="shared" si="95"/>
        <v>0</v>
      </c>
    </row>
    <row r="246" spans="1:17" s="31" customFormat="1" ht="12">
      <c r="A246" s="7" t="s">
        <v>66</v>
      </c>
      <c r="B246" s="16">
        <v>800</v>
      </c>
      <c r="C246" s="6" t="s">
        <v>8</v>
      </c>
      <c r="D246" s="6" t="s">
        <v>5</v>
      </c>
      <c r="E246" s="6" t="s">
        <v>402</v>
      </c>
      <c r="F246" s="9" t="s">
        <v>64</v>
      </c>
      <c r="G246" s="67">
        <v>10662.8</v>
      </c>
      <c r="H246" s="67"/>
      <c r="I246" s="67">
        <f t="shared" si="114"/>
        <v>10662.8</v>
      </c>
      <c r="J246" s="67">
        <v>0</v>
      </c>
      <c r="K246" s="67"/>
      <c r="L246" s="67">
        <f t="shared" si="94"/>
        <v>0</v>
      </c>
      <c r="M246" s="67"/>
      <c r="N246" s="67"/>
      <c r="O246" s="67">
        <f t="shared" si="95"/>
        <v>0</v>
      </c>
    </row>
    <row r="247" spans="1:17" s="34" customFormat="1" ht="14.25" customHeight="1">
      <c r="A247" s="8" t="s">
        <v>121</v>
      </c>
      <c r="B247" s="20">
        <v>800</v>
      </c>
      <c r="C247" s="4" t="s">
        <v>8</v>
      </c>
      <c r="D247" s="4" t="s">
        <v>6</v>
      </c>
      <c r="E247" s="4"/>
      <c r="F247" s="21"/>
      <c r="G247" s="66">
        <f>G256+G248</f>
        <v>4589666.67</v>
      </c>
      <c r="H247" s="66">
        <f>H256+H248</f>
        <v>0</v>
      </c>
      <c r="I247" s="66">
        <f t="shared" si="114"/>
        <v>4589666.67</v>
      </c>
      <c r="J247" s="66">
        <f t="shared" ref="J247:M247" si="129">J256+J248</f>
        <v>2573000</v>
      </c>
      <c r="K247" s="66">
        <f>K256+K248</f>
        <v>0</v>
      </c>
      <c r="L247" s="66">
        <f t="shared" si="94"/>
        <v>2573000</v>
      </c>
      <c r="M247" s="66">
        <f t="shared" si="129"/>
        <v>2573000</v>
      </c>
      <c r="N247" s="66">
        <f>N256+N248</f>
        <v>0</v>
      </c>
      <c r="O247" s="66">
        <f t="shared" si="95"/>
        <v>2573000</v>
      </c>
      <c r="P247" s="56"/>
      <c r="Q247" s="56"/>
    </row>
    <row r="248" spans="1:17" s="34" customFormat="1" ht="24" hidden="1">
      <c r="A248" s="7" t="s">
        <v>414</v>
      </c>
      <c r="B248" s="16">
        <v>800</v>
      </c>
      <c r="C248" s="6" t="s">
        <v>8</v>
      </c>
      <c r="D248" s="6" t="s">
        <v>6</v>
      </c>
      <c r="E248" s="6" t="s">
        <v>194</v>
      </c>
      <c r="F248" s="9"/>
      <c r="G248" s="67">
        <f t="shared" ref="G248:N254" si="130">G249</f>
        <v>0</v>
      </c>
      <c r="H248" s="67">
        <f t="shared" si="130"/>
        <v>0</v>
      </c>
      <c r="I248" s="67">
        <f t="shared" si="114"/>
        <v>0</v>
      </c>
      <c r="J248" s="67">
        <f t="shared" si="130"/>
        <v>0</v>
      </c>
      <c r="K248" s="67">
        <f t="shared" si="130"/>
        <v>0</v>
      </c>
      <c r="L248" s="67">
        <f t="shared" si="94"/>
        <v>0</v>
      </c>
      <c r="M248" s="67">
        <f t="shared" si="130"/>
        <v>0</v>
      </c>
      <c r="N248" s="67">
        <f t="shared" si="130"/>
        <v>0</v>
      </c>
      <c r="O248" s="67">
        <f t="shared" si="95"/>
        <v>0</v>
      </c>
      <c r="P248" s="56"/>
      <c r="Q248" s="56"/>
    </row>
    <row r="249" spans="1:17" s="34" customFormat="1" ht="12" hidden="1">
      <c r="A249" s="7" t="s">
        <v>393</v>
      </c>
      <c r="B249" s="16">
        <v>800</v>
      </c>
      <c r="C249" s="6" t="s">
        <v>8</v>
      </c>
      <c r="D249" s="6" t="s">
        <v>6</v>
      </c>
      <c r="E249" s="6" t="s">
        <v>394</v>
      </c>
      <c r="F249" s="9"/>
      <c r="G249" s="67">
        <f>G250+G253</f>
        <v>0</v>
      </c>
      <c r="H249" s="67">
        <f>H250+H253</f>
        <v>0</v>
      </c>
      <c r="I249" s="67">
        <f t="shared" si="114"/>
        <v>0</v>
      </c>
      <c r="J249" s="67">
        <f>J250+J253</f>
        <v>0</v>
      </c>
      <c r="K249" s="67">
        <f>K250+K253</f>
        <v>0</v>
      </c>
      <c r="L249" s="67">
        <f t="shared" si="94"/>
        <v>0</v>
      </c>
      <c r="M249" s="67">
        <f>M250+M253</f>
        <v>0</v>
      </c>
      <c r="N249" s="67">
        <f>N250+N253</f>
        <v>0</v>
      </c>
      <c r="O249" s="67">
        <f t="shared" si="95"/>
        <v>0</v>
      </c>
      <c r="P249" s="56"/>
      <c r="Q249" s="56"/>
    </row>
    <row r="250" spans="1:17" s="34" customFormat="1" ht="12" hidden="1">
      <c r="A250" s="7" t="s">
        <v>184</v>
      </c>
      <c r="B250" s="16">
        <v>800</v>
      </c>
      <c r="C250" s="6" t="s">
        <v>8</v>
      </c>
      <c r="D250" s="6" t="s">
        <v>6</v>
      </c>
      <c r="E250" s="6" t="s">
        <v>431</v>
      </c>
      <c r="F250" s="9"/>
      <c r="G250" s="67">
        <f t="shared" si="130"/>
        <v>0</v>
      </c>
      <c r="H250" s="67">
        <f t="shared" si="130"/>
        <v>0</v>
      </c>
      <c r="I250" s="67">
        <f t="shared" si="114"/>
        <v>0</v>
      </c>
      <c r="J250" s="67">
        <f t="shared" si="130"/>
        <v>0</v>
      </c>
      <c r="K250" s="67">
        <f t="shared" si="130"/>
        <v>0</v>
      </c>
      <c r="L250" s="67">
        <f t="shared" si="94"/>
        <v>0</v>
      </c>
      <c r="M250" s="67">
        <f t="shared" si="130"/>
        <v>0</v>
      </c>
      <c r="N250" s="67">
        <f t="shared" si="130"/>
        <v>0</v>
      </c>
      <c r="O250" s="67">
        <f t="shared" si="95"/>
        <v>0</v>
      </c>
      <c r="P250" s="56"/>
      <c r="Q250" s="56"/>
    </row>
    <row r="251" spans="1:17" s="34" customFormat="1" ht="12" hidden="1">
      <c r="A251" s="7" t="s">
        <v>413</v>
      </c>
      <c r="B251" s="16">
        <v>800</v>
      </c>
      <c r="C251" s="6" t="s">
        <v>8</v>
      </c>
      <c r="D251" s="6" t="s">
        <v>6</v>
      </c>
      <c r="E251" s="6" t="s">
        <v>431</v>
      </c>
      <c r="F251" s="9" t="s">
        <v>61</v>
      </c>
      <c r="G251" s="67">
        <f t="shared" si="130"/>
        <v>0</v>
      </c>
      <c r="H251" s="67">
        <f t="shared" si="130"/>
        <v>0</v>
      </c>
      <c r="I251" s="67">
        <f t="shared" si="114"/>
        <v>0</v>
      </c>
      <c r="J251" s="67">
        <f t="shared" si="130"/>
        <v>0</v>
      </c>
      <c r="K251" s="67">
        <f t="shared" si="130"/>
        <v>0</v>
      </c>
      <c r="L251" s="67">
        <f t="shared" si="94"/>
        <v>0</v>
      </c>
      <c r="M251" s="67">
        <f t="shared" si="130"/>
        <v>0</v>
      </c>
      <c r="N251" s="67">
        <f t="shared" si="130"/>
        <v>0</v>
      </c>
      <c r="O251" s="67">
        <f t="shared" si="95"/>
        <v>0</v>
      </c>
      <c r="P251" s="56"/>
      <c r="Q251" s="56"/>
    </row>
    <row r="252" spans="1:17" s="34" customFormat="1" ht="12" hidden="1">
      <c r="A252" s="7" t="s">
        <v>82</v>
      </c>
      <c r="B252" s="16">
        <v>800</v>
      </c>
      <c r="C252" s="6" t="s">
        <v>8</v>
      </c>
      <c r="D252" s="6" t="s">
        <v>6</v>
      </c>
      <c r="E252" s="6" t="s">
        <v>431</v>
      </c>
      <c r="F252" s="9" t="s">
        <v>62</v>
      </c>
      <c r="G252" s="67"/>
      <c r="H252" s="67"/>
      <c r="I252" s="67">
        <f t="shared" si="114"/>
        <v>0</v>
      </c>
      <c r="J252" s="67"/>
      <c r="K252" s="67">
        <v>0</v>
      </c>
      <c r="L252" s="67">
        <f t="shared" ref="L252:L331" si="131">J252+K252</f>
        <v>0</v>
      </c>
      <c r="M252" s="67"/>
      <c r="N252" s="67">
        <v>0</v>
      </c>
      <c r="O252" s="67">
        <f t="shared" ref="O252:O331" si="132">M252+N252</f>
        <v>0</v>
      </c>
      <c r="P252" s="56"/>
      <c r="Q252" s="56"/>
    </row>
    <row r="253" spans="1:17" s="34" customFormat="1" ht="24" hidden="1">
      <c r="A253" s="7" t="s">
        <v>553</v>
      </c>
      <c r="B253" s="16">
        <v>800</v>
      </c>
      <c r="C253" s="6" t="s">
        <v>8</v>
      </c>
      <c r="D253" s="6" t="s">
        <v>6</v>
      </c>
      <c r="E253" s="6" t="s">
        <v>554</v>
      </c>
      <c r="F253" s="9"/>
      <c r="G253" s="67">
        <f t="shared" si="130"/>
        <v>0</v>
      </c>
      <c r="H253" s="67">
        <f t="shared" si="130"/>
        <v>0</v>
      </c>
      <c r="I253" s="67">
        <f t="shared" ref="I253:I255" si="133">G253+H253</f>
        <v>0</v>
      </c>
      <c r="J253" s="67">
        <f t="shared" si="130"/>
        <v>0</v>
      </c>
      <c r="K253" s="67">
        <f t="shared" si="130"/>
        <v>0</v>
      </c>
      <c r="L253" s="67">
        <f t="shared" si="131"/>
        <v>0</v>
      </c>
      <c r="M253" s="67">
        <f t="shared" si="130"/>
        <v>0</v>
      </c>
      <c r="N253" s="67">
        <f t="shared" si="130"/>
        <v>0</v>
      </c>
      <c r="O253" s="67">
        <f t="shared" si="132"/>
        <v>0</v>
      </c>
      <c r="P253" s="56"/>
      <c r="Q253" s="56"/>
    </row>
    <row r="254" spans="1:17" s="34" customFormat="1" ht="12" hidden="1">
      <c r="A254" s="7" t="s">
        <v>413</v>
      </c>
      <c r="B254" s="16">
        <v>800</v>
      </c>
      <c r="C254" s="6" t="s">
        <v>8</v>
      </c>
      <c r="D254" s="6" t="s">
        <v>6</v>
      </c>
      <c r="E254" s="6" t="s">
        <v>554</v>
      </c>
      <c r="F254" s="9" t="s">
        <v>61</v>
      </c>
      <c r="G254" s="67">
        <f t="shared" si="130"/>
        <v>0</v>
      </c>
      <c r="H254" s="67">
        <f t="shared" si="130"/>
        <v>0</v>
      </c>
      <c r="I254" s="67">
        <f t="shared" si="133"/>
        <v>0</v>
      </c>
      <c r="J254" s="67">
        <f t="shared" si="130"/>
        <v>0</v>
      </c>
      <c r="K254" s="67">
        <f t="shared" si="130"/>
        <v>0</v>
      </c>
      <c r="L254" s="67">
        <f t="shared" si="131"/>
        <v>0</v>
      </c>
      <c r="M254" s="67">
        <f t="shared" si="130"/>
        <v>0</v>
      </c>
      <c r="N254" s="67">
        <f t="shared" si="130"/>
        <v>0</v>
      </c>
      <c r="O254" s="67">
        <f t="shared" si="132"/>
        <v>0</v>
      </c>
      <c r="P254" s="56"/>
      <c r="Q254" s="56"/>
    </row>
    <row r="255" spans="1:17" s="34" customFormat="1" ht="12" hidden="1">
      <c r="A255" s="7" t="s">
        <v>82</v>
      </c>
      <c r="B255" s="16">
        <v>800</v>
      </c>
      <c r="C255" s="6" t="s">
        <v>8</v>
      </c>
      <c r="D255" s="6" t="s">
        <v>6</v>
      </c>
      <c r="E255" s="6" t="s">
        <v>554</v>
      </c>
      <c r="F255" s="9" t="s">
        <v>62</v>
      </c>
      <c r="G255" s="67"/>
      <c r="H255" s="67"/>
      <c r="I255" s="67">
        <f t="shared" si="133"/>
        <v>0</v>
      </c>
      <c r="J255" s="67"/>
      <c r="K255" s="67">
        <v>0</v>
      </c>
      <c r="L255" s="67">
        <f t="shared" ref="L255" si="134">J255+K255</f>
        <v>0</v>
      </c>
      <c r="M255" s="67"/>
      <c r="N255" s="67">
        <v>0</v>
      </c>
      <c r="O255" s="67">
        <f t="shared" ref="O255" si="135">M255+N255</f>
        <v>0</v>
      </c>
      <c r="P255" s="56"/>
      <c r="Q255" s="56"/>
    </row>
    <row r="256" spans="1:17" s="31" customFormat="1" ht="24">
      <c r="A256" s="7" t="s">
        <v>423</v>
      </c>
      <c r="B256" s="16">
        <v>800</v>
      </c>
      <c r="C256" s="6" t="s">
        <v>8</v>
      </c>
      <c r="D256" s="6" t="s">
        <v>6</v>
      </c>
      <c r="E256" s="6" t="s">
        <v>279</v>
      </c>
      <c r="F256" s="9"/>
      <c r="G256" s="67">
        <f>G257+G262+G281+G273+G265+G276+G270</f>
        <v>4589666.67</v>
      </c>
      <c r="H256" s="67">
        <f>H257+H262+H281+H273+H265+H276+H270</f>
        <v>0</v>
      </c>
      <c r="I256" s="67">
        <f t="shared" si="114"/>
        <v>4589666.67</v>
      </c>
      <c r="J256" s="67">
        <f>J257+J262+J281+J273+J265+J276+J270</f>
        <v>2573000</v>
      </c>
      <c r="K256" s="67">
        <f>K257+K262+K281+K273+K265+K276+K270</f>
        <v>0</v>
      </c>
      <c r="L256" s="67">
        <f t="shared" si="131"/>
        <v>2573000</v>
      </c>
      <c r="M256" s="67">
        <f>M257+M262+M281+M273+M265+M276+M270</f>
        <v>2573000</v>
      </c>
      <c r="N256" s="67">
        <f>N257+N262+N281+N273+N265+N276+N270</f>
        <v>0</v>
      </c>
      <c r="O256" s="67">
        <f t="shared" si="132"/>
        <v>2573000</v>
      </c>
    </row>
    <row r="257" spans="1:17" s="31" customFormat="1" ht="12">
      <c r="A257" s="7" t="s">
        <v>184</v>
      </c>
      <c r="B257" s="16">
        <v>800</v>
      </c>
      <c r="C257" s="6" t="s">
        <v>8</v>
      </c>
      <c r="D257" s="6" t="s">
        <v>6</v>
      </c>
      <c r="E257" s="6" t="s">
        <v>280</v>
      </c>
      <c r="F257" s="9"/>
      <c r="G257" s="67">
        <f>G258+G260</f>
        <v>1573000</v>
      </c>
      <c r="H257" s="67">
        <f>H258+H260</f>
        <v>0</v>
      </c>
      <c r="I257" s="67">
        <f t="shared" si="114"/>
        <v>1573000</v>
      </c>
      <c r="J257" s="67">
        <f t="shared" ref="J257:M257" si="136">J258+J260</f>
        <v>1573000</v>
      </c>
      <c r="K257" s="67">
        <f>K258+K260</f>
        <v>0</v>
      </c>
      <c r="L257" s="67">
        <f t="shared" si="131"/>
        <v>1573000</v>
      </c>
      <c r="M257" s="67">
        <f t="shared" si="136"/>
        <v>1573000</v>
      </c>
      <c r="N257" s="67">
        <f>N258+N260</f>
        <v>0</v>
      </c>
      <c r="O257" s="67">
        <f t="shared" si="132"/>
        <v>1573000</v>
      </c>
    </row>
    <row r="258" spans="1:17" s="31" customFormat="1" ht="12">
      <c r="A258" s="7" t="s">
        <v>413</v>
      </c>
      <c r="B258" s="16">
        <v>800</v>
      </c>
      <c r="C258" s="6" t="s">
        <v>8</v>
      </c>
      <c r="D258" s="6" t="s">
        <v>6</v>
      </c>
      <c r="E258" s="6" t="s">
        <v>280</v>
      </c>
      <c r="F258" s="9" t="s">
        <v>61</v>
      </c>
      <c r="G258" s="67">
        <f t="shared" ref="G258:N258" si="137">G259</f>
        <v>1573000</v>
      </c>
      <c r="H258" s="67">
        <f t="shared" si="137"/>
        <v>0</v>
      </c>
      <c r="I258" s="67">
        <f t="shared" si="114"/>
        <v>1573000</v>
      </c>
      <c r="J258" s="67">
        <f t="shared" si="137"/>
        <v>1573000</v>
      </c>
      <c r="K258" s="67">
        <f t="shared" si="137"/>
        <v>0</v>
      </c>
      <c r="L258" s="67">
        <f t="shared" si="131"/>
        <v>1573000</v>
      </c>
      <c r="M258" s="67">
        <f t="shared" si="137"/>
        <v>1573000</v>
      </c>
      <c r="N258" s="67">
        <f t="shared" si="137"/>
        <v>0</v>
      </c>
      <c r="O258" s="67">
        <f t="shared" si="132"/>
        <v>1573000</v>
      </c>
    </row>
    <row r="259" spans="1:17" s="31" customFormat="1" ht="14.25" customHeight="1">
      <c r="A259" s="7" t="s">
        <v>82</v>
      </c>
      <c r="B259" s="16">
        <v>800</v>
      </c>
      <c r="C259" s="6" t="s">
        <v>8</v>
      </c>
      <c r="D259" s="6" t="s">
        <v>6</v>
      </c>
      <c r="E259" s="6" t="s">
        <v>280</v>
      </c>
      <c r="F259" s="9" t="s">
        <v>62</v>
      </c>
      <c r="G259" s="67">
        <v>1573000</v>
      </c>
      <c r="H259" s="67"/>
      <c r="I259" s="67">
        <f t="shared" si="114"/>
        <v>1573000</v>
      </c>
      <c r="J259" s="67">
        <v>1573000</v>
      </c>
      <c r="K259" s="67"/>
      <c r="L259" s="67">
        <f t="shared" si="131"/>
        <v>1573000</v>
      </c>
      <c r="M259" s="67">
        <v>1573000</v>
      </c>
      <c r="N259" s="67"/>
      <c r="O259" s="67">
        <f t="shared" si="132"/>
        <v>1573000</v>
      </c>
    </row>
    <row r="260" spans="1:17" s="31" customFormat="1" ht="12" hidden="1">
      <c r="A260" s="7" t="s">
        <v>246</v>
      </c>
      <c r="B260" s="16">
        <v>800</v>
      </c>
      <c r="C260" s="6" t="s">
        <v>8</v>
      </c>
      <c r="D260" s="6" t="s">
        <v>6</v>
      </c>
      <c r="E260" s="6" t="s">
        <v>280</v>
      </c>
      <c r="F260" s="9" t="s">
        <v>117</v>
      </c>
      <c r="G260" s="67">
        <f>G261</f>
        <v>0</v>
      </c>
      <c r="H260" s="67">
        <f>H261</f>
        <v>0</v>
      </c>
      <c r="I260" s="67">
        <f t="shared" si="114"/>
        <v>0</v>
      </c>
      <c r="J260" s="67">
        <f t="shared" ref="J260:M260" si="138">J261</f>
        <v>0</v>
      </c>
      <c r="K260" s="67">
        <f>K261</f>
        <v>0</v>
      </c>
      <c r="L260" s="67">
        <f t="shared" si="131"/>
        <v>0</v>
      </c>
      <c r="M260" s="67">
        <f t="shared" si="138"/>
        <v>0</v>
      </c>
      <c r="N260" s="67">
        <f>N261</f>
        <v>0</v>
      </c>
      <c r="O260" s="67">
        <f t="shared" si="132"/>
        <v>0</v>
      </c>
    </row>
    <row r="261" spans="1:17" s="31" customFormat="1" ht="12" hidden="1">
      <c r="A261" s="7" t="s">
        <v>119</v>
      </c>
      <c r="B261" s="16">
        <v>800</v>
      </c>
      <c r="C261" s="6" t="s">
        <v>8</v>
      </c>
      <c r="D261" s="6" t="s">
        <v>6</v>
      </c>
      <c r="E261" s="6" t="s">
        <v>280</v>
      </c>
      <c r="F261" s="9" t="s">
        <v>118</v>
      </c>
      <c r="G261" s="67"/>
      <c r="H261" s="67"/>
      <c r="I261" s="67">
        <f t="shared" si="114"/>
        <v>0</v>
      </c>
      <c r="J261" s="68"/>
      <c r="K261" s="67"/>
      <c r="L261" s="67">
        <f t="shared" si="131"/>
        <v>0</v>
      </c>
      <c r="M261" s="67"/>
      <c r="N261" s="67"/>
      <c r="O261" s="67">
        <f t="shared" si="132"/>
        <v>0</v>
      </c>
    </row>
    <row r="262" spans="1:17" s="31" customFormat="1" ht="12" hidden="1">
      <c r="A262" s="10" t="s">
        <v>294</v>
      </c>
      <c r="B262" s="16">
        <v>800</v>
      </c>
      <c r="C262" s="6" t="s">
        <v>8</v>
      </c>
      <c r="D262" s="6" t="s">
        <v>6</v>
      </c>
      <c r="E262" s="6" t="s">
        <v>293</v>
      </c>
      <c r="F262" s="9"/>
      <c r="G262" s="67">
        <f>G263</f>
        <v>0</v>
      </c>
      <c r="H262" s="67">
        <f>H263</f>
        <v>0</v>
      </c>
      <c r="I262" s="67">
        <f t="shared" si="114"/>
        <v>0</v>
      </c>
      <c r="J262" s="67">
        <f t="shared" ref="J262:M263" si="139">J263</f>
        <v>0</v>
      </c>
      <c r="K262" s="67">
        <f>K263</f>
        <v>0</v>
      </c>
      <c r="L262" s="67">
        <f t="shared" si="131"/>
        <v>0</v>
      </c>
      <c r="M262" s="67">
        <f t="shared" si="139"/>
        <v>0</v>
      </c>
      <c r="N262" s="67">
        <f>N263</f>
        <v>0</v>
      </c>
      <c r="O262" s="67">
        <f t="shared" si="132"/>
        <v>0</v>
      </c>
    </row>
    <row r="263" spans="1:17" s="31" customFormat="1" ht="12" hidden="1">
      <c r="A263" s="7" t="s">
        <v>65</v>
      </c>
      <c r="B263" s="16">
        <v>800</v>
      </c>
      <c r="C263" s="6" t="s">
        <v>8</v>
      </c>
      <c r="D263" s="6" t="s">
        <v>6</v>
      </c>
      <c r="E263" s="6" t="s">
        <v>293</v>
      </c>
      <c r="F263" s="9" t="s">
        <v>22</v>
      </c>
      <c r="G263" s="67">
        <f>G264</f>
        <v>0</v>
      </c>
      <c r="H263" s="67">
        <f>H264</f>
        <v>0</v>
      </c>
      <c r="I263" s="67">
        <f t="shared" si="114"/>
        <v>0</v>
      </c>
      <c r="J263" s="67">
        <f t="shared" si="139"/>
        <v>0</v>
      </c>
      <c r="K263" s="67">
        <f>K264</f>
        <v>0</v>
      </c>
      <c r="L263" s="67">
        <f t="shared" si="131"/>
        <v>0</v>
      </c>
      <c r="M263" s="67">
        <f t="shared" si="139"/>
        <v>0</v>
      </c>
      <c r="N263" s="67">
        <f>N264</f>
        <v>0</v>
      </c>
      <c r="O263" s="67">
        <f t="shared" si="132"/>
        <v>0</v>
      </c>
    </row>
    <row r="264" spans="1:17" s="31" customFormat="1" ht="24" hidden="1">
      <c r="A264" s="7" t="s">
        <v>110</v>
      </c>
      <c r="B264" s="16">
        <v>800</v>
      </c>
      <c r="C264" s="6" t="s">
        <v>8</v>
      </c>
      <c r="D264" s="6" t="s">
        <v>6</v>
      </c>
      <c r="E264" s="6" t="s">
        <v>293</v>
      </c>
      <c r="F264" s="9" t="s">
        <v>70</v>
      </c>
      <c r="G264" s="67"/>
      <c r="H264" s="67"/>
      <c r="I264" s="67">
        <f t="shared" si="114"/>
        <v>0</v>
      </c>
      <c r="J264" s="68"/>
      <c r="K264" s="67"/>
      <c r="L264" s="67">
        <f t="shared" si="131"/>
        <v>0</v>
      </c>
      <c r="M264" s="67"/>
      <c r="N264" s="67"/>
      <c r="O264" s="67">
        <f t="shared" si="132"/>
        <v>0</v>
      </c>
    </row>
    <row r="265" spans="1:17" s="31" customFormat="1" ht="12" hidden="1">
      <c r="A265" s="7" t="s">
        <v>430</v>
      </c>
      <c r="B265" s="16">
        <v>800</v>
      </c>
      <c r="C265" s="6" t="s">
        <v>8</v>
      </c>
      <c r="D265" s="6" t="s">
        <v>6</v>
      </c>
      <c r="E265" s="6" t="s">
        <v>429</v>
      </c>
      <c r="F265" s="9"/>
      <c r="G265" s="67">
        <f>G268+G266</f>
        <v>0</v>
      </c>
      <c r="H265" s="67">
        <f>H268+H266</f>
        <v>0</v>
      </c>
      <c r="I265" s="67">
        <f t="shared" si="114"/>
        <v>0</v>
      </c>
      <c r="J265" s="67">
        <f t="shared" ref="J265:M265" si="140">J268+J266</f>
        <v>0</v>
      </c>
      <c r="K265" s="67">
        <f>K268+K266</f>
        <v>0</v>
      </c>
      <c r="L265" s="67">
        <f t="shared" si="131"/>
        <v>0</v>
      </c>
      <c r="M265" s="67">
        <f t="shared" si="140"/>
        <v>0</v>
      </c>
      <c r="N265" s="67">
        <f>N268+N266</f>
        <v>0</v>
      </c>
      <c r="O265" s="67">
        <f t="shared" si="132"/>
        <v>0</v>
      </c>
    </row>
    <row r="266" spans="1:17" s="31" customFormat="1" ht="12" hidden="1">
      <c r="A266" s="7" t="s">
        <v>413</v>
      </c>
      <c r="B266" s="16">
        <v>800</v>
      </c>
      <c r="C266" s="6" t="s">
        <v>8</v>
      </c>
      <c r="D266" s="6" t="s">
        <v>6</v>
      </c>
      <c r="E266" s="6" t="s">
        <v>429</v>
      </c>
      <c r="F266" s="9" t="s">
        <v>61</v>
      </c>
      <c r="G266" s="67">
        <f>G267</f>
        <v>0</v>
      </c>
      <c r="H266" s="67">
        <f>H267</f>
        <v>0</v>
      </c>
      <c r="I266" s="67">
        <f t="shared" si="114"/>
        <v>0</v>
      </c>
      <c r="J266" s="67">
        <f t="shared" ref="J266:M266" si="141">J267</f>
        <v>0</v>
      </c>
      <c r="K266" s="67">
        <f>K267</f>
        <v>0</v>
      </c>
      <c r="L266" s="67">
        <f t="shared" si="131"/>
        <v>0</v>
      </c>
      <c r="M266" s="67">
        <f t="shared" si="141"/>
        <v>0</v>
      </c>
      <c r="N266" s="67">
        <f>N267</f>
        <v>0</v>
      </c>
      <c r="O266" s="67">
        <f t="shared" si="132"/>
        <v>0</v>
      </c>
    </row>
    <row r="267" spans="1:17" s="31" customFormat="1" ht="12" hidden="1">
      <c r="A267" s="7" t="s">
        <v>82</v>
      </c>
      <c r="B267" s="16">
        <v>800</v>
      </c>
      <c r="C267" s="6" t="s">
        <v>8</v>
      </c>
      <c r="D267" s="6" t="s">
        <v>6</v>
      </c>
      <c r="E267" s="6" t="s">
        <v>429</v>
      </c>
      <c r="F267" s="9" t="s">
        <v>62</v>
      </c>
      <c r="G267" s="67"/>
      <c r="H267" s="67"/>
      <c r="I267" s="67">
        <f t="shared" si="114"/>
        <v>0</v>
      </c>
      <c r="J267" s="67"/>
      <c r="K267" s="67"/>
      <c r="L267" s="67">
        <f t="shared" si="131"/>
        <v>0</v>
      </c>
      <c r="M267" s="67"/>
      <c r="N267" s="67"/>
      <c r="O267" s="67">
        <f t="shared" si="132"/>
        <v>0</v>
      </c>
    </row>
    <row r="268" spans="1:17" s="31" customFormat="1" ht="12" hidden="1">
      <c r="A268" s="7" t="s">
        <v>246</v>
      </c>
      <c r="B268" s="16">
        <v>800</v>
      </c>
      <c r="C268" s="6" t="s">
        <v>8</v>
      </c>
      <c r="D268" s="6" t="s">
        <v>6</v>
      </c>
      <c r="E268" s="6" t="s">
        <v>429</v>
      </c>
      <c r="F268" s="9" t="s">
        <v>117</v>
      </c>
      <c r="G268" s="67">
        <f>G269</f>
        <v>0</v>
      </c>
      <c r="H268" s="67">
        <f>H269</f>
        <v>0</v>
      </c>
      <c r="I268" s="67">
        <f t="shared" si="114"/>
        <v>0</v>
      </c>
      <c r="J268" s="67">
        <f t="shared" ref="J268:M268" si="142">J269</f>
        <v>0</v>
      </c>
      <c r="K268" s="67">
        <f>K269</f>
        <v>0</v>
      </c>
      <c r="L268" s="67">
        <f t="shared" si="131"/>
        <v>0</v>
      </c>
      <c r="M268" s="67">
        <f t="shared" si="142"/>
        <v>0</v>
      </c>
      <c r="N268" s="67">
        <f>N269</f>
        <v>0</v>
      </c>
      <c r="O268" s="67">
        <f t="shared" si="132"/>
        <v>0</v>
      </c>
    </row>
    <row r="269" spans="1:17" s="31" customFormat="1" ht="12" hidden="1">
      <c r="A269" s="7" t="s">
        <v>119</v>
      </c>
      <c r="B269" s="16">
        <v>800</v>
      </c>
      <c r="C269" s="6" t="s">
        <v>8</v>
      </c>
      <c r="D269" s="6" t="s">
        <v>6</v>
      </c>
      <c r="E269" s="6" t="s">
        <v>429</v>
      </c>
      <c r="F269" s="9" t="s">
        <v>118</v>
      </c>
      <c r="G269" s="67"/>
      <c r="H269" s="67"/>
      <c r="I269" s="67">
        <f t="shared" si="114"/>
        <v>0</v>
      </c>
      <c r="J269" s="67"/>
      <c r="K269" s="67"/>
      <c r="L269" s="67">
        <f t="shared" si="131"/>
        <v>0</v>
      </c>
      <c r="M269" s="67"/>
      <c r="N269" s="67"/>
      <c r="O269" s="67">
        <f t="shared" si="132"/>
        <v>0</v>
      </c>
    </row>
    <row r="270" spans="1:17" s="34" customFormat="1" ht="24">
      <c r="A270" s="7" t="s">
        <v>553</v>
      </c>
      <c r="B270" s="16">
        <v>800</v>
      </c>
      <c r="C270" s="6" t="s">
        <v>8</v>
      </c>
      <c r="D270" s="6" t="s">
        <v>6</v>
      </c>
      <c r="E270" s="6" t="s">
        <v>567</v>
      </c>
      <c r="F270" s="9"/>
      <c r="G270" s="67">
        <f t="shared" ref="G270:N271" si="143">G271</f>
        <v>1000000</v>
      </c>
      <c r="H270" s="67">
        <f t="shared" si="143"/>
        <v>0</v>
      </c>
      <c r="I270" s="67">
        <f t="shared" si="114"/>
        <v>1000000</v>
      </c>
      <c r="J270" s="67">
        <f t="shared" si="143"/>
        <v>1000000</v>
      </c>
      <c r="K270" s="67">
        <f t="shared" si="143"/>
        <v>0</v>
      </c>
      <c r="L270" s="67">
        <f t="shared" ref="L270:L272" si="144">J270+K270</f>
        <v>1000000</v>
      </c>
      <c r="M270" s="67">
        <f t="shared" si="143"/>
        <v>1000000</v>
      </c>
      <c r="N270" s="67">
        <f t="shared" si="143"/>
        <v>0</v>
      </c>
      <c r="O270" s="67">
        <f t="shared" ref="O270:O272" si="145">M270+N270</f>
        <v>1000000</v>
      </c>
      <c r="P270" s="56"/>
      <c r="Q270" s="56"/>
    </row>
    <row r="271" spans="1:17" s="34" customFormat="1" ht="12">
      <c r="A271" s="7" t="s">
        <v>413</v>
      </c>
      <c r="B271" s="16">
        <v>800</v>
      </c>
      <c r="C271" s="6" t="s">
        <v>8</v>
      </c>
      <c r="D271" s="6" t="s">
        <v>6</v>
      </c>
      <c r="E271" s="6" t="s">
        <v>567</v>
      </c>
      <c r="F271" s="9" t="s">
        <v>61</v>
      </c>
      <c r="G271" s="67">
        <f t="shared" si="143"/>
        <v>1000000</v>
      </c>
      <c r="H271" s="67">
        <f t="shared" si="143"/>
        <v>0</v>
      </c>
      <c r="I271" s="67">
        <f t="shared" si="114"/>
        <v>1000000</v>
      </c>
      <c r="J271" s="67">
        <f t="shared" si="143"/>
        <v>1000000</v>
      </c>
      <c r="K271" s="67">
        <f t="shared" si="143"/>
        <v>0</v>
      </c>
      <c r="L271" s="67">
        <f t="shared" si="144"/>
        <v>1000000</v>
      </c>
      <c r="M271" s="67">
        <f t="shared" si="143"/>
        <v>1000000</v>
      </c>
      <c r="N271" s="67">
        <f t="shared" si="143"/>
        <v>0</v>
      </c>
      <c r="O271" s="67">
        <f t="shared" si="145"/>
        <v>1000000</v>
      </c>
      <c r="P271" s="56"/>
      <c r="Q271" s="56"/>
    </row>
    <row r="272" spans="1:17" s="34" customFormat="1" ht="12">
      <c r="A272" s="7" t="s">
        <v>82</v>
      </c>
      <c r="B272" s="16">
        <v>800</v>
      </c>
      <c r="C272" s="6" t="s">
        <v>8</v>
      </c>
      <c r="D272" s="6" t="s">
        <v>6</v>
      </c>
      <c r="E272" s="6" t="s">
        <v>567</v>
      </c>
      <c r="F272" s="9" t="s">
        <v>62</v>
      </c>
      <c r="G272" s="67">
        <v>1000000</v>
      </c>
      <c r="H272" s="67"/>
      <c r="I272" s="67">
        <f t="shared" si="114"/>
        <v>1000000</v>
      </c>
      <c r="J272" s="67">
        <v>1000000</v>
      </c>
      <c r="K272" s="67">
        <v>0</v>
      </c>
      <c r="L272" s="67">
        <f t="shared" si="144"/>
        <v>1000000</v>
      </c>
      <c r="M272" s="67">
        <v>1000000</v>
      </c>
      <c r="N272" s="67">
        <v>0</v>
      </c>
      <c r="O272" s="67">
        <f t="shared" si="145"/>
        <v>1000000</v>
      </c>
      <c r="P272" s="56"/>
      <c r="Q272" s="56"/>
    </row>
    <row r="273" spans="1:15" s="31" customFormat="1" ht="24" hidden="1">
      <c r="A273" s="58" t="s">
        <v>298</v>
      </c>
      <c r="B273" s="16">
        <v>800</v>
      </c>
      <c r="C273" s="6" t="s">
        <v>8</v>
      </c>
      <c r="D273" s="6" t="s">
        <v>6</v>
      </c>
      <c r="E273" s="6" t="s">
        <v>307</v>
      </c>
      <c r="F273" s="9"/>
      <c r="G273" s="67">
        <f>G274</f>
        <v>0</v>
      </c>
      <c r="H273" s="67">
        <f>H274</f>
        <v>0</v>
      </c>
      <c r="I273" s="67">
        <f t="shared" si="114"/>
        <v>0</v>
      </c>
      <c r="J273" s="67">
        <f t="shared" ref="J273:M274" si="146">J274</f>
        <v>0</v>
      </c>
      <c r="K273" s="67">
        <f>K274</f>
        <v>0</v>
      </c>
      <c r="L273" s="67">
        <f t="shared" si="131"/>
        <v>0</v>
      </c>
      <c r="M273" s="67">
        <f t="shared" si="146"/>
        <v>0</v>
      </c>
      <c r="N273" s="67">
        <f>N274</f>
        <v>0</v>
      </c>
      <c r="O273" s="67">
        <f t="shared" si="132"/>
        <v>0</v>
      </c>
    </row>
    <row r="274" spans="1:15" s="31" customFormat="1" ht="12" hidden="1">
      <c r="A274" s="7" t="s">
        <v>246</v>
      </c>
      <c r="B274" s="16">
        <v>800</v>
      </c>
      <c r="C274" s="6" t="s">
        <v>8</v>
      </c>
      <c r="D274" s="6" t="s">
        <v>6</v>
      </c>
      <c r="E274" s="6" t="s">
        <v>307</v>
      </c>
      <c r="F274" s="9" t="s">
        <v>117</v>
      </c>
      <c r="G274" s="67">
        <f>G275</f>
        <v>0</v>
      </c>
      <c r="H274" s="67">
        <f>H275</f>
        <v>0</v>
      </c>
      <c r="I274" s="67">
        <f t="shared" si="114"/>
        <v>0</v>
      </c>
      <c r="J274" s="67">
        <f t="shared" si="146"/>
        <v>0</v>
      </c>
      <c r="K274" s="67">
        <f>K275</f>
        <v>0</v>
      </c>
      <c r="L274" s="67">
        <f t="shared" si="131"/>
        <v>0</v>
      </c>
      <c r="M274" s="67">
        <f t="shared" si="146"/>
        <v>0</v>
      </c>
      <c r="N274" s="67">
        <f>N275</f>
        <v>0</v>
      </c>
      <c r="O274" s="67">
        <f t="shared" si="132"/>
        <v>0</v>
      </c>
    </row>
    <row r="275" spans="1:15" s="31" customFormat="1" ht="12" hidden="1">
      <c r="A275" s="7" t="s">
        <v>119</v>
      </c>
      <c r="B275" s="16">
        <v>800</v>
      </c>
      <c r="C275" s="6" t="s">
        <v>8</v>
      </c>
      <c r="D275" s="6" t="s">
        <v>6</v>
      </c>
      <c r="E275" s="6" t="s">
        <v>307</v>
      </c>
      <c r="F275" s="9" t="s">
        <v>118</v>
      </c>
      <c r="G275" s="67"/>
      <c r="H275" s="67"/>
      <c r="I275" s="67">
        <f t="shared" si="114"/>
        <v>0</v>
      </c>
      <c r="J275" s="68"/>
      <c r="K275" s="67"/>
      <c r="L275" s="67">
        <f t="shared" si="131"/>
        <v>0</v>
      </c>
      <c r="M275" s="67"/>
      <c r="N275" s="67"/>
      <c r="O275" s="67">
        <f t="shared" si="132"/>
        <v>0</v>
      </c>
    </row>
    <row r="276" spans="1:15" s="31" customFormat="1" ht="36">
      <c r="A276" s="7" t="s">
        <v>461</v>
      </c>
      <c r="B276" s="16">
        <v>800</v>
      </c>
      <c r="C276" s="6" t="s">
        <v>8</v>
      </c>
      <c r="D276" s="6" t="s">
        <v>6</v>
      </c>
      <c r="E276" s="6" t="s">
        <v>460</v>
      </c>
      <c r="F276" s="9"/>
      <c r="G276" s="67">
        <f>G277+G279</f>
        <v>2016666.67</v>
      </c>
      <c r="H276" s="67">
        <f>H277+H279</f>
        <v>0</v>
      </c>
      <c r="I276" s="67">
        <f t="shared" si="114"/>
        <v>2016666.67</v>
      </c>
      <c r="J276" s="67">
        <f t="shared" ref="J276:M276" si="147">J277+J279</f>
        <v>0</v>
      </c>
      <c r="K276" s="67">
        <f>K277+K279</f>
        <v>0</v>
      </c>
      <c r="L276" s="67">
        <f t="shared" si="131"/>
        <v>0</v>
      </c>
      <c r="M276" s="67">
        <f t="shared" si="147"/>
        <v>0</v>
      </c>
      <c r="N276" s="67">
        <f>N277+N279</f>
        <v>0</v>
      </c>
      <c r="O276" s="67">
        <f t="shared" si="132"/>
        <v>0</v>
      </c>
    </row>
    <row r="277" spans="1:15" s="31" customFormat="1" ht="0.75" hidden="1" customHeight="1">
      <c r="A277" s="10" t="s">
        <v>63</v>
      </c>
      <c r="B277" s="16">
        <v>800</v>
      </c>
      <c r="C277" s="6" t="s">
        <v>8</v>
      </c>
      <c r="D277" s="6" t="s">
        <v>6</v>
      </c>
      <c r="E277" s="6" t="s">
        <v>297</v>
      </c>
      <c r="F277" s="9" t="s">
        <v>61</v>
      </c>
      <c r="G277" s="67">
        <f>G278</f>
        <v>0</v>
      </c>
      <c r="H277" s="67">
        <f>H278</f>
        <v>0</v>
      </c>
      <c r="I277" s="67">
        <f t="shared" si="114"/>
        <v>0</v>
      </c>
      <c r="J277" s="67">
        <f t="shared" ref="J277:M277" si="148">J278</f>
        <v>0</v>
      </c>
      <c r="K277" s="67">
        <f>K278</f>
        <v>0</v>
      </c>
      <c r="L277" s="67">
        <f t="shared" si="131"/>
        <v>0</v>
      </c>
      <c r="M277" s="67">
        <f t="shared" si="148"/>
        <v>0</v>
      </c>
      <c r="N277" s="67">
        <f>N278</f>
        <v>0</v>
      </c>
      <c r="O277" s="67">
        <f t="shared" si="132"/>
        <v>0</v>
      </c>
    </row>
    <row r="278" spans="1:15" s="31" customFormat="1" ht="12.75" hidden="1" customHeight="1">
      <c r="A278" s="10" t="s">
        <v>80</v>
      </c>
      <c r="B278" s="16">
        <v>800</v>
      </c>
      <c r="C278" s="6" t="s">
        <v>8</v>
      </c>
      <c r="D278" s="6" t="s">
        <v>6</v>
      </c>
      <c r="E278" s="6" t="s">
        <v>297</v>
      </c>
      <c r="F278" s="9" t="s">
        <v>62</v>
      </c>
      <c r="G278" s="67"/>
      <c r="H278" s="67"/>
      <c r="I278" s="67">
        <f t="shared" si="114"/>
        <v>0</v>
      </c>
      <c r="J278" s="68"/>
      <c r="K278" s="67"/>
      <c r="L278" s="67">
        <f t="shared" si="131"/>
        <v>0</v>
      </c>
      <c r="M278" s="67"/>
      <c r="N278" s="67"/>
      <c r="O278" s="67">
        <f t="shared" si="132"/>
        <v>0</v>
      </c>
    </row>
    <row r="279" spans="1:15" s="31" customFormat="1" ht="12">
      <c r="A279" s="7" t="s">
        <v>246</v>
      </c>
      <c r="B279" s="16">
        <v>800</v>
      </c>
      <c r="C279" s="6" t="s">
        <v>8</v>
      </c>
      <c r="D279" s="6" t="s">
        <v>6</v>
      </c>
      <c r="E279" s="6" t="s">
        <v>460</v>
      </c>
      <c r="F279" s="9" t="s">
        <v>117</v>
      </c>
      <c r="G279" s="67">
        <f>G280</f>
        <v>2016666.67</v>
      </c>
      <c r="H279" s="67">
        <f>H280</f>
        <v>0</v>
      </c>
      <c r="I279" s="67">
        <f t="shared" si="114"/>
        <v>2016666.67</v>
      </c>
      <c r="J279" s="67">
        <f t="shared" ref="J279:M279" si="149">J280</f>
        <v>0</v>
      </c>
      <c r="K279" s="67">
        <f>K280</f>
        <v>0</v>
      </c>
      <c r="L279" s="67">
        <f t="shared" si="131"/>
        <v>0</v>
      </c>
      <c r="M279" s="67">
        <f t="shared" si="149"/>
        <v>0</v>
      </c>
      <c r="N279" s="67">
        <f>N280</f>
        <v>0</v>
      </c>
      <c r="O279" s="67">
        <f t="shared" si="132"/>
        <v>0</v>
      </c>
    </row>
    <row r="280" spans="1:15" s="31" customFormat="1" ht="15" customHeight="1">
      <c r="A280" s="7" t="s">
        <v>119</v>
      </c>
      <c r="B280" s="16">
        <v>800</v>
      </c>
      <c r="C280" s="6" t="s">
        <v>8</v>
      </c>
      <c r="D280" s="6" t="s">
        <v>6</v>
      </c>
      <c r="E280" s="6" t="s">
        <v>460</v>
      </c>
      <c r="F280" s="9" t="s">
        <v>118</v>
      </c>
      <c r="G280" s="67">
        <f>1200000+816666.67</f>
        <v>2016666.67</v>
      </c>
      <c r="H280" s="67"/>
      <c r="I280" s="67">
        <f t="shared" si="114"/>
        <v>2016666.67</v>
      </c>
      <c r="J280" s="68">
        <v>0</v>
      </c>
      <c r="K280" s="67"/>
      <c r="L280" s="67">
        <f t="shared" si="131"/>
        <v>0</v>
      </c>
      <c r="M280" s="67">
        <v>0</v>
      </c>
      <c r="N280" s="67">
        <v>0</v>
      </c>
      <c r="O280" s="67">
        <f t="shared" si="132"/>
        <v>0</v>
      </c>
    </row>
    <row r="281" spans="1:15" s="31" customFormat="1" ht="0.75" hidden="1" customHeight="1">
      <c r="A281" s="7" t="s">
        <v>298</v>
      </c>
      <c r="B281" s="16">
        <v>800</v>
      </c>
      <c r="C281" s="6" t="s">
        <v>8</v>
      </c>
      <c r="D281" s="6" t="s">
        <v>6</v>
      </c>
      <c r="E281" s="6" t="s">
        <v>297</v>
      </c>
      <c r="F281" s="9"/>
      <c r="G281" s="67">
        <f>G282+G284</f>
        <v>0</v>
      </c>
      <c r="H281" s="67">
        <f>H282+H284</f>
        <v>0</v>
      </c>
      <c r="I281" s="67">
        <f t="shared" si="114"/>
        <v>0</v>
      </c>
      <c r="J281" s="67">
        <f t="shared" ref="J281:M281" si="150">J282+J284</f>
        <v>0</v>
      </c>
      <c r="K281" s="67">
        <f>K282+K284</f>
        <v>0</v>
      </c>
      <c r="L281" s="67">
        <f t="shared" si="131"/>
        <v>0</v>
      </c>
      <c r="M281" s="67">
        <f t="shared" si="150"/>
        <v>0</v>
      </c>
      <c r="N281" s="67">
        <f>N282+N284</f>
        <v>0</v>
      </c>
      <c r="O281" s="67">
        <f t="shared" si="132"/>
        <v>0</v>
      </c>
    </row>
    <row r="282" spans="1:15" s="31" customFormat="1" ht="12" hidden="1">
      <c r="A282" s="10" t="s">
        <v>63</v>
      </c>
      <c r="B282" s="16">
        <v>800</v>
      </c>
      <c r="C282" s="6" t="s">
        <v>8</v>
      </c>
      <c r="D282" s="6" t="s">
        <v>6</v>
      </c>
      <c r="E282" s="6" t="s">
        <v>297</v>
      </c>
      <c r="F282" s="9" t="s">
        <v>61</v>
      </c>
      <c r="G282" s="67">
        <f>G283</f>
        <v>0</v>
      </c>
      <c r="H282" s="67">
        <f>H283</f>
        <v>0</v>
      </c>
      <c r="I282" s="67">
        <f t="shared" si="114"/>
        <v>0</v>
      </c>
      <c r="J282" s="67">
        <f t="shared" ref="J282:M282" si="151">J283</f>
        <v>0</v>
      </c>
      <c r="K282" s="67">
        <f>K283</f>
        <v>0</v>
      </c>
      <c r="L282" s="67">
        <f t="shared" si="131"/>
        <v>0</v>
      </c>
      <c r="M282" s="67">
        <f t="shared" si="151"/>
        <v>0</v>
      </c>
      <c r="N282" s="67">
        <f>N283</f>
        <v>0</v>
      </c>
      <c r="O282" s="67">
        <f t="shared" si="132"/>
        <v>0</v>
      </c>
    </row>
    <row r="283" spans="1:15" s="31" customFormat="1" ht="12" hidden="1">
      <c r="A283" s="10" t="s">
        <v>80</v>
      </c>
      <c r="B283" s="16">
        <v>800</v>
      </c>
      <c r="C283" s="6" t="s">
        <v>8</v>
      </c>
      <c r="D283" s="6" t="s">
        <v>6</v>
      </c>
      <c r="E283" s="6" t="s">
        <v>297</v>
      </c>
      <c r="F283" s="9" t="s">
        <v>62</v>
      </c>
      <c r="G283" s="67"/>
      <c r="H283" s="67"/>
      <c r="I283" s="67">
        <f t="shared" si="114"/>
        <v>0</v>
      </c>
      <c r="J283" s="68"/>
      <c r="K283" s="67"/>
      <c r="L283" s="67">
        <f t="shared" si="131"/>
        <v>0</v>
      </c>
      <c r="M283" s="67"/>
      <c r="N283" s="67"/>
      <c r="O283" s="67">
        <f t="shared" si="132"/>
        <v>0</v>
      </c>
    </row>
    <row r="284" spans="1:15" s="31" customFormat="1" ht="12" hidden="1">
      <c r="A284" s="7" t="s">
        <v>246</v>
      </c>
      <c r="B284" s="16">
        <v>800</v>
      </c>
      <c r="C284" s="6" t="s">
        <v>8</v>
      </c>
      <c r="D284" s="6" t="s">
        <v>6</v>
      </c>
      <c r="E284" s="6" t="s">
        <v>297</v>
      </c>
      <c r="F284" s="9" t="s">
        <v>117</v>
      </c>
      <c r="G284" s="67">
        <f>G285</f>
        <v>0</v>
      </c>
      <c r="H284" s="67">
        <f>H285</f>
        <v>0</v>
      </c>
      <c r="I284" s="67">
        <f t="shared" si="114"/>
        <v>0</v>
      </c>
      <c r="J284" s="67">
        <f t="shared" ref="J284:M284" si="152">J285</f>
        <v>0</v>
      </c>
      <c r="K284" s="67">
        <f>K285</f>
        <v>0</v>
      </c>
      <c r="L284" s="67">
        <f t="shared" si="131"/>
        <v>0</v>
      </c>
      <c r="M284" s="67">
        <f t="shared" si="152"/>
        <v>0</v>
      </c>
      <c r="N284" s="67">
        <f>N285</f>
        <v>0</v>
      </c>
      <c r="O284" s="67">
        <f t="shared" si="132"/>
        <v>0</v>
      </c>
    </row>
    <row r="285" spans="1:15" s="31" customFormat="1" ht="12" hidden="1">
      <c r="A285" s="7" t="s">
        <v>119</v>
      </c>
      <c r="B285" s="16">
        <v>800</v>
      </c>
      <c r="C285" s="6" t="s">
        <v>8</v>
      </c>
      <c r="D285" s="6" t="s">
        <v>6</v>
      </c>
      <c r="E285" s="6" t="s">
        <v>297</v>
      </c>
      <c r="F285" s="9" t="s">
        <v>118</v>
      </c>
      <c r="G285" s="67">
        <v>0</v>
      </c>
      <c r="H285" s="67"/>
      <c r="I285" s="67">
        <f t="shared" si="114"/>
        <v>0</v>
      </c>
      <c r="J285" s="68">
        <v>0</v>
      </c>
      <c r="K285" s="67"/>
      <c r="L285" s="67">
        <f t="shared" si="131"/>
        <v>0</v>
      </c>
      <c r="M285" s="67">
        <v>0</v>
      </c>
      <c r="N285" s="67"/>
      <c r="O285" s="67">
        <f t="shared" si="132"/>
        <v>0</v>
      </c>
    </row>
    <row r="286" spans="1:15" s="34" customFormat="1" ht="14.25" hidden="1" customHeight="1">
      <c r="A286" s="8" t="s">
        <v>534</v>
      </c>
      <c r="B286" s="20">
        <v>800</v>
      </c>
      <c r="C286" s="4" t="s">
        <v>8</v>
      </c>
      <c r="D286" s="4" t="s">
        <v>7</v>
      </c>
      <c r="E286" s="4"/>
      <c r="F286" s="21"/>
      <c r="G286" s="66">
        <f t="shared" ref="G286:H290" si="153">G287</f>
        <v>0</v>
      </c>
      <c r="H286" s="66">
        <f t="shared" si="153"/>
        <v>0</v>
      </c>
      <c r="I286" s="66">
        <f t="shared" si="114"/>
        <v>0</v>
      </c>
      <c r="J286" s="66">
        <f t="shared" ref="J286:K290" si="154">J287</f>
        <v>0</v>
      </c>
      <c r="K286" s="66">
        <f t="shared" si="154"/>
        <v>0</v>
      </c>
      <c r="L286" s="66">
        <f t="shared" si="131"/>
        <v>0</v>
      </c>
      <c r="M286" s="66">
        <f t="shared" ref="M286:N290" si="155">M287</f>
        <v>0</v>
      </c>
      <c r="N286" s="66">
        <f t="shared" si="155"/>
        <v>0</v>
      </c>
      <c r="O286" s="66">
        <f t="shared" si="132"/>
        <v>0</v>
      </c>
    </row>
    <row r="287" spans="1:15" s="31" customFormat="1" ht="24" hidden="1">
      <c r="A287" s="7" t="s">
        <v>363</v>
      </c>
      <c r="B287" s="16">
        <v>800</v>
      </c>
      <c r="C287" s="6" t="s">
        <v>8</v>
      </c>
      <c r="D287" s="6" t="s">
        <v>7</v>
      </c>
      <c r="E287" s="6" t="s">
        <v>362</v>
      </c>
      <c r="F287" s="9"/>
      <c r="G287" s="67">
        <f t="shared" si="153"/>
        <v>0</v>
      </c>
      <c r="H287" s="67">
        <f t="shared" si="153"/>
        <v>0</v>
      </c>
      <c r="I287" s="67">
        <f t="shared" si="114"/>
        <v>0</v>
      </c>
      <c r="J287" s="67">
        <f t="shared" si="154"/>
        <v>0</v>
      </c>
      <c r="K287" s="67">
        <f t="shared" si="154"/>
        <v>0</v>
      </c>
      <c r="L287" s="67">
        <f t="shared" si="131"/>
        <v>0</v>
      </c>
      <c r="M287" s="67">
        <f t="shared" si="155"/>
        <v>0</v>
      </c>
      <c r="N287" s="67">
        <f t="shared" si="155"/>
        <v>0</v>
      </c>
      <c r="O287" s="67">
        <f t="shared" si="132"/>
        <v>0</v>
      </c>
    </row>
    <row r="288" spans="1:15" s="31" customFormat="1" ht="24" hidden="1">
      <c r="A288" s="7" t="s">
        <v>368</v>
      </c>
      <c r="B288" s="16">
        <v>800</v>
      </c>
      <c r="C288" s="6" t="s">
        <v>8</v>
      </c>
      <c r="D288" s="6" t="s">
        <v>7</v>
      </c>
      <c r="E288" s="6" t="s">
        <v>369</v>
      </c>
      <c r="F288" s="9"/>
      <c r="G288" s="67">
        <f t="shared" si="153"/>
        <v>0</v>
      </c>
      <c r="H288" s="67">
        <f t="shared" si="153"/>
        <v>0</v>
      </c>
      <c r="I288" s="67">
        <f t="shared" si="114"/>
        <v>0</v>
      </c>
      <c r="J288" s="67">
        <f t="shared" si="154"/>
        <v>0</v>
      </c>
      <c r="K288" s="67">
        <f t="shared" si="154"/>
        <v>0</v>
      </c>
      <c r="L288" s="67">
        <f t="shared" si="131"/>
        <v>0</v>
      </c>
      <c r="M288" s="67">
        <f t="shared" si="155"/>
        <v>0</v>
      </c>
      <c r="N288" s="67">
        <f t="shared" si="155"/>
        <v>0</v>
      </c>
      <c r="O288" s="67">
        <f t="shared" si="132"/>
        <v>0</v>
      </c>
    </row>
    <row r="289" spans="1:17" s="31" customFormat="1" ht="24" hidden="1">
      <c r="A289" s="7" t="s">
        <v>533</v>
      </c>
      <c r="B289" s="16">
        <v>800</v>
      </c>
      <c r="C289" s="6" t="s">
        <v>8</v>
      </c>
      <c r="D289" s="6" t="s">
        <v>7</v>
      </c>
      <c r="E289" s="6" t="s">
        <v>532</v>
      </c>
      <c r="F289" s="9"/>
      <c r="G289" s="67">
        <f t="shared" si="153"/>
        <v>0</v>
      </c>
      <c r="H289" s="67">
        <f t="shared" si="153"/>
        <v>0</v>
      </c>
      <c r="I289" s="67">
        <f t="shared" si="114"/>
        <v>0</v>
      </c>
      <c r="J289" s="67">
        <f t="shared" si="154"/>
        <v>0</v>
      </c>
      <c r="K289" s="67">
        <f t="shared" si="154"/>
        <v>0</v>
      </c>
      <c r="L289" s="67">
        <f t="shared" si="131"/>
        <v>0</v>
      </c>
      <c r="M289" s="67">
        <f t="shared" si="155"/>
        <v>0</v>
      </c>
      <c r="N289" s="67">
        <f t="shared" si="155"/>
        <v>0</v>
      </c>
      <c r="O289" s="67">
        <f t="shared" si="132"/>
        <v>0</v>
      </c>
    </row>
    <row r="290" spans="1:17" s="31" customFormat="1" ht="15.75" hidden="1" customHeight="1">
      <c r="A290" s="7" t="s">
        <v>413</v>
      </c>
      <c r="B290" s="16">
        <v>800</v>
      </c>
      <c r="C290" s="6" t="s">
        <v>8</v>
      </c>
      <c r="D290" s="6" t="s">
        <v>7</v>
      </c>
      <c r="E290" s="6" t="s">
        <v>532</v>
      </c>
      <c r="F290" s="9" t="s">
        <v>61</v>
      </c>
      <c r="G290" s="67">
        <f t="shared" si="153"/>
        <v>0</v>
      </c>
      <c r="H290" s="67">
        <f t="shared" si="153"/>
        <v>0</v>
      </c>
      <c r="I290" s="67">
        <f t="shared" si="114"/>
        <v>0</v>
      </c>
      <c r="J290" s="67">
        <f t="shared" si="154"/>
        <v>0</v>
      </c>
      <c r="K290" s="67">
        <f t="shared" si="154"/>
        <v>0</v>
      </c>
      <c r="L290" s="67">
        <f t="shared" si="131"/>
        <v>0</v>
      </c>
      <c r="M290" s="67">
        <f t="shared" si="155"/>
        <v>0</v>
      </c>
      <c r="N290" s="67">
        <f t="shared" si="155"/>
        <v>0</v>
      </c>
      <c r="O290" s="67">
        <f t="shared" si="132"/>
        <v>0</v>
      </c>
    </row>
    <row r="291" spans="1:17" s="31" customFormat="1" ht="15.75" hidden="1" customHeight="1">
      <c r="A291" s="7" t="s">
        <v>82</v>
      </c>
      <c r="B291" s="16">
        <v>800</v>
      </c>
      <c r="C291" s="6" t="s">
        <v>8</v>
      </c>
      <c r="D291" s="6" t="s">
        <v>7</v>
      </c>
      <c r="E291" s="6" t="s">
        <v>532</v>
      </c>
      <c r="F291" s="9" t="s">
        <v>62</v>
      </c>
      <c r="G291" s="67"/>
      <c r="H291" s="67"/>
      <c r="I291" s="67">
        <f t="shared" si="114"/>
        <v>0</v>
      </c>
      <c r="J291" s="67"/>
      <c r="K291" s="67"/>
      <c r="L291" s="67">
        <f t="shared" si="131"/>
        <v>0</v>
      </c>
      <c r="M291" s="67"/>
      <c r="N291" s="67"/>
      <c r="O291" s="67">
        <f t="shared" si="132"/>
        <v>0</v>
      </c>
    </row>
    <row r="292" spans="1:17" s="32" customFormat="1" ht="15.75" customHeight="1">
      <c r="A292" s="1" t="s">
        <v>259</v>
      </c>
      <c r="B292" s="18">
        <v>800</v>
      </c>
      <c r="C292" s="2" t="s">
        <v>15</v>
      </c>
      <c r="D292" s="2"/>
      <c r="E292" s="2"/>
      <c r="F292" s="12"/>
      <c r="G292" s="65">
        <f t="shared" ref="G292:N299" si="156">G293</f>
        <v>2430000</v>
      </c>
      <c r="H292" s="65">
        <f t="shared" si="156"/>
        <v>0</v>
      </c>
      <c r="I292" s="65">
        <f t="shared" si="114"/>
        <v>2430000</v>
      </c>
      <c r="J292" s="65">
        <f t="shared" si="156"/>
        <v>1170000</v>
      </c>
      <c r="K292" s="65">
        <f t="shared" si="156"/>
        <v>0</v>
      </c>
      <c r="L292" s="65">
        <f t="shared" si="131"/>
        <v>1170000</v>
      </c>
      <c r="M292" s="65">
        <f t="shared" si="156"/>
        <v>1170000</v>
      </c>
      <c r="N292" s="65">
        <f t="shared" si="156"/>
        <v>0</v>
      </c>
      <c r="O292" s="65">
        <f t="shared" si="132"/>
        <v>1170000</v>
      </c>
      <c r="P292" s="31"/>
      <c r="Q292" s="31"/>
    </row>
    <row r="293" spans="1:17" s="34" customFormat="1" ht="15.75" customHeight="1">
      <c r="A293" s="19" t="s">
        <v>258</v>
      </c>
      <c r="B293" s="20">
        <v>800</v>
      </c>
      <c r="C293" s="4" t="s">
        <v>15</v>
      </c>
      <c r="D293" s="4" t="s">
        <v>8</v>
      </c>
      <c r="E293" s="4"/>
      <c r="F293" s="21"/>
      <c r="G293" s="66">
        <f>G294+G301</f>
        <v>2430000</v>
      </c>
      <c r="H293" s="66">
        <f>H294+H301</f>
        <v>0</v>
      </c>
      <c r="I293" s="66">
        <f t="shared" si="114"/>
        <v>2430000</v>
      </c>
      <c r="J293" s="66">
        <f t="shared" ref="J293:M293" si="157">J294+J301</f>
        <v>1170000</v>
      </c>
      <c r="K293" s="66">
        <f>K294+K301</f>
        <v>0</v>
      </c>
      <c r="L293" s="66">
        <f t="shared" si="131"/>
        <v>1170000</v>
      </c>
      <c r="M293" s="66">
        <f t="shared" si="157"/>
        <v>1170000</v>
      </c>
      <c r="N293" s="66">
        <f>N294+N301</f>
        <v>0</v>
      </c>
      <c r="O293" s="66">
        <f t="shared" si="132"/>
        <v>1170000</v>
      </c>
      <c r="P293" s="56"/>
      <c r="Q293" s="56"/>
    </row>
    <row r="294" spans="1:17" s="31" customFormat="1" ht="36">
      <c r="A294" s="10" t="s">
        <v>360</v>
      </c>
      <c r="B294" s="16">
        <v>800</v>
      </c>
      <c r="C294" s="6" t="s">
        <v>15</v>
      </c>
      <c r="D294" s="6" t="s">
        <v>8</v>
      </c>
      <c r="E294" s="6" t="s">
        <v>260</v>
      </c>
      <c r="F294" s="9"/>
      <c r="G294" s="67">
        <f>G295+G298</f>
        <v>1260000</v>
      </c>
      <c r="H294" s="67">
        <f>H295+H298</f>
        <v>0</v>
      </c>
      <c r="I294" s="67">
        <f t="shared" si="114"/>
        <v>1260000</v>
      </c>
      <c r="J294" s="67">
        <f t="shared" ref="J294:M294" si="158">J295+J298</f>
        <v>0</v>
      </c>
      <c r="K294" s="67">
        <f>K295+K298</f>
        <v>0</v>
      </c>
      <c r="L294" s="67">
        <f t="shared" si="131"/>
        <v>0</v>
      </c>
      <c r="M294" s="67">
        <f t="shared" si="158"/>
        <v>0</v>
      </c>
      <c r="N294" s="67">
        <f>N295+N298</f>
        <v>0</v>
      </c>
      <c r="O294" s="67">
        <f t="shared" si="132"/>
        <v>0</v>
      </c>
    </row>
    <row r="295" spans="1:17" s="31" customFormat="1" ht="24">
      <c r="A295" s="7" t="s">
        <v>276</v>
      </c>
      <c r="B295" s="16">
        <v>800</v>
      </c>
      <c r="C295" s="6" t="s">
        <v>15</v>
      </c>
      <c r="D295" s="6" t="s">
        <v>8</v>
      </c>
      <c r="E295" s="6" t="s">
        <v>275</v>
      </c>
      <c r="F295" s="9"/>
      <c r="G295" s="67">
        <f>G296</f>
        <v>260000</v>
      </c>
      <c r="H295" s="67">
        <f>H296</f>
        <v>0</v>
      </c>
      <c r="I295" s="67">
        <f t="shared" si="114"/>
        <v>260000</v>
      </c>
      <c r="J295" s="67">
        <f t="shared" ref="J295:M296" si="159">J296</f>
        <v>0</v>
      </c>
      <c r="K295" s="67">
        <f>K296</f>
        <v>0</v>
      </c>
      <c r="L295" s="67">
        <f t="shared" si="131"/>
        <v>0</v>
      </c>
      <c r="M295" s="67">
        <f t="shared" si="159"/>
        <v>0</v>
      </c>
      <c r="N295" s="67">
        <f>N296</f>
        <v>0</v>
      </c>
      <c r="O295" s="67">
        <f t="shared" si="132"/>
        <v>0</v>
      </c>
    </row>
    <row r="296" spans="1:17" s="31" customFormat="1" ht="12">
      <c r="A296" s="7" t="s">
        <v>413</v>
      </c>
      <c r="B296" s="16">
        <v>800</v>
      </c>
      <c r="C296" s="6" t="s">
        <v>15</v>
      </c>
      <c r="D296" s="6" t="s">
        <v>8</v>
      </c>
      <c r="E296" s="6" t="s">
        <v>275</v>
      </c>
      <c r="F296" s="9" t="s">
        <v>61</v>
      </c>
      <c r="G296" s="67">
        <f>G297</f>
        <v>260000</v>
      </c>
      <c r="H296" s="67">
        <f>H297</f>
        <v>0</v>
      </c>
      <c r="I296" s="67">
        <f t="shared" si="114"/>
        <v>260000</v>
      </c>
      <c r="J296" s="67">
        <f t="shared" si="159"/>
        <v>0</v>
      </c>
      <c r="K296" s="67">
        <f>K297</f>
        <v>0</v>
      </c>
      <c r="L296" s="67">
        <f t="shared" si="131"/>
        <v>0</v>
      </c>
      <c r="M296" s="67">
        <f t="shared" si="159"/>
        <v>0</v>
      </c>
      <c r="N296" s="67">
        <f>N297</f>
        <v>0</v>
      </c>
      <c r="O296" s="67">
        <f t="shared" si="132"/>
        <v>0</v>
      </c>
    </row>
    <row r="297" spans="1:17" s="31" customFormat="1" ht="12">
      <c r="A297" s="7" t="s">
        <v>82</v>
      </c>
      <c r="B297" s="16">
        <v>800</v>
      </c>
      <c r="C297" s="6" t="s">
        <v>15</v>
      </c>
      <c r="D297" s="6" t="s">
        <v>8</v>
      </c>
      <c r="E297" s="6" t="s">
        <v>275</v>
      </c>
      <c r="F297" s="9" t="s">
        <v>62</v>
      </c>
      <c r="G297" s="67">
        <v>260000</v>
      </c>
      <c r="H297" s="67"/>
      <c r="I297" s="67">
        <f t="shared" si="114"/>
        <v>260000</v>
      </c>
      <c r="J297" s="68"/>
      <c r="K297" s="67"/>
      <c r="L297" s="67">
        <f t="shared" si="131"/>
        <v>0</v>
      </c>
      <c r="M297" s="67"/>
      <c r="N297" s="67"/>
      <c r="O297" s="67">
        <f t="shared" si="132"/>
        <v>0</v>
      </c>
    </row>
    <row r="298" spans="1:17" s="31" customFormat="1" ht="12">
      <c r="A298" s="10" t="s">
        <v>262</v>
      </c>
      <c r="B298" s="16">
        <v>800</v>
      </c>
      <c r="C298" s="6" t="s">
        <v>15</v>
      </c>
      <c r="D298" s="6" t="s">
        <v>8</v>
      </c>
      <c r="E298" s="6" t="s">
        <v>261</v>
      </c>
      <c r="F298" s="9"/>
      <c r="G298" s="67">
        <f t="shared" si="156"/>
        <v>1000000</v>
      </c>
      <c r="H298" s="67">
        <f t="shared" si="156"/>
        <v>0</v>
      </c>
      <c r="I298" s="67">
        <f t="shared" ref="I298:I367" si="160">G298+H298</f>
        <v>1000000</v>
      </c>
      <c r="J298" s="67">
        <f t="shared" si="156"/>
        <v>0</v>
      </c>
      <c r="K298" s="67">
        <f t="shared" si="156"/>
        <v>0</v>
      </c>
      <c r="L298" s="67">
        <f t="shared" si="131"/>
        <v>0</v>
      </c>
      <c r="M298" s="67">
        <f t="shared" si="156"/>
        <v>0</v>
      </c>
      <c r="N298" s="67">
        <f t="shared" si="156"/>
        <v>0</v>
      </c>
      <c r="O298" s="67">
        <f t="shared" si="132"/>
        <v>0</v>
      </c>
    </row>
    <row r="299" spans="1:17" s="31" customFormat="1" ht="12">
      <c r="A299" s="7" t="s">
        <v>413</v>
      </c>
      <c r="B299" s="16">
        <v>800</v>
      </c>
      <c r="C299" s="6" t="s">
        <v>15</v>
      </c>
      <c r="D299" s="6" t="s">
        <v>8</v>
      </c>
      <c r="E299" s="6" t="s">
        <v>261</v>
      </c>
      <c r="F299" s="9" t="s">
        <v>61</v>
      </c>
      <c r="G299" s="67">
        <f t="shared" si="156"/>
        <v>1000000</v>
      </c>
      <c r="H299" s="67">
        <f t="shared" si="156"/>
        <v>0</v>
      </c>
      <c r="I299" s="67">
        <f t="shared" si="160"/>
        <v>1000000</v>
      </c>
      <c r="J299" s="67">
        <f t="shared" si="156"/>
        <v>0</v>
      </c>
      <c r="K299" s="67">
        <f t="shared" si="156"/>
        <v>0</v>
      </c>
      <c r="L299" s="67">
        <f t="shared" si="131"/>
        <v>0</v>
      </c>
      <c r="M299" s="67">
        <f t="shared" si="156"/>
        <v>0</v>
      </c>
      <c r="N299" s="67">
        <f t="shared" si="156"/>
        <v>0</v>
      </c>
      <c r="O299" s="67">
        <f t="shared" si="132"/>
        <v>0</v>
      </c>
    </row>
    <row r="300" spans="1:17" s="31" customFormat="1" ht="12">
      <c r="A300" s="7" t="s">
        <v>82</v>
      </c>
      <c r="B300" s="16">
        <v>800</v>
      </c>
      <c r="C300" s="6" t="s">
        <v>15</v>
      </c>
      <c r="D300" s="6" t="s">
        <v>8</v>
      </c>
      <c r="E300" s="6" t="s">
        <v>261</v>
      </c>
      <c r="F300" s="9" t="s">
        <v>62</v>
      </c>
      <c r="G300" s="67">
        <v>1000000</v>
      </c>
      <c r="H300" s="67"/>
      <c r="I300" s="67">
        <f t="shared" si="160"/>
        <v>1000000</v>
      </c>
      <c r="J300" s="68"/>
      <c r="K300" s="67"/>
      <c r="L300" s="67">
        <f t="shared" si="131"/>
        <v>0</v>
      </c>
      <c r="M300" s="67">
        <v>0</v>
      </c>
      <c r="N300" s="67"/>
      <c r="O300" s="67">
        <f t="shared" si="132"/>
        <v>0</v>
      </c>
    </row>
    <row r="301" spans="1:17" s="31" customFormat="1" ht="24">
      <c r="A301" s="7" t="s">
        <v>423</v>
      </c>
      <c r="B301" s="16">
        <v>800</v>
      </c>
      <c r="C301" s="6" t="s">
        <v>15</v>
      </c>
      <c r="D301" s="6" t="s">
        <v>8</v>
      </c>
      <c r="E301" s="6" t="s">
        <v>279</v>
      </c>
      <c r="F301" s="9"/>
      <c r="G301" s="67">
        <f t="shared" ref="G301:H303" si="161">G302</f>
        <v>1170000</v>
      </c>
      <c r="H301" s="67">
        <f t="shared" si="161"/>
        <v>0</v>
      </c>
      <c r="I301" s="67">
        <f t="shared" si="160"/>
        <v>1170000</v>
      </c>
      <c r="J301" s="67">
        <f>J302</f>
        <v>1170000</v>
      </c>
      <c r="K301" s="67">
        <f>K302</f>
        <v>0</v>
      </c>
      <c r="L301" s="67">
        <f t="shared" si="131"/>
        <v>1170000</v>
      </c>
      <c r="M301" s="67">
        <f>M302</f>
        <v>1170000</v>
      </c>
      <c r="N301" s="67">
        <f>N302</f>
        <v>0</v>
      </c>
      <c r="O301" s="67">
        <f t="shared" si="132"/>
        <v>1170000</v>
      </c>
    </row>
    <row r="302" spans="1:17" s="31" customFormat="1" ht="24">
      <c r="A302" s="10" t="s">
        <v>308</v>
      </c>
      <c r="B302" s="16">
        <v>800</v>
      </c>
      <c r="C302" s="6" t="s">
        <v>15</v>
      </c>
      <c r="D302" s="6" t="s">
        <v>8</v>
      </c>
      <c r="E302" s="6" t="s">
        <v>361</v>
      </c>
      <c r="F302" s="9"/>
      <c r="G302" s="67">
        <f t="shared" si="161"/>
        <v>1170000</v>
      </c>
      <c r="H302" s="67">
        <f t="shared" si="161"/>
        <v>0</v>
      </c>
      <c r="I302" s="67">
        <f t="shared" si="160"/>
        <v>1170000</v>
      </c>
      <c r="J302" s="67">
        <f t="shared" ref="J302:M303" si="162">J303</f>
        <v>1170000</v>
      </c>
      <c r="K302" s="67">
        <f>K303</f>
        <v>0</v>
      </c>
      <c r="L302" s="67">
        <f t="shared" si="131"/>
        <v>1170000</v>
      </c>
      <c r="M302" s="67">
        <f t="shared" si="162"/>
        <v>1170000</v>
      </c>
      <c r="N302" s="67">
        <f>N303</f>
        <v>0</v>
      </c>
      <c r="O302" s="67">
        <f t="shared" si="132"/>
        <v>1170000</v>
      </c>
    </row>
    <row r="303" spans="1:17" s="31" customFormat="1" ht="12">
      <c r="A303" s="10" t="s">
        <v>63</v>
      </c>
      <c r="B303" s="16">
        <v>800</v>
      </c>
      <c r="C303" s="6" t="s">
        <v>15</v>
      </c>
      <c r="D303" s="6" t="s">
        <v>8</v>
      </c>
      <c r="E303" s="6" t="s">
        <v>361</v>
      </c>
      <c r="F303" s="9" t="s">
        <v>61</v>
      </c>
      <c r="G303" s="67">
        <f t="shared" si="161"/>
        <v>1170000</v>
      </c>
      <c r="H303" s="67">
        <f t="shared" si="161"/>
        <v>0</v>
      </c>
      <c r="I303" s="67">
        <f t="shared" si="160"/>
        <v>1170000</v>
      </c>
      <c r="J303" s="67">
        <f t="shared" si="162"/>
        <v>1170000</v>
      </c>
      <c r="K303" s="67">
        <f>K304</f>
        <v>0</v>
      </c>
      <c r="L303" s="67">
        <f t="shared" si="131"/>
        <v>1170000</v>
      </c>
      <c r="M303" s="67">
        <f t="shared" si="162"/>
        <v>1170000</v>
      </c>
      <c r="N303" s="67">
        <f>N304</f>
        <v>0</v>
      </c>
      <c r="O303" s="67">
        <f t="shared" si="132"/>
        <v>1170000</v>
      </c>
    </row>
    <row r="304" spans="1:17" s="31" customFormat="1" ht="12">
      <c r="A304" s="10" t="s">
        <v>80</v>
      </c>
      <c r="B304" s="16">
        <v>800</v>
      </c>
      <c r="C304" s="6" t="s">
        <v>15</v>
      </c>
      <c r="D304" s="6" t="s">
        <v>8</v>
      </c>
      <c r="E304" s="6" t="s">
        <v>361</v>
      </c>
      <c r="F304" s="9" t="s">
        <v>62</v>
      </c>
      <c r="G304" s="67">
        <v>1170000</v>
      </c>
      <c r="H304" s="67"/>
      <c r="I304" s="67">
        <f t="shared" si="160"/>
        <v>1170000</v>
      </c>
      <c r="J304" s="68">
        <v>1170000</v>
      </c>
      <c r="K304" s="67"/>
      <c r="L304" s="67">
        <f t="shared" si="131"/>
        <v>1170000</v>
      </c>
      <c r="M304" s="67">
        <v>1170000</v>
      </c>
      <c r="N304" s="67"/>
      <c r="O304" s="67">
        <f t="shared" si="132"/>
        <v>1170000</v>
      </c>
    </row>
    <row r="305" spans="1:15" s="31" customFormat="1" ht="12">
      <c r="A305" s="11" t="s">
        <v>21</v>
      </c>
      <c r="B305" s="2" t="s">
        <v>22</v>
      </c>
      <c r="C305" s="2" t="s">
        <v>9</v>
      </c>
      <c r="D305" s="6"/>
      <c r="E305" s="6"/>
      <c r="F305" s="9"/>
      <c r="G305" s="65">
        <f>G321+G350+G306</f>
        <v>12982979.810000001</v>
      </c>
      <c r="H305" s="65">
        <f>H321+H350+H306</f>
        <v>-100000</v>
      </c>
      <c r="I305" s="65">
        <f t="shared" si="160"/>
        <v>12882979.810000001</v>
      </c>
      <c r="J305" s="65">
        <f>J321+J350+J306</f>
        <v>13016366.85</v>
      </c>
      <c r="K305" s="65">
        <f>K321+K350+K306</f>
        <v>0</v>
      </c>
      <c r="L305" s="65">
        <f t="shared" si="131"/>
        <v>13016366.85</v>
      </c>
      <c r="M305" s="65">
        <f>M321+M350+M306</f>
        <v>13622694.49</v>
      </c>
      <c r="N305" s="65">
        <f>N321+N350+N306</f>
        <v>300000</v>
      </c>
      <c r="O305" s="65">
        <f t="shared" si="132"/>
        <v>13922694.49</v>
      </c>
    </row>
    <row r="306" spans="1:15" s="56" customFormat="1" ht="12" hidden="1">
      <c r="A306" s="8" t="s">
        <v>23</v>
      </c>
      <c r="B306" s="4" t="s">
        <v>22</v>
      </c>
      <c r="C306" s="4" t="s">
        <v>9</v>
      </c>
      <c r="D306" s="4" t="s">
        <v>5</v>
      </c>
      <c r="E306" s="5"/>
      <c r="F306" s="46"/>
      <c r="G306" s="66">
        <f>G308</f>
        <v>0</v>
      </c>
      <c r="H306" s="66">
        <f>H308</f>
        <v>0</v>
      </c>
      <c r="I306" s="66">
        <f t="shared" si="160"/>
        <v>0</v>
      </c>
      <c r="J306" s="66">
        <f t="shared" ref="J306:M306" si="163">J308</f>
        <v>0</v>
      </c>
      <c r="K306" s="66">
        <f>K308</f>
        <v>0</v>
      </c>
      <c r="L306" s="66">
        <f t="shared" si="131"/>
        <v>0</v>
      </c>
      <c r="M306" s="66">
        <f t="shared" si="163"/>
        <v>0</v>
      </c>
      <c r="N306" s="66">
        <f>N308</f>
        <v>0</v>
      </c>
      <c r="O306" s="66">
        <f t="shared" si="132"/>
        <v>0</v>
      </c>
    </row>
    <row r="307" spans="1:15" s="31" customFormat="1" ht="24" hidden="1">
      <c r="A307" s="15" t="s">
        <v>266</v>
      </c>
      <c r="B307" s="35" t="s">
        <v>22</v>
      </c>
      <c r="C307" s="35" t="s">
        <v>9</v>
      </c>
      <c r="D307" s="35" t="s">
        <v>5</v>
      </c>
      <c r="E307" s="35" t="s">
        <v>268</v>
      </c>
      <c r="F307" s="36"/>
      <c r="G307" s="67">
        <f t="shared" ref="G307:N319" si="164">G308</f>
        <v>0</v>
      </c>
      <c r="H307" s="67">
        <f t="shared" si="164"/>
        <v>0</v>
      </c>
      <c r="I307" s="67">
        <f t="shared" si="160"/>
        <v>0</v>
      </c>
      <c r="J307" s="67">
        <f t="shared" si="164"/>
        <v>0</v>
      </c>
      <c r="K307" s="67">
        <f t="shared" si="164"/>
        <v>0</v>
      </c>
      <c r="L307" s="67">
        <f t="shared" si="131"/>
        <v>0</v>
      </c>
      <c r="M307" s="67">
        <f t="shared" si="164"/>
        <v>0</v>
      </c>
      <c r="N307" s="67">
        <f t="shared" si="164"/>
        <v>0</v>
      </c>
      <c r="O307" s="67">
        <f t="shared" si="132"/>
        <v>0</v>
      </c>
    </row>
    <row r="308" spans="1:15" s="31" customFormat="1" ht="12" hidden="1">
      <c r="A308" s="15" t="s">
        <v>333</v>
      </c>
      <c r="B308" s="35" t="s">
        <v>22</v>
      </c>
      <c r="C308" s="35" t="s">
        <v>9</v>
      </c>
      <c r="D308" s="35" t="s">
        <v>5</v>
      </c>
      <c r="E308" s="35" t="s">
        <v>282</v>
      </c>
      <c r="F308" s="36"/>
      <c r="G308" s="67">
        <f>G313+G309+G317</f>
        <v>0</v>
      </c>
      <c r="H308" s="67">
        <f>H313+H309+H317</f>
        <v>0</v>
      </c>
      <c r="I308" s="67">
        <f t="shared" si="160"/>
        <v>0</v>
      </c>
      <c r="J308" s="67">
        <f>J313+J309+J317</f>
        <v>0</v>
      </c>
      <c r="K308" s="67">
        <f>K313+K309+K317</f>
        <v>0</v>
      </c>
      <c r="L308" s="67">
        <f t="shared" si="131"/>
        <v>0</v>
      </c>
      <c r="M308" s="67">
        <f>M313+M309+M317</f>
        <v>0</v>
      </c>
      <c r="N308" s="67">
        <f>N313+N309+N317</f>
        <v>0</v>
      </c>
      <c r="O308" s="67">
        <f t="shared" si="132"/>
        <v>0</v>
      </c>
    </row>
    <row r="309" spans="1:15" s="31" customFormat="1" ht="24" hidden="1">
      <c r="A309" s="15" t="s">
        <v>253</v>
      </c>
      <c r="B309" s="35" t="s">
        <v>22</v>
      </c>
      <c r="C309" s="35" t="s">
        <v>9</v>
      </c>
      <c r="D309" s="35" t="s">
        <v>5</v>
      </c>
      <c r="E309" s="35" t="s">
        <v>437</v>
      </c>
      <c r="F309" s="36"/>
      <c r="G309" s="67">
        <f t="shared" si="164"/>
        <v>0</v>
      </c>
      <c r="H309" s="67">
        <f t="shared" si="164"/>
        <v>0</v>
      </c>
      <c r="I309" s="67">
        <f t="shared" si="160"/>
        <v>0</v>
      </c>
      <c r="J309" s="67">
        <f t="shared" si="164"/>
        <v>0</v>
      </c>
      <c r="K309" s="67">
        <f t="shared" si="164"/>
        <v>0</v>
      </c>
      <c r="L309" s="67">
        <f t="shared" si="131"/>
        <v>0</v>
      </c>
      <c r="M309" s="67">
        <f t="shared" si="164"/>
        <v>0</v>
      </c>
      <c r="N309" s="67">
        <f t="shared" si="164"/>
        <v>0</v>
      </c>
      <c r="O309" s="67">
        <f t="shared" si="132"/>
        <v>0</v>
      </c>
    </row>
    <row r="310" spans="1:15" s="31" customFormat="1" ht="12" hidden="1">
      <c r="A310" s="7" t="s">
        <v>246</v>
      </c>
      <c r="B310" s="35" t="s">
        <v>22</v>
      </c>
      <c r="C310" s="35" t="s">
        <v>9</v>
      </c>
      <c r="D310" s="35" t="s">
        <v>5</v>
      </c>
      <c r="E310" s="35" t="s">
        <v>437</v>
      </c>
      <c r="F310" s="36" t="s">
        <v>117</v>
      </c>
      <c r="G310" s="67">
        <f t="shared" si="164"/>
        <v>0</v>
      </c>
      <c r="H310" s="67">
        <f t="shared" si="164"/>
        <v>0</v>
      </c>
      <c r="I310" s="67">
        <f t="shared" si="160"/>
        <v>0</v>
      </c>
      <c r="J310" s="67">
        <f t="shared" si="164"/>
        <v>0</v>
      </c>
      <c r="K310" s="67">
        <f t="shared" si="164"/>
        <v>0</v>
      </c>
      <c r="L310" s="67">
        <f t="shared" si="131"/>
        <v>0</v>
      </c>
      <c r="M310" s="67">
        <f t="shared" si="164"/>
        <v>0</v>
      </c>
      <c r="N310" s="67">
        <f t="shared" si="164"/>
        <v>0</v>
      </c>
      <c r="O310" s="67">
        <f t="shared" si="132"/>
        <v>0</v>
      </c>
    </row>
    <row r="311" spans="1:15" s="31" customFormat="1" ht="12" hidden="1">
      <c r="A311" s="7" t="s">
        <v>119</v>
      </c>
      <c r="B311" s="35" t="s">
        <v>22</v>
      </c>
      <c r="C311" s="35" t="s">
        <v>9</v>
      </c>
      <c r="D311" s="35" t="s">
        <v>5</v>
      </c>
      <c r="E311" s="35" t="s">
        <v>437</v>
      </c>
      <c r="F311" s="36" t="s">
        <v>118</v>
      </c>
      <c r="G311" s="67"/>
      <c r="H311" s="67">
        <f>H312</f>
        <v>0</v>
      </c>
      <c r="I311" s="67">
        <f t="shared" si="160"/>
        <v>0</v>
      </c>
      <c r="J311" s="67">
        <f t="shared" si="164"/>
        <v>0</v>
      </c>
      <c r="K311" s="67">
        <f>K312</f>
        <v>0</v>
      </c>
      <c r="L311" s="67">
        <f t="shared" si="131"/>
        <v>0</v>
      </c>
      <c r="M311" s="67">
        <f t="shared" si="164"/>
        <v>0</v>
      </c>
      <c r="N311" s="67">
        <f>N312</f>
        <v>0</v>
      </c>
      <c r="O311" s="67">
        <f t="shared" si="132"/>
        <v>0</v>
      </c>
    </row>
    <row r="312" spans="1:15" s="31" customFormat="1" ht="24" hidden="1">
      <c r="A312" s="15" t="s">
        <v>332</v>
      </c>
      <c r="B312" s="35" t="s">
        <v>22</v>
      </c>
      <c r="C312" s="35" t="s">
        <v>9</v>
      </c>
      <c r="D312" s="35" t="s">
        <v>5</v>
      </c>
      <c r="E312" s="35" t="s">
        <v>437</v>
      </c>
      <c r="F312" s="36" t="s">
        <v>118</v>
      </c>
      <c r="G312" s="67"/>
      <c r="H312" s="67"/>
      <c r="I312" s="67">
        <f t="shared" si="160"/>
        <v>0</v>
      </c>
      <c r="J312" s="68">
        <v>0</v>
      </c>
      <c r="K312" s="67"/>
      <c r="L312" s="67">
        <f t="shared" si="131"/>
        <v>0</v>
      </c>
      <c r="M312" s="67">
        <v>0</v>
      </c>
      <c r="N312" s="67"/>
      <c r="O312" s="67">
        <f t="shared" si="132"/>
        <v>0</v>
      </c>
    </row>
    <row r="313" spans="1:15" s="31" customFormat="1" ht="12" hidden="1">
      <c r="A313" s="15" t="s">
        <v>267</v>
      </c>
      <c r="B313" s="35" t="s">
        <v>22</v>
      </c>
      <c r="C313" s="35" t="s">
        <v>9</v>
      </c>
      <c r="D313" s="35" t="s">
        <v>5</v>
      </c>
      <c r="E313" s="35" t="s">
        <v>283</v>
      </c>
      <c r="F313" s="36"/>
      <c r="G313" s="67">
        <f t="shared" si="164"/>
        <v>0</v>
      </c>
      <c r="H313" s="67">
        <f t="shared" si="164"/>
        <v>0</v>
      </c>
      <c r="I313" s="67">
        <f t="shared" si="160"/>
        <v>0</v>
      </c>
      <c r="J313" s="67">
        <f t="shared" si="164"/>
        <v>0</v>
      </c>
      <c r="K313" s="67">
        <f t="shared" si="164"/>
        <v>0</v>
      </c>
      <c r="L313" s="67">
        <f t="shared" si="131"/>
        <v>0</v>
      </c>
      <c r="M313" s="67">
        <f t="shared" si="164"/>
        <v>0</v>
      </c>
      <c r="N313" s="67">
        <f t="shared" si="164"/>
        <v>0</v>
      </c>
      <c r="O313" s="67">
        <f t="shared" si="132"/>
        <v>0</v>
      </c>
    </row>
    <row r="314" spans="1:15" s="31" customFormat="1" ht="12" hidden="1">
      <c r="A314" s="7" t="s">
        <v>246</v>
      </c>
      <c r="B314" s="35" t="s">
        <v>22</v>
      </c>
      <c r="C314" s="35" t="s">
        <v>9</v>
      </c>
      <c r="D314" s="35" t="s">
        <v>5</v>
      </c>
      <c r="E314" s="35" t="s">
        <v>283</v>
      </c>
      <c r="F314" s="36" t="s">
        <v>117</v>
      </c>
      <c r="G314" s="67">
        <f t="shared" si="164"/>
        <v>0</v>
      </c>
      <c r="H314" s="67">
        <f t="shared" si="164"/>
        <v>0</v>
      </c>
      <c r="I314" s="67">
        <f t="shared" si="160"/>
        <v>0</v>
      </c>
      <c r="J314" s="67">
        <f t="shared" si="164"/>
        <v>0</v>
      </c>
      <c r="K314" s="67">
        <f t="shared" si="164"/>
        <v>0</v>
      </c>
      <c r="L314" s="67">
        <f t="shared" si="131"/>
        <v>0</v>
      </c>
      <c r="M314" s="67">
        <f t="shared" si="164"/>
        <v>0</v>
      </c>
      <c r="N314" s="67">
        <f t="shared" si="164"/>
        <v>0</v>
      </c>
      <c r="O314" s="67">
        <f t="shared" si="132"/>
        <v>0</v>
      </c>
    </row>
    <row r="315" spans="1:15" s="31" customFormat="1" ht="12" hidden="1">
      <c r="A315" s="7" t="s">
        <v>119</v>
      </c>
      <c r="B315" s="35" t="s">
        <v>22</v>
      </c>
      <c r="C315" s="35" t="s">
        <v>9</v>
      </c>
      <c r="D315" s="35" t="s">
        <v>5</v>
      </c>
      <c r="E315" s="35" t="s">
        <v>283</v>
      </c>
      <c r="F315" s="36" t="s">
        <v>118</v>
      </c>
      <c r="G315" s="67">
        <f>G316</f>
        <v>0</v>
      </c>
      <c r="H315" s="67"/>
      <c r="I315" s="67">
        <f t="shared" si="160"/>
        <v>0</v>
      </c>
      <c r="J315" s="67">
        <f t="shared" si="164"/>
        <v>0</v>
      </c>
      <c r="K315" s="67">
        <f t="shared" si="164"/>
        <v>0</v>
      </c>
      <c r="L315" s="67">
        <f t="shared" si="131"/>
        <v>0</v>
      </c>
      <c r="M315" s="67">
        <f t="shared" si="164"/>
        <v>0</v>
      </c>
      <c r="N315" s="67">
        <f t="shared" si="164"/>
        <v>0</v>
      </c>
      <c r="O315" s="67">
        <f t="shared" si="132"/>
        <v>0</v>
      </c>
    </row>
    <row r="316" spans="1:15" s="31" customFormat="1" ht="24" hidden="1">
      <c r="A316" s="15" t="s">
        <v>332</v>
      </c>
      <c r="B316" s="35" t="s">
        <v>22</v>
      </c>
      <c r="C316" s="35" t="s">
        <v>9</v>
      </c>
      <c r="D316" s="35" t="s">
        <v>5</v>
      </c>
      <c r="E316" s="35" t="s">
        <v>283</v>
      </c>
      <c r="F316" s="36" t="s">
        <v>118</v>
      </c>
      <c r="G316" s="67"/>
      <c r="H316" s="67"/>
      <c r="I316" s="67">
        <f t="shared" si="160"/>
        <v>0</v>
      </c>
      <c r="J316" s="68">
        <v>0</v>
      </c>
      <c r="K316" s="67"/>
      <c r="L316" s="67">
        <f t="shared" si="131"/>
        <v>0</v>
      </c>
      <c r="M316" s="67">
        <v>0</v>
      </c>
      <c r="N316" s="67"/>
      <c r="O316" s="67">
        <f t="shared" si="132"/>
        <v>0</v>
      </c>
    </row>
    <row r="317" spans="1:15" s="31" customFormat="1" ht="36" hidden="1">
      <c r="A317" s="15" t="s">
        <v>539</v>
      </c>
      <c r="B317" s="35" t="s">
        <v>22</v>
      </c>
      <c r="C317" s="35" t="s">
        <v>9</v>
      </c>
      <c r="D317" s="35" t="s">
        <v>5</v>
      </c>
      <c r="E317" s="35" t="s">
        <v>538</v>
      </c>
      <c r="F317" s="36"/>
      <c r="G317" s="67">
        <f t="shared" si="164"/>
        <v>0</v>
      </c>
      <c r="H317" s="67">
        <f t="shared" si="164"/>
        <v>0</v>
      </c>
      <c r="I317" s="67">
        <f t="shared" ref="I317:I320" si="165">G317+H317</f>
        <v>0</v>
      </c>
      <c r="J317" s="67">
        <f t="shared" si="164"/>
        <v>0</v>
      </c>
      <c r="K317" s="67">
        <f t="shared" si="164"/>
        <v>0</v>
      </c>
      <c r="L317" s="67">
        <f t="shared" ref="L317:L320" si="166">J317+K317</f>
        <v>0</v>
      </c>
      <c r="M317" s="67">
        <f t="shared" si="164"/>
        <v>0</v>
      </c>
      <c r="N317" s="67">
        <f t="shared" si="164"/>
        <v>0</v>
      </c>
      <c r="O317" s="67">
        <f t="shared" ref="O317:O320" si="167">M317+N317</f>
        <v>0</v>
      </c>
    </row>
    <row r="318" spans="1:15" s="31" customFormat="1" ht="12" hidden="1">
      <c r="A318" s="7" t="s">
        <v>246</v>
      </c>
      <c r="B318" s="35" t="s">
        <v>22</v>
      </c>
      <c r="C318" s="35" t="s">
        <v>9</v>
      </c>
      <c r="D318" s="35" t="s">
        <v>5</v>
      </c>
      <c r="E318" s="35" t="s">
        <v>538</v>
      </c>
      <c r="F318" s="36" t="s">
        <v>117</v>
      </c>
      <c r="G318" s="67">
        <f t="shared" si="164"/>
        <v>0</v>
      </c>
      <c r="H318" s="67">
        <f t="shared" si="164"/>
        <v>0</v>
      </c>
      <c r="I318" s="67">
        <f t="shared" si="165"/>
        <v>0</v>
      </c>
      <c r="J318" s="67">
        <f t="shared" si="164"/>
        <v>0</v>
      </c>
      <c r="K318" s="67">
        <f t="shared" si="164"/>
        <v>0</v>
      </c>
      <c r="L318" s="67">
        <f t="shared" si="166"/>
        <v>0</v>
      </c>
      <c r="M318" s="67">
        <f t="shared" si="164"/>
        <v>0</v>
      </c>
      <c r="N318" s="67">
        <f t="shared" si="164"/>
        <v>0</v>
      </c>
      <c r="O318" s="67">
        <f t="shared" si="167"/>
        <v>0</v>
      </c>
    </row>
    <row r="319" spans="1:15" s="31" customFormat="1" ht="12" hidden="1">
      <c r="A319" s="7" t="s">
        <v>119</v>
      </c>
      <c r="B319" s="35" t="s">
        <v>22</v>
      </c>
      <c r="C319" s="35" t="s">
        <v>9</v>
      </c>
      <c r="D319" s="35" t="s">
        <v>5</v>
      </c>
      <c r="E319" s="35" t="s">
        <v>538</v>
      </c>
      <c r="F319" s="36" t="s">
        <v>118</v>
      </c>
      <c r="G319" s="67">
        <f t="shared" si="164"/>
        <v>0</v>
      </c>
      <c r="H319" s="67">
        <f t="shared" si="164"/>
        <v>0</v>
      </c>
      <c r="I319" s="67">
        <f t="shared" si="165"/>
        <v>0</v>
      </c>
      <c r="J319" s="67">
        <f t="shared" si="164"/>
        <v>0</v>
      </c>
      <c r="K319" s="67">
        <f t="shared" si="164"/>
        <v>0</v>
      </c>
      <c r="L319" s="67">
        <f t="shared" si="166"/>
        <v>0</v>
      </c>
      <c r="M319" s="67">
        <f t="shared" si="164"/>
        <v>0</v>
      </c>
      <c r="N319" s="67">
        <f t="shared" si="164"/>
        <v>0</v>
      </c>
      <c r="O319" s="67">
        <f t="shared" si="167"/>
        <v>0</v>
      </c>
    </row>
    <row r="320" spans="1:15" s="31" customFormat="1" ht="24" hidden="1">
      <c r="A320" s="15" t="s">
        <v>332</v>
      </c>
      <c r="B320" s="35" t="s">
        <v>22</v>
      </c>
      <c r="C320" s="35" t="s">
        <v>9</v>
      </c>
      <c r="D320" s="35" t="s">
        <v>5</v>
      </c>
      <c r="E320" s="35" t="s">
        <v>538</v>
      </c>
      <c r="F320" s="36" t="s">
        <v>118</v>
      </c>
      <c r="G320" s="67"/>
      <c r="H320" s="67"/>
      <c r="I320" s="67">
        <f t="shared" si="165"/>
        <v>0</v>
      </c>
      <c r="J320" s="68">
        <v>0</v>
      </c>
      <c r="K320" s="67"/>
      <c r="L320" s="67">
        <f t="shared" si="166"/>
        <v>0</v>
      </c>
      <c r="M320" s="67">
        <v>0</v>
      </c>
      <c r="N320" s="67"/>
      <c r="O320" s="67">
        <f t="shared" si="167"/>
        <v>0</v>
      </c>
    </row>
    <row r="321" spans="1:15" s="57" customFormat="1" ht="12">
      <c r="A321" s="8" t="s">
        <v>204</v>
      </c>
      <c r="B321" s="4" t="s">
        <v>22</v>
      </c>
      <c r="C321" s="4" t="s">
        <v>9</v>
      </c>
      <c r="D321" s="4" t="s">
        <v>7</v>
      </c>
      <c r="E321" s="6"/>
      <c r="F321" s="9"/>
      <c r="G321" s="66">
        <f>G322</f>
        <v>12682979.810000001</v>
      </c>
      <c r="H321" s="66">
        <f>H322</f>
        <v>-100000</v>
      </c>
      <c r="I321" s="66">
        <f t="shared" si="160"/>
        <v>12582979.810000001</v>
      </c>
      <c r="J321" s="66">
        <f t="shared" ref="J321:M321" si="168">J322</f>
        <v>12716366.85</v>
      </c>
      <c r="K321" s="66">
        <f>K322</f>
        <v>0</v>
      </c>
      <c r="L321" s="66">
        <f t="shared" si="131"/>
        <v>12716366.85</v>
      </c>
      <c r="M321" s="66">
        <f t="shared" si="168"/>
        <v>12832694.49</v>
      </c>
      <c r="N321" s="66">
        <f>N322</f>
        <v>0</v>
      </c>
      <c r="O321" s="66">
        <f t="shared" si="132"/>
        <v>12832694.49</v>
      </c>
    </row>
    <row r="322" spans="1:15" s="57" customFormat="1" ht="12">
      <c r="A322" s="7" t="s">
        <v>374</v>
      </c>
      <c r="B322" s="6" t="s">
        <v>22</v>
      </c>
      <c r="C322" s="6" t="s">
        <v>9</v>
      </c>
      <c r="D322" s="6" t="s">
        <v>7</v>
      </c>
      <c r="E322" s="6" t="s">
        <v>143</v>
      </c>
      <c r="F322" s="9"/>
      <c r="G322" s="67">
        <f>G329+G332+G335+G326+G323+G344+G347+G338+G341</f>
        <v>12682979.810000001</v>
      </c>
      <c r="H322" s="67">
        <f>H329+H332+H335+H326+H323+H344+H347+H338+H341</f>
        <v>-100000</v>
      </c>
      <c r="I322" s="65">
        <f t="shared" si="160"/>
        <v>12582979.810000001</v>
      </c>
      <c r="J322" s="67">
        <f t="shared" ref="J322:M322" si="169">J329+J332+J335+J326+J323+J344+J347+J338+J341</f>
        <v>12716366.85</v>
      </c>
      <c r="K322" s="67">
        <f>K329+K332+K335+K326+K323+K344+K347+K338+K341</f>
        <v>0</v>
      </c>
      <c r="L322" s="65">
        <f t="shared" si="131"/>
        <v>12716366.85</v>
      </c>
      <c r="M322" s="67">
        <f t="shared" si="169"/>
        <v>12832694.49</v>
      </c>
      <c r="N322" s="67">
        <f>N329+N332+N335+N326+N323+N344+N347+N338+N341</f>
        <v>0</v>
      </c>
      <c r="O322" s="65">
        <f t="shared" si="132"/>
        <v>12832694.49</v>
      </c>
    </row>
    <row r="323" spans="1:15" s="57" customFormat="1" ht="12" hidden="1">
      <c r="A323" s="7" t="s">
        <v>237</v>
      </c>
      <c r="B323" s="6" t="s">
        <v>22</v>
      </c>
      <c r="C323" s="6" t="s">
        <v>9</v>
      </c>
      <c r="D323" s="6" t="s">
        <v>7</v>
      </c>
      <c r="E323" s="6" t="s">
        <v>249</v>
      </c>
      <c r="F323" s="9"/>
      <c r="G323" s="67">
        <f>G324</f>
        <v>0</v>
      </c>
      <c r="H323" s="67">
        <f>H324</f>
        <v>0</v>
      </c>
      <c r="I323" s="65">
        <f t="shared" si="160"/>
        <v>0</v>
      </c>
      <c r="J323" s="67">
        <f t="shared" ref="J323:M324" si="170">J324</f>
        <v>0</v>
      </c>
      <c r="K323" s="67">
        <f>K324</f>
        <v>0</v>
      </c>
      <c r="L323" s="65">
        <f t="shared" si="131"/>
        <v>0</v>
      </c>
      <c r="M323" s="67">
        <f t="shared" si="170"/>
        <v>0</v>
      </c>
      <c r="N323" s="67">
        <f>N324</f>
        <v>0</v>
      </c>
      <c r="O323" s="65">
        <f t="shared" si="132"/>
        <v>0</v>
      </c>
    </row>
    <row r="324" spans="1:15" s="57" customFormat="1" ht="24" hidden="1">
      <c r="A324" s="7" t="s">
        <v>88</v>
      </c>
      <c r="B324" s="6" t="s">
        <v>22</v>
      </c>
      <c r="C324" s="6" t="s">
        <v>9</v>
      </c>
      <c r="D324" s="6" t="s">
        <v>7</v>
      </c>
      <c r="E324" s="6" t="s">
        <v>249</v>
      </c>
      <c r="F324" s="9" t="s">
        <v>87</v>
      </c>
      <c r="G324" s="67">
        <f>G325</f>
        <v>0</v>
      </c>
      <c r="H324" s="67">
        <f>H325</f>
        <v>0</v>
      </c>
      <c r="I324" s="65">
        <f t="shared" si="160"/>
        <v>0</v>
      </c>
      <c r="J324" s="67">
        <f t="shared" si="170"/>
        <v>0</v>
      </c>
      <c r="K324" s="67">
        <f>K325</f>
        <v>0</v>
      </c>
      <c r="L324" s="65">
        <f t="shared" si="131"/>
        <v>0</v>
      </c>
      <c r="M324" s="67">
        <f t="shared" si="170"/>
        <v>0</v>
      </c>
      <c r="N324" s="67">
        <f>N325</f>
        <v>0</v>
      </c>
      <c r="O324" s="65">
        <f t="shared" si="132"/>
        <v>0</v>
      </c>
    </row>
    <row r="325" spans="1:15" s="57" customFormat="1" ht="12" hidden="1">
      <c r="A325" s="7" t="s">
        <v>186</v>
      </c>
      <c r="B325" s="6" t="s">
        <v>22</v>
      </c>
      <c r="C325" s="6" t="s">
        <v>9</v>
      </c>
      <c r="D325" s="6" t="s">
        <v>7</v>
      </c>
      <c r="E325" s="6" t="s">
        <v>249</v>
      </c>
      <c r="F325" s="9" t="s">
        <v>187</v>
      </c>
      <c r="G325" s="67"/>
      <c r="H325" s="67"/>
      <c r="I325" s="65">
        <f t="shared" si="160"/>
        <v>0</v>
      </c>
      <c r="J325" s="68"/>
      <c r="K325" s="67"/>
      <c r="L325" s="65">
        <f t="shared" si="131"/>
        <v>0</v>
      </c>
      <c r="M325" s="67"/>
      <c r="N325" s="67"/>
      <c r="O325" s="65">
        <f t="shared" si="132"/>
        <v>0</v>
      </c>
    </row>
    <row r="326" spans="1:15" s="57" customFormat="1" ht="48">
      <c r="A326" s="7" t="s">
        <v>114</v>
      </c>
      <c r="B326" s="6" t="s">
        <v>22</v>
      </c>
      <c r="C326" s="6" t="s">
        <v>9</v>
      </c>
      <c r="D326" s="6" t="s">
        <v>7</v>
      </c>
      <c r="E326" s="6" t="s">
        <v>377</v>
      </c>
      <c r="F326" s="9"/>
      <c r="G326" s="67">
        <f>G327</f>
        <v>834665.81</v>
      </c>
      <c r="H326" s="67">
        <f>H327</f>
        <v>-100000</v>
      </c>
      <c r="I326" s="67">
        <f t="shared" si="160"/>
        <v>734665.81</v>
      </c>
      <c r="J326" s="67">
        <f t="shared" ref="J326:M327" si="171">J327</f>
        <v>868052.85</v>
      </c>
      <c r="K326" s="67">
        <f>K327</f>
        <v>0</v>
      </c>
      <c r="L326" s="67">
        <f t="shared" si="131"/>
        <v>868052.85</v>
      </c>
      <c r="M326" s="67">
        <f t="shared" si="171"/>
        <v>984380.49</v>
      </c>
      <c r="N326" s="67">
        <f>N327</f>
        <v>0</v>
      </c>
      <c r="O326" s="67">
        <f t="shared" si="132"/>
        <v>984380.49</v>
      </c>
    </row>
    <row r="327" spans="1:15" s="57" customFormat="1" ht="24">
      <c r="A327" s="7" t="s">
        <v>88</v>
      </c>
      <c r="B327" s="6" t="s">
        <v>22</v>
      </c>
      <c r="C327" s="6" t="s">
        <v>9</v>
      </c>
      <c r="D327" s="6" t="s">
        <v>7</v>
      </c>
      <c r="E327" s="6" t="s">
        <v>377</v>
      </c>
      <c r="F327" s="9" t="s">
        <v>87</v>
      </c>
      <c r="G327" s="67">
        <f>G328</f>
        <v>834665.81</v>
      </c>
      <c r="H327" s="67">
        <f>H328</f>
        <v>-100000</v>
      </c>
      <c r="I327" s="67">
        <f t="shared" si="160"/>
        <v>734665.81</v>
      </c>
      <c r="J327" s="67">
        <f t="shared" si="171"/>
        <v>868052.85</v>
      </c>
      <c r="K327" s="67">
        <f>K328</f>
        <v>0</v>
      </c>
      <c r="L327" s="67">
        <f t="shared" si="131"/>
        <v>868052.85</v>
      </c>
      <c r="M327" s="67">
        <f t="shared" si="171"/>
        <v>984380.49</v>
      </c>
      <c r="N327" s="67">
        <f>N328</f>
        <v>0</v>
      </c>
      <c r="O327" s="67">
        <f t="shared" si="132"/>
        <v>984380.49</v>
      </c>
    </row>
    <row r="328" spans="1:15" s="57" customFormat="1" ht="12">
      <c r="A328" s="7" t="s">
        <v>186</v>
      </c>
      <c r="B328" s="6" t="s">
        <v>22</v>
      </c>
      <c r="C328" s="6" t="s">
        <v>9</v>
      </c>
      <c r="D328" s="6" t="s">
        <v>7</v>
      </c>
      <c r="E328" s="6" t="s">
        <v>377</v>
      </c>
      <c r="F328" s="9" t="s">
        <v>187</v>
      </c>
      <c r="G328" s="67">
        <v>834665.81</v>
      </c>
      <c r="H328" s="67">
        <f>-100000</f>
        <v>-100000</v>
      </c>
      <c r="I328" s="67">
        <f t="shared" si="160"/>
        <v>734665.81</v>
      </c>
      <c r="J328" s="68">
        <v>868052.85</v>
      </c>
      <c r="K328" s="67"/>
      <c r="L328" s="67">
        <f t="shared" si="131"/>
        <v>868052.85</v>
      </c>
      <c r="M328" s="67">
        <v>984380.49</v>
      </c>
      <c r="N328" s="67"/>
      <c r="O328" s="67">
        <f t="shared" si="132"/>
        <v>984380.49</v>
      </c>
    </row>
    <row r="329" spans="1:15" s="57" customFormat="1" ht="12">
      <c r="A329" s="7" t="s">
        <v>68</v>
      </c>
      <c r="B329" s="6" t="s">
        <v>22</v>
      </c>
      <c r="C329" s="6" t="s">
        <v>9</v>
      </c>
      <c r="D329" s="6" t="s">
        <v>7</v>
      </c>
      <c r="E329" s="6" t="s">
        <v>378</v>
      </c>
      <c r="F329" s="9"/>
      <c r="G329" s="67">
        <f>G330</f>
        <v>11766314</v>
      </c>
      <c r="H329" s="67">
        <f>H330</f>
        <v>0</v>
      </c>
      <c r="I329" s="67">
        <f t="shared" si="160"/>
        <v>11766314</v>
      </c>
      <c r="J329" s="67">
        <f t="shared" ref="J329:M330" si="172">J330</f>
        <v>11766314</v>
      </c>
      <c r="K329" s="67">
        <f>K330</f>
        <v>0</v>
      </c>
      <c r="L329" s="67">
        <f t="shared" si="131"/>
        <v>11766314</v>
      </c>
      <c r="M329" s="67">
        <f t="shared" si="172"/>
        <v>11766314</v>
      </c>
      <c r="N329" s="67">
        <f>N330</f>
        <v>0</v>
      </c>
      <c r="O329" s="67">
        <f t="shared" si="132"/>
        <v>11766314</v>
      </c>
    </row>
    <row r="330" spans="1:15" s="57" customFormat="1" ht="24">
      <c r="A330" s="7" t="s">
        <v>88</v>
      </c>
      <c r="B330" s="6" t="s">
        <v>22</v>
      </c>
      <c r="C330" s="6" t="s">
        <v>9</v>
      </c>
      <c r="D330" s="6" t="s">
        <v>7</v>
      </c>
      <c r="E330" s="6" t="s">
        <v>378</v>
      </c>
      <c r="F330" s="9" t="s">
        <v>87</v>
      </c>
      <c r="G330" s="67">
        <f>G331</f>
        <v>11766314</v>
      </c>
      <c r="H330" s="67">
        <f>H331</f>
        <v>0</v>
      </c>
      <c r="I330" s="67">
        <f t="shared" si="160"/>
        <v>11766314</v>
      </c>
      <c r="J330" s="67">
        <f t="shared" si="172"/>
        <v>11766314</v>
      </c>
      <c r="K330" s="67">
        <f>K331</f>
        <v>0</v>
      </c>
      <c r="L330" s="67">
        <f t="shared" si="131"/>
        <v>11766314</v>
      </c>
      <c r="M330" s="67">
        <f t="shared" si="172"/>
        <v>11766314</v>
      </c>
      <c r="N330" s="67">
        <f>N331</f>
        <v>0</v>
      </c>
      <c r="O330" s="67">
        <f t="shared" si="132"/>
        <v>11766314</v>
      </c>
    </row>
    <row r="331" spans="1:15" s="57" customFormat="1" ht="12">
      <c r="A331" s="7" t="s">
        <v>186</v>
      </c>
      <c r="B331" s="6" t="s">
        <v>22</v>
      </c>
      <c r="C331" s="6" t="s">
        <v>9</v>
      </c>
      <c r="D331" s="6" t="s">
        <v>7</v>
      </c>
      <c r="E331" s="6" t="s">
        <v>378</v>
      </c>
      <c r="F331" s="9" t="s">
        <v>187</v>
      </c>
      <c r="G331" s="67">
        <v>11766314</v>
      </c>
      <c r="H331" s="67"/>
      <c r="I331" s="67">
        <f t="shared" si="160"/>
        <v>11766314</v>
      </c>
      <c r="J331" s="68">
        <v>11766314</v>
      </c>
      <c r="K331" s="67"/>
      <c r="L331" s="67">
        <f t="shared" si="131"/>
        <v>11766314</v>
      </c>
      <c r="M331" s="67">
        <v>11766314</v>
      </c>
      <c r="N331" s="67"/>
      <c r="O331" s="67">
        <f t="shared" si="132"/>
        <v>11766314</v>
      </c>
    </row>
    <row r="332" spans="1:15" s="57" customFormat="1" ht="24">
      <c r="A332" s="7" t="s">
        <v>90</v>
      </c>
      <c r="B332" s="6" t="s">
        <v>22</v>
      </c>
      <c r="C332" s="6" t="s">
        <v>9</v>
      </c>
      <c r="D332" s="6" t="s">
        <v>7</v>
      </c>
      <c r="E332" s="6" t="s">
        <v>379</v>
      </c>
      <c r="F332" s="9"/>
      <c r="G332" s="67">
        <f>G333</f>
        <v>60000</v>
      </c>
      <c r="H332" s="67">
        <f>H333</f>
        <v>0</v>
      </c>
      <c r="I332" s="67">
        <f t="shared" si="160"/>
        <v>60000</v>
      </c>
      <c r="J332" s="67">
        <f t="shared" ref="J332:M333" si="173">J333</f>
        <v>60000</v>
      </c>
      <c r="K332" s="67">
        <f>K333</f>
        <v>0</v>
      </c>
      <c r="L332" s="67">
        <f t="shared" ref="L332:L372" si="174">J332+K332</f>
        <v>60000</v>
      </c>
      <c r="M332" s="67">
        <f t="shared" si="173"/>
        <v>60000</v>
      </c>
      <c r="N332" s="67">
        <f>N333</f>
        <v>0</v>
      </c>
      <c r="O332" s="67">
        <f t="shared" ref="O332:O372" si="175">M332+N332</f>
        <v>60000</v>
      </c>
    </row>
    <row r="333" spans="1:15" s="57" customFormat="1" ht="24">
      <c r="A333" s="7" t="s">
        <v>88</v>
      </c>
      <c r="B333" s="6" t="s">
        <v>22</v>
      </c>
      <c r="C333" s="6" t="s">
        <v>9</v>
      </c>
      <c r="D333" s="6" t="s">
        <v>7</v>
      </c>
      <c r="E333" s="6" t="s">
        <v>379</v>
      </c>
      <c r="F333" s="9" t="s">
        <v>87</v>
      </c>
      <c r="G333" s="67">
        <f>G334</f>
        <v>60000</v>
      </c>
      <c r="H333" s="67">
        <f>H334</f>
        <v>0</v>
      </c>
      <c r="I333" s="67">
        <f t="shared" si="160"/>
        <v>60000</v>
      </c>
      <c r="J333" s="67">
        <f t="shared" si="173"/>
        <v>60000</v>
      </c>
      <c r="K333" s="67">
        <f>K334</f>
        <v>0</v>
      </c>
      <c r="L333" s="67">
        <f t="shared" si="174"/>
        <v>60000</v>
      </c>
      <c r="M333" s="67">
        <f t="shared" si="173"/>
        <v>60000</v>
      </c>
      <c r="N333" s="67">
        <f>N334</f>
        <v>0</v>
      </c>
      <c r="O333" s="67">
        <f t="shared" si="175"/>
        <v>60000</v>
      </c>
    </row>
    <row r="334" spans="1:15" s="57" customFormat="1" ht="12">
      <c r="A334" s="7" t="s">
        <v>186</v>
      </c>
      <c r="B334" s="6" t="s">
        <v>22</v>
      </c>
      <c r="C334" s="6" t="s">
        <v>9</v>
      </c>
      <c r="D334" s="6" t="s">
        <v>7</v>
      </c>
      <c r="E334" s="6" t="s">
        <v>379</v>
      </c>
      <c r="F334" s="9" t="s">
        <v>187</v>
      </c>
      <c r="G334" s="67">
        <v>60000</v>
      </c>
      <c r="H334" s="67"/>
      <c r="I334" s="67">
        <f t="shared" si="160"/>
        <v>60000</v>
      </c>
      <c r="J334" s="68">
        <v>60000</v>
      </c>
      <c r="K334" s="67"/>
      <c r="L334" s="67">
        <f t="shared" si="174"/>
        <v>60000</v>
      </c>
      <c r="M334" s="67">
        <v>60000</v>
      </c>
      <c r="N334" s="67"/>
      <c r="O334" s="67">
        <f t="shared" si="175"/>
        <v>60000</v>
      </c>
    </row>
    <row r="335" spans="1:15" s="57" customFormat="1" ht="12">
      <c r="A335" s="7" t="s">
        <v>91</v>
      </c>
      <c r="B335" s="6" t="s">
        <v>22</v>
      </c>
      <c r="C335" s="6" t="s">
        <v>9</v>
      </c>
      <c r="D335" s="6" t="s">
        <v>7</v>
      </c>
      <c r="E335" s="6" t="s">
        <v>380</v>
      </c>
      <c r="F335" s="9"/>
      <c r="G335" s="67">
        <f>G336</f>
        <v>22000</v>
      </c>
      <c r="H335" s="67">
        <f>H336</f>
        <v>0</v>
      </c>
      <c r="I335" s="67">
        <f t="shared" si="160"/>
        <v>22000</v>
      </c>
      <c r="J335" s="67">
        <f t="shared" ref="J335:M336" si="176">J336</f>
        <v>22000</v>
      </c>
      <c r="K335" s="67">
        <f>K336</f>
        <v>0</v>
      </c>
      <c r="L335" s="67">
        <f t="shared" si="174"/>
        <v>22000</v>
      </c>
      <c r="M335" s="67">
        <f t="shared" si="176"/>
        <v>22000</v>
      </c>
      <c r="N335" s="67">
        <f>N336</f>
        <v>0</v>
      </c>
      <c r="O335" s="67">
        <f t="shared" si="175"/>
        <v>22000</v>
      </c>
    </row>
    <row r="336" spans="1:15" s="57" customFormat="1" ht="24">
      <c r="A336" s="7" t="s">
        <v>88</v>
      </c>
      <c r="B336" s="6" t="s">
        <v>22</v>
      </c>
      <c r="C336" s="6" t="s">
        <v>9</v>
      </c>
      <c r="D336" s="6" t="s">
        <v>7</v>
      </c>
      <c r="E336" s="6" t="s">
        <v>380</v>
      </c>
      <c r="F336" s="9" t="s">
        <v>87</v>
      </c>
      <c r="G336" s="67">
        <f>G337</f>
        <v>22000</v>
      </c>
      <c r="H336" s="67">
        <f>H337</f>
        <v>0</v>
      </c>
      <c r="I336" s="67">
        <f t="shared" si="160"/>
        <v>22000</v>
      </c>
      <c r="J336" s="67">
        <f t="shared" si="176"/>
        <v>22000</v>
      </c>
      <c r="K336" s="67">
        <f>K337</f>
        <v>0</v>
      </c>
      <c r="L336" s="67">
        <f t="shared" si="174"/>
        <v>22000</v>
      </c>
      <c r="M336" s="67">
        <f t="shared" si="176"/>
        <v>22000</v>
      </c>
      <c r="N336" s="67">
        <f>N337</f>
        <v>0</v>
      </c>
      <c r="O336" s="67">
        <f t="shared" si="175"/>
        <v>22000</v>
      </c>
    </row>
    <row r="337" spans="1:15" s="57" customFormat="1" ht="12">
      <c r="A337" s="7" t="s">
        <v>186</v>
      </c>
      <c r="B337" s="6" t="s">
        <v>22</v>
      </c>
      <c r="C337" s="6" t="s">
        <v>9</v>
      </c>
      <c r="D337" s="6" t="s">
        <v>7</v>
      </c>
      <c r="E337" s="6" t="s">
        <v>380</v>
      </c>
      <c r="F337" s="9" t="s">
        <v>187</v>
      </c>
      <c r="G337" s="67">
        <v>22000</v>
      </c>
      <c r="H337" s="67"/>
      <c r="I337" s="67">
        <f t="shared" si="160"/>
        <v>22000</v>
      </c>
      <c r="J337" s="68">
        <v>22000</v>
      </c>
      <c r="K337" s="67"/>
      <c r="L337" s="67">
        <f t="shared" si="174"/>
        <v>22000</v>
      </c>
      <c r="M337" s="67">
        <v>22000</v>
      </c>
      <c r="N337" s="67"/>
      <c r="O337" s="67">
        <f t="shared" si="175"/>
        <v>22000</v>
      </c>
    </row>
    <row r="338" spans="1:15" s="57" customFormat="1" ht="3.75" hidden="1" customHeight="1">
      <c r="A338" s="7" t="s">
        <v>303</v>
      </c>
      <c r="B338" s="6" t="s">
        <v>22</v>
      </c>
      <c r="C338" s="6" t="s">
        <v>9</v>
      </c>
      <c r="D338" s="6" t="s">
        <v>7</v>
      </c>
      <c r="E338" s="6" t="s">
        <v>381</v>
      </c>
      <c r="F338" s="9"/>
      <c r="G338" s="67">
        <f>G339</f>
        <v>0</v>
      </c>
      <c r="H338" s="67">
        <f>H339</f>
        <v>0</v>
      </c>
      <c r="I338" s="65">
        <f t="shared" si="160"/>
        <v>0</v>
      </c>
      <c r="J338" s="67">
        <f t="shared" ref="J338:M339" si="177">J339</f>
        <v>0</v>
      </c>
      <c r="K338" s="67">
        <f>K339</f>
        <v>0</v>
      </c>
      <c r="L338" s="65">
        <f t="shared" si="174"/>
        <v>0</v>
      </c>
      <c r="M338" s="67">
        <f t="shared" si="177"/>
        <v>0</v>
      </c>
      <c r="N338" s="67">
        <f>N339</f>
        <v>0</v>
      </c>
      <c r="O338" s="65">
        <f t="shared" si="175"/>
        <v>0</v>
      </c>
    </row>
    <row r="339" spans="1:15" s="57" customFormat="1" ht="12.75" hidden="1" customHeight="1">
      <c r="A339" s="7" t="s">
        <v>88</v>
      </c>
      <c r="B339" s="6" t="s">
        <v>22</v>
      </c>
      <c r="C339" s="6" t="s">
        <v>9</v>
      </c>
      <c r="D339" s="6" t="s">
        <v>7</v>
      </c>
      <c r="E339" s="6" t="s">
        <v>381</v>
      </c>
      <c r="F339" s="9" t="s">
        <v>87</v>
      </c>
      <c r="G339" s="67">
        <f>G340</f>
        <v>0</v>
      </c>
      <c r="H339" s="67">
        <f>H340</f>
        <v>0</v>
      </c>
      <c r="I339" s="65">
        <f t="shared" si="160"/>
        <v>0</v>
      </c>
      <c r="J339" s="67">
        <f t="shared" si="177"/>
        <v>0</v>
      </c>
      <c r="K339" s="67">
        <f>K340</f>
        <v>0</v>
      </c>
      <c r="L339" s="65">
        <f t="shared" si="174"/>
        <v>0</v>
      </c>
      <c r="M339" s="67">
        <f t="shared" si="177"/>
        <v>0</v>
      </c>
      <c r="N339" s="67">
        <f>N340</f>
        <v>0</v>
      </c>
      <c r="O339" s="65">
        <f t="shared" si="175"/>
        <v>0</v>
      </c>
    </row>
    <row r="340" spans="1:15" s="57" customFormat="1" ht="12.75" hidden="1" customHeight="1">
      <c r="A340" s="7" t="s">
        <v>186</v>
      </c>
      <c r="B340" s="6" t="s">
        <v>22</v>
      </c>
      <c r="C340" s="6" t="s">
        <v>9</v>
      </c>
      <c r="D340" s="6" t="s">
        <v>7</v>
      </c>
      <c r="E340" s="6" t="s">
        <v>381</v>
      </c>
      <c r="F340" s="9" t="s">
        <v>187</v>
      </c>
      <c r="G340" s="67"/>
      <c r="H340" s="67"/>
      <c r="I340" s="65">
        <f t="shared" si="160"/>
        <v>0</v>
      </c>
      <c r="J340" s="68"/>
      <c r="K340" s="67"/>
      <c r="L340" s="65">
        <f t="shared" si="174"/>
        <v>0</v>
      </c>
      <c r="M340" s="67"/>
      <c r="N340" s="67"/>
      <c r="O340" s="65">
        <f t="shared" si="175"/>
        <v>0</v>
      </c>
    </row>
    <row r="341" spans="1:15" s="57" customFormat="1" ht="12.75" hidden="1" customHeight="1">
      <c r="A341" s="7" t="s">
        <v>327</v>
      </c>
      <c r="B341" s="6" t="s">
        <v>22</v>
      </c>
      <c r="C341" s="6" t="s">
        <v>9</v>
      </c>
      <c r="D341" s="6" t="s">
        <v>7</v>
      </c>
      <c r="E341" s="6" t="s">
        <v>382</v>
      </c>
      <c r="F341" s="9"/>
      <c r="G341" s="67">
        <f>G342</f>
        <v>0</v>
      </c>
      <c r="H341" s="67">
        <f>H342</f>
        <v>0</v>
      </c>
      <c r="I341" s="65">
        <f t="shared" si="160"/>
        <v>0</v>
      </c>
      <c r="J341" s="67">
        <f t="shared" ref="J341:M342" si="178">J342</f>
        <v>0</v>
      </c>
      <c r="K341" s="67">
        <f>K342</f>
        <v>0</v>
      </c>
      <c r="L341" s="65">
        <f t="shared" si="174"/>
        <v>0</v>
      </c>
      <c r="M341" s="67">
        <f t="shared" si="178"/>
        <v>0</v>
      </c>
      <c r="N341" s="67">
        <f>N342</f>
        <v>0</v>
      </c>
      <c r="O341" s="65">
        <f t="shared" si="175"/>
        <v>0</v>
      </c>
    </row>
    <row r="342" spans="1:15" s="57" customFormat="1" ht="12.75" hidden="1" customHeight="1">
      <c r="A342" s="7" t="s">
        <v>88</v>
      </c>
      <c r="B342" s="6" t="s">
        <v>22</v>
      </c>
      <c r="C342" s="6" t="s">
        <v>9</v>
      </c>
      <c r="D342" s="6" t="s">
        <v>7</v>
      </c>
      <c r="E342" s="6" t="s">
        <v>382</v>
      </c>
      <c r="F342" s="9" t="s">
        <v>87</v>
      </c>
      <c r="G342" s="67">
        <f>G343</f>
        <v>0</v>
      </c>
      <c r="H342" s="67">
        <f>H343</f>
        <v>0</v>
      </c>
      <c r="I342" s="65">
        <f t="shared" si="160"/>
        <v>0</v>
      </c>
      <c r="J342" s="67">
        <f t="shared" si="178"/>
        <v>0</v>
      </c>
      <c r="K342" s="67">
        <f>K343</f>
        <v>0</v>
      </c>
      <c r="L342" s="65">
        <f t="shared" si="174"/>
        <v>0</v>
      </c>
      <c r="M342" s="67">
        <f t="shared" si="178"/>
        <v>0</v>
      </c>
      <c r="N342" s="67">
        <f>N343</f>
        <v>0</v>
      </c>
      <c r="O342" s="65">
        <f t="shared" si="175"/>
        <v>0</v>
      </c>
    </row>
    <row r="343" spans="1:15" s="57" customFormat="1" ht="12.75" hidden="1" customHeight="1">
      <c r="A343" s="7" t="s">
        <v>186</v>
      </c>
      <c r="B343" s="6" t="s">
        <v>22</v>
      </c>
      <c r="C343" s="6" t="s">
        <v>9</v>
      </c>
      <c r="D343" s="6" t="s">
        <v>7</v>
      </c>
      <c r="E343" s="6" t="s">
        <v>382</v>
      </c>
      <c r="F343" s="9" t="s">
        <v>187</v>
      </c>
      <c r="G343" s="67"/>
      <c r="H343" s="67"/>
      <c r="I343" s="65">
        <f t="shared" si="160"/>
        <v>0</v>
      </c>
      <c r="J343" s="68"/>
      <c r="K343" s="67"/>
      <c r="L343" s="65">
        <f t="shared" si="174"/>
        <v>0</v>
      </c>
      <c r="M343" s="67"/>
      <c r="N343" s="67"/>
      <c r="O343" s="65">
        <f t="shared" si="175"/>
        <v>0</v>
      </c>
    </row>
    <row r="344" spans="1:15" s="57" customFormat="1" ht="36" hidden="1">
      <c r="A344" s="7" t="s">
        <v>301</v>
      </c>
      <c r="B344" s="6" t="s">
        <v>22</v>
      </c>
      <c r="C344" s="6" t="s">
        <v>9</v>
      </c>
      <c r="D344" s="6" t="s">
        <v>7</v>
      </c>
      <c r="E344" s="6" t="s">
        <v>383</v>
      </c>
      <c r="F344" s="9"/>
      <c r="G344" s="67">
        <f>G345</f>
        <v>0</v>
      </c>
      <c r="H344" s="67">
        <f>H345</f>
        <v>0</v>
      </c>
      <c r="I344" s="65">
        <f t="shared" si="160"/>
        <v>0</v>
      </c>
      <c r="J344" s="67">
        <f t="shared" ref="J344:M345" si="179">J345</f>
        <v>0</v>
      </c>
      <c r="K344" s="67">
        <f>K345</f>
        <v>0</v>
      </c>
      <c r="L344" s="65">
        <f t="shared" si="174"/>
        <v>0</v>
      </c>
      <c r="M344" s="67">
        <f t="shared" si="179"/>
        <v>0</v>
      </c>
      <c r="N344" s="67">
        <f>N345</f>
        <v>0</v>
      </c>
      <c r="O344" s="65">
        <f t="shared" si="175"/>
        <v>0</v>
      </c>
    </row>
    <row r="345" spans="1:15" s="57" customFormat="1" ht="14.25" hidden="1" customHeight="1">
      <c r="A345" s="7" t="s">
        <v>88</v>
      </c>
      <c r="B345" s="6" t="s">
        <v>22</v>
      </c>
      <c r="C345" s="6" t="s">
        <v>9</v>
      </c>
      <c r="D345" s="6" t="s">
        <v>7</v>
      </c>
      <c r="E345" s="6" t="s">
        <v>383</v>
      </c>
      <c r="F345" s="9" t="s">
        <v>87</v>
      </c>
      <c r="G345" s="67">
        <f>G346</f>
        <v>0</v>
      </c>
      <c r="H345" s="67">
        <f>H346</f>
        <v>0</v>
      </c>
      <c r="I345" s="65">
        <f t="shared" si="160"/>
        <v>0</v>
      </c>
      <c r="J345" s="67">
        <f t="shared" si="179"/>
        <v>0</v>
      </c>
      <c r="K345" s="67">
        <f>K346</f>
        <v>0</v>
      </c>
      <c r="L345" s="65">
        <f t="shared" si="174"/>
        <v>0</v>
      </c>
      <c r="M345" s="67">
        <f t="shared" si="179"/>
        <v>0</v>
      </c>
      <c r="N345" s="67">
        <f>N346</f>
        <v>0</v>
      </c>
      <c r="O345" s="65">
        <f t="shared" si="175"/>
        <v>0</v>
      </c>
    </row>
    <row r="346" spans="1:15" s="57" customFormat="1" ht="14.25" hidden="1" customHeight="1">
      <c r="A346" s="7" t="s">
        <v>186</v>
      </c>
      <c r="B346" s="6" t="s">
        <v>22</v>
      </c>
      <c r="C346" s="6" t="s">
        <v>9</v>
      </c>
      <c r="D346" s="6" t="s">
        <v>7</v>
      </c>
      <c r="E346" s="6" t="s">
        <v>383</v>
      </c>
      <c r="F346" s="9" t="s">
        <v>187</v>
      </c>
      <c r="G346" s="67"/>
      <c r="H346" s="67"/>
      <c r="I346" s="65">
        <f t="shared" si="160"/>
        <v>0</v>
      </c>
      <c r="J346" s="68"/>
      <c r="K346" s="67"/>
      <c r="L346" s="65">
        <f t="shared" si="174"/>
        <v>0</v>
      </c>
      <c r="M346" s="67"/>
      <c r="N346" s="67"/>
      <c r="O346" s="65">
        <f t="shared" si="175"/>
        <v>0</v>
      </c>
    </row>
    <row r="347" spans="1:15" s="57" customFormat="1" ht="14.25" hidden="1" customHeight="1">
      <c r="A347" s="7" t="s">
        <v>229</v>
      </c>
      <c r="B347" s="6" t="s">
        <v>22</v>
      </c>
      <c r="C347" s="6" t="s">
        <v>9</v>
      </c>
      <c r="D347" s="6" t="s">
        <v>7</v>
      </c>
      <c r="E347" s="6" t="s">
        <v>384</v>
      </c>
      <c r="F347" s="9"/>
      <c r="G347" s="67">
        <f>G348</f>
        <v>0</v>
      </c>
      <c r="H347" s="67">
        <f>H348</f>
        <v>0</v>
      </c>
      <c r="I347" s="65">
        <f t="shared" si="160"/>
        <v>0</v>
      </c>
      <c r="J347" s="67">
        <f t="shared" ref="J347:M348" si="180">J348</f>
        <v>0</v>
      </c>
      <c r="K347" s="67">
        <f>K348</f>
        <v>0</v>
      </c>
      <c r="L347" s="65">
        <f t="shared" si="174"/>
        <v>0</v>
      </c>
      <c r="M347" s="67">
        <f t="shared" si="180"/>
        <v>0</v>
      </c>
      <c r="N347" s="67">
        <f>N348</f>
        <v>0</v>
      </c>
      <c r="O347" s="65">
        <f t="shared" si="175"/>
        <v>0</v>
      </c>
    </row>
    <row r="348" spans="1:15" s="57" customFormat="1" ht="14.25" hidden="1" customHeight="1">
      <c r="A348" s="7" t="s">
        <v>88</v>
      </c>
      <c r="B348" s="6" t="s">
        <v>22</v>
      </c>
      <c r="C348" s="6" t="s">
        <v>9</v>
      </c>
      <c r="D348" s="6" t="s">
        <v>7</v>
      </c>
      <c r="E348" s="6" t="s">
        <v>384</v>
      </c>
      <c r="F348" s="9" t="s">
        <v>87</v>
      </c>
      <c r="G348" s="67">
        <f>G349</f>
        <v>0</v>
      </c>
      <c r="H348" s="67">
        <f>H349</f>
        <v>0</v>
      </c>
      <c r="I348" s="65">
        <f t="shared" si="160"/>
        <v>0</v>
      </c>
      <c r="J348" s="67">
        <f t="shared" si="180"/>
        <v>0</v>
      </c>
      <c r="K348" s="67">
        <f>K349</f>
        <v>0</v>
      </c>
      <c r="L348" s="65">
        <f t="shared" si="174"/>
        <v>0</v>
      </c>
      <c r="M348" s="67">
        <f t="shared" si="180"/>
        <v>0</v>
      </c>
      <c r="N348" s="67">
        <f>N349</f>
        <v>0</v>
      </c>
      <c r="O348" s="65">
        <f t="shared" si="175"/>
        <v>0</v>
      </c>
    </row>
    <row r="349" spans="1:15" s="57" customFormat="1" ht="14.25" hidden="1" customHeight="1">
      <c r="A349" s="7" t="s">
        <v>186</v>
      </c>
      <c r="B349" s="6" t="s">
        <v>22</v>
      </c>
      <c r="C349" s="6" t="s">
        <v>9</v>
      </c>
      <c r="D349" s="6" t="s">
        <v>7</v>
      </c>
      <c r="E349" s="6" t="s">
        <v>384</v>
      </c>
      <c r="F349" s="9" t="s">
        <v>187</v>
      </c>
      <c r="G349" s="67"/>
      <c r="H349" s="67"/>
      <c r="I349" s="65">
        <f t="shared" si="160"/>
        <v>0</v>
      </c>
      <c r="J349" s="68"/>
      <c r="K349" s="67"/>
      <c r="L349" s="65">
        <f t="shared" si="174"/>
        <v>0</v>
      </c>
      <c r="M349" s="67"/>
      <c r="N349" s="67"/>
      <c r="O349" s="65">
        <f t="shared" si="175"/>
        <v>0</v>
      </c>
    </row>
    <row r="350" spans="1:15" s="57" customFormat="1" ht="12">
      <c r="A350" s="8" t="s">
        <v>211</v>
      </c>
      <c r="B350" s="20">
        <v>800</v>
      </c>
      <c r="C350" s="4" t="s">
        <v>9</v>
      </c>
      <c r="D350" s="4" t="s">
        <v>9</v>
      </c>
      <c r="E350" s="2"/>
      <c r="F350" s="2"/>
      <c r="G350" s="66">
        <f>G351+G369</f>
        <v>300000</v>
      </c>
      <c r="H350" s="66">
        <f>H351+H369</f>
        <v>0</v>
      </c>
      <c r="I350" s="66">
        <f t="shared" si="160"/>
        <v>300000</v>
      </c>
      <c r="J350" s="66">
        <f t="shared" ref="J350:M350" si="181">J351+J369</f>
        <v>300000</v>
      </c>
      <c r="K350" s="66">
        <f>K351+K369</f>
        <v>0</v>
      </c>
      <c r="L350" s="66">
        <f t="shared" si="174"/>
        <v>300000</v>
      </c>
      <c r="M350" s="66">
        <f t="shared" si="181"/>
        <v>790000</v>
      </c>
      <c r="N350" s="66">
        <f>N351+N369</f>
        <v>300000</v>
      </c>
      <c r="O350" s="66">
        <f t="shared" si="175"/>
        <v>1090000</v>
      </c>
    </row>
    <row r="351" spans="1:15" s="57" customFormat="1" ht="24">
      <c r="A351" s="7" t="s">
        <v>363</v>
      </c>
      <c r="B351" s="16">
        <v>800</v>
      </c>
      <c r="C351" s="6" t="s">
        <v>9</v>
      </c>
      <c r="D351" s="6" t="s">
        <v>9</v>
      </c>
      <c r="E351" s="6" t="s">
        <v>362</v>
      </c>
      <c r="F351" s="6"/>
      <c r="G351" s="67">
        <f>G352+G363</f>
        <v>200000</v>
      </c>
      <c r="H351" s="67">
        <f>H352+H363</f>
        <v>0</v>
      </c>
      <c r="I351" s="67">
        <f t="shared" si="160"/>
        <v>200000</v>
      </c>
      <c r="J351" s="67">
        <f t="shared" ref="J351:M351" si="182">J352+J363</f>
        <v>200000</v>
      </c>
      <c r="K351" s="67">
        <f>K352+K363</f>
        <v>0</v>
      </c>
      <c r="L351" s="67">
        <f t="shared" si="174"/>
        <v>200000</v>
      </c>
      <c r="M351" s="67">
        <f t="shared" si="182"/>
        <v>490000</v>
      </c>
      <c r="N351" s="67">
        <f>N352+N363</f>
        <v>300000</v>
      </c>
      <c r="O351" s="67">
        <f t="shared" si="175"/>
        <v>790000</v>
      </c>
    </row>
    <row r="352" spans="1:15" s="57" customFormat="1" ht="12">
      <c r="A352" s="7" t="s">
        <v>364</v>
      </c>
      <c r="B352" s="16">
        <v>800</v>
      </c>
      <c r="C352" s="6" t="s">
        <v>9</v>
      </c>
      <c r="D352" s="6" t="s">
        <v>9</v>
      </c>
      <c r="E352" s="6" t="s">
        <v>365</v>
      </c>
      <c r="F352" s="6"/>
      <c r="G352" s="67">
        <f>G353+G358</f>
        <v>100000</v>
      </c>
      <c r="H352" s="67">
        <f>H353+H358</f>
        <v>0</v>
      </c>
      <c r="I352" s="67">
        <f t="shared" si="160"/>
        <v>100000</v>
      </c>
      <c r="J352" s="67">
        <f t="shared" ref="J352:M352" si="183">J353+J358</f>
        <v>100000</v>
      </c>
      <c r="K352" s="67">
        <f>K353+K358</f>
        <v>0</v>
      </c>
      <c r="L352" s="67">
        <f t="shared" si="174"/>
        <v>100000</v>
      </c>
      <c r="M352" s="67">
        <f t="shared" si="183"/>
        <v>100000</v>
      </c>
      <c r="N352" s="67">
        <f>N353+N358</f>
        <v>300000</v>
      </c>
      <c r="O352" s="67">
        <f t="shared" si="175"/>
        <v>400000</v>
      </c>
    </row>
    <row r="353" spans="1:15" s="31" customFormat="1" ht="18" customHeight="1">
      <c r="A353" s="7" t="s">
        <v>81</v>
      </c>
      <c r="B353" s="16">
        <v>800</v>
      </c>
      <c r="C353" s="6" t="s">
        <v>9</v>
      </c>
      <c r="D353" s="6" t="s">
        <v>9</v>
      </c>
      <c r="E353" s="6" t="s">
        <v>366</v>
      </c>
      <c r="F353" s="6"/>
      <c r="G353" s="67">
        <f>G356+G354</f>
        <v>100000</v>
      </c>
      <c r="H353" s="67">
        <f>H356+H354</f>
        <v>0</v>
      </c>
      <c r="I353" s="67">
        <f t="shared" si="160"/>
        <v>100000</v>
      </c>
      <c r="J353" s="67">
        <f t="shared" ref="J353:M353" si="184">J356+J354</f>
        <v>100000</v>
      </c>
      <c r="K353" s="67">
        <f>K356+K354</f>
        <v>0</v>
      </c>
      <c r="L353" s="67">
        <f t="shared" si="174"/>
        <v>100000</v>
      </c>
      <c r="M353" s="67">
        <f t="shared" si="184"/>
        <v>100000</v>
      </c>
      <c r="N353" s="67">
        <f>N356+N354</f>
        <v>300000</v>
      </c>
      <c r="O353" s="67">
        <f t="shared" si="175"/>
        <v>400000</v>
      </c>
    </row>
    <row r="354" spans="1:15" s="31" customFormat="1" ht="36">
      <c r="A354" s="7" t="s">
        <v>411</v>
      </c>
      <c r="B354" s="16">
        <v>800</v>
      </c>
      <c r="C354" s="6" t="s">
        <v>9</v>
      </c>
      <c r="D354" s="6" t="s">
        <v>9</v>
      </c>
      <c r="E354" s="6" t="s">
        <v>366</v>
      </c>
      <c r="F354" s="6" t="s">
        <v>54</v>
      </c>
      <c r="G354" s="67">
        <f>G355</f>
        <v>33200</v>
      </c>
      <c r="H354" s="67">
        <f>H355</f>
        <v>0</v>
      </c>
      <c r="I354" s="67">
        <f t="shared" si="160"/>
        <v>33200</v>
      </c>
      <c r="J354" s="67">
        <f t="shared" ref="J354:M354" si="185">J355</f>
        <v>33200</v>
      </c>
      <c r="K354" s="67">
        <f>K355</f>
        <v>0</v>
      </c>
      <c r="L354" s="67">
        <f t="shared" si="174"/>
        <v>33200</v>
      </c>
      <c r="M354" s="67">
        <f t="shared" si="185"/>
        <v>33200</v>
      </c>
      <c r="N354" s="67">
        <f>N355</f>
        <v>31300</v>
      </c>
      <c r="O354" s="67">
        <f t="shared" si="175"/>
        <v>64500</v>
      </c>
    </row>
    <row r="355" spans="1:15" s="31" customFormat="1" ht="15" customHeight="1">
      <c r="A355" s="7" t="s">
        <v>57</v>
      </c>
      <c r="B355" s="16">
        <v>800</v>
      </c>
      <c r="C355" s="6" t="s">
        <v>9</v>
      </c>
      <c r="D355" s="6" t="s">
        <v>9</v>
      </c>
      <c r="E355" s="6" t="s">
        <v>366</v>
      </c>
      <c r="F355" s="6" t="s">
        <v>56</v>
      </c>
      <c r="G355" s="67">
        <v>33200</v>
      </c>
      <c r="H355" s="67"/>
      <c r="I355" s="67">
        <f t="shared" si="160"/>
        <v>33200</v>
      </c>
      <c r="J355" s="68">
        <v>33200</v>
      </c>
      <c r="K355" s="67"/>
      <c r="L355" s="67">
        <f t="shared" si="174"/>
        <v>33200</v>
      </c>
      <c r="M355" s="67">
        <v>33200</v>
      </c>
      <c r="N355" s="67">
        <v>31300</v>
      </c>
      <c r="O355" s="67">
        <f t="shared" si="175"/>
        <v>64500</v>
      </c>
    </row>
    <row r="356" spans="1:15" s="31" customFormat="1" ht="15" customHeight="1">
      <c r="A356" s="7" t="s">
        <v>413</v>
      </c>
      <c r="B356" s="16">
        <v>800</v>
      </c>
      <c r="C356" s="6" t="s">
        <v>9</v>
      </c>
      <c r="D356" s="6" t="s">
        <v>9</v>
      </c>
      <c r="E356" s="6" t="s">
        <v>366</v>
      </c>
      <c r="F356" s="6" t="s">
        <v>61</v>
      </c>
      <c r="G356" s="67">
        <f>G357</f>
        <v>66800</v>
      </c>
      <c r="H356" s="67">
        <f>H357</f>
        <v>0</v>
      </c>
      <c r="I356" s="67">
        <f t="shared" si="160"/>
        <v>66800</v>
      </c>
      <c r="J356" s="67">
        <f t="shared" ref="J356:M356" si="186">J357</f>
        <v>66800</v>
      </c>
      <c r="K356" s="67">
        <f>K357</f>
        <v>0</v>
      </c>
      <c r="L356" s="67">
        <f t="shared" si="174"/>
        <v>66800</v>
      </c>
      <c r="M356" s="67">
        <f t="shared" si="186"/>
        <v>66800</v>
      </c>
      <c r="N356" s="67">
        <f>N357</f>
        <v>268700</v>
      </c>
      <c r="O356" s="67">
        <f t="shared" si="175"/>
        <v>335500</v>
      </c>
    </row>
    <row r="357" spans="1:15" s="31" customFormat="1" ht="12">
      <c r="A357" s="7" t="s">
        <v>82</v>
      </c>
      <c r="B357" s="16">
        <v>800</v>
      </c>
      <c r="C357" s="6" t="s">
        <v>9</v>
      </c>
      <c r="D357" s="6" t="s">
        <v>9</v>
      </c>
      <c r="E357" s="6" t="s">
        <v>366</v>
      </c>
      <c r="F357" s="6" t="s">
        <v>62</v>
      </c>
      <c r="G357" s="67">
        <v>66800</v>
      </c>
      <c r="H357" s="67"/>
      <c r="I357" s="67">
        <f t="shared" si="160"/>
        <v>66800</v>
      </c>
      <c r="J357" s="68">
        <v>66800</v>
      </c>
      <c r="K357" s="67"/>
      <c r="L357" s="67">
        <f t="shared" si="174"/>
        <v>66800</v>
      </c>
      <c r="M357" s="67">
        <v>66800</v>
      </c>
      <c r="N357" s="67">
        <f>268700</f>
        <v>268700</v>
      </c>
      <c r="O357" s="67">
        <f t="shared" si="175"/>
        <v>335500</v>
      </c>
    </row>
    <row r="358" spans="1:15" s="31" customFormat="1" ht="12" hidden="1">
      <c r="A358" s="7" t="s">
        <v>296</v>
      </c>
      <c r="B358" s="16">
        <v>800</v>
      </c>
      <c r="C358" s="6" t="s">
        <v>9</v>
      </c>
      <c r="D358" s="6" t="s">
        <v>9</v>
      </c>
      <c r="E358" s="6" t="s">
        <v>367</v>
      </c>
      <c r="F358" s="6"/>
      <c r="G358" s="67">
        <f>G359+G361</f>
        <v>0</v>
      </c>
      <c r="H358" s="67">
        <f>H359+H361</f>
        <v>0</v>
      </c>
      <c r="I358" s="67">
        <f t="shared" si="160"/>
        <v>0</v>
      </c>
      <c r="J358" s="67">
        <f t="shared" ref="J358:M358" si="187">J359+J361</f>
        <v>0</v>
      </c>
      <c r="K358" s="67">
        <f>K359+K361</f>
        <v>0</v>
      </c>
      <c r="L358" s="67">
        <f t="shared" si="174"/>
        <v>0</v>
      </c>
      <c r="M358" s="67">
        <f t="shared" si="187"/>
        <v>0</v>
      </c>
      <c r="N358" s="67">
        <f>N359+N361</f>
        <v>0</v>
      </c>
      <c r="O358" s="67">
        <f t="shared" si="175"/>
        <v>0</v>
      </c>
    </row>
    <row r="359" spans="1:15" s="31" customFormat="1" ht="12" hidden="1">
      <c r="A359" s="7" t="s">
        <v>63</v>
      </c>
      <c r="B359" s="16">
        <v>800</v>
      </c>
      <c r="C359" s="6" t="s">
        <v>9</v>
      </c>
      <c r="D359" s="6" t="s">
        <v>9</v>
      </c>
      <c r="E359" s="6" t="s">
        <v>367</v>
      </c>
      <c r="F359" s="6" t="s">
        <v>61</v>
      </c>
      <c r="G359" s="67">
        <f>G360</f>
        <v>0</v>
      </c>
      <c r="H359" s="67">
        <f>H360</f>
        <v>0</v>
      </c>
      <c r="I359" s="67">
        <f t="shared" si="160"/>
        <v>0</v>
      </c>
      <c r="J359" s="67">
        <f t="shared" ref="J359:M359" si="188">J360</f>
        <v>0</v>
      </c>
      <c r="K359" s="67">
        <f>K360</f>
        <v>0</v>
      </c>
      <c r="L359" s="67">
        <f t="shared" si="174"/>
        <v>0</v>
      </c>
      <c r="M359" s="67">
        <f t="shared" si="188"/>
        <v>0</v>
      </c>
      <c r="N359" s="67">
        <f>N360</f>
        <v>0</v>
      </c>
      <c r="O359" s="67">
        <f t="shared" si="175"/>
        <v>0</v>
      </c>
    </row>
    <row r="360" spans="1:15" s="31" customFormat="1" ht="12" hidden="1">
      <c r="A360" s="7" t="s">
        <v>82</v>
      </c>
      <c r="B360" s="16">
        <v>800</v>
      </c>
      <c r="C360" s="6" t="s">
        <v>9</v>
      </c>
      <c r="D360" s="6" t="s">
        <v>9</v>
      </c>
      <c r="E360" s="6" t="s">
        <v>367</v>
      </c>
      <c r="F360" s="6" t="s">
        <v>62</v>
      </c>
      <c r="G360" s="67"/>
      <c r="H360" s="67"/>
      <c r="I360" s="67">
        <f t="shared" si="160"/>
        <v>0</v>
      </c>
      <c r="J360" s="68"/>
      <c r="K360" s="67"/>
      <c r="L360" s="67">
        <f t="shared" si="174"/>
        <v>0</v>
      </c>
      <c r="M360" s="67"/>
      <c r="N360" s="67"/>
      <c r="O360" s="67">
        <f t="shared" si="175"/>
        <v>0</v>
      </c>
    </row>
    <row r="361" spans="1:15" s="31" customFormat="1" ht="24" hidden="1">
      <c r="A361" s="7" t="s">
        <v>88</v>
      </c>
      <c r="B361" s="16">
        <v>800</v>
      </c>
      <c r="C361" s="6" t="s">
        <v>9</v>
      </c>
      <c r="D361" s="6" t="s">
        <v>9</v>
      </c>
      <c r="E361" s="6" t="s">
        <v>367</v>
      </c>
      <c r="F361" s="9" t="s">
        <v>87</v>
      </c>
      <c r="G361" s="67">
        <f>G362</f>
        <v>0</v>
      </c>
      <c r="H361" s="67">
        <f>H362</f>
        <v>0</v>
      </c>
      <c r="I361" s="67">
        <f t="shared" si="160"/>
        <v>0</v>
      </c>
      <c r="J361" s="67">
        <f t="shared" ref="J361:M361" si="189">J362</f>
        <v>0</v>
      </c>
      <c r="K361" s="67">
        <f>K362</f>
        <v>0</v>
      </c>
      <c r="L361" s="67">
        <f t="shared" si="174"/>
        <v>0</v>
      </c>
      <c r="M361" s="67">
        <f t="shared" si="189"/>
        <v>0</v>
      </c>
      <c r="N361" s="67">
        <f>N362</f>
        <v>0</v>
      </c>
      <c r="O361" s="67">
        <f t="shared" si="175"/>
        <v>0</v>
      </c>
    </row>
    <row r="362" spans="1:15" s="31" customFormat="1" ht="12" hidden="1">
      <c r="A362" s="7" t="s">
        <v>186</v>
      </c>
      <c r="B362" s="16">
        <v>800</v>
      </c>
      <c r="C362" s="6" t="s">
        <v>9</v>
      </c>
      <c r="D362" s="6" t="s">
        <v>9</v>
      </c>
      <c r="E362" s="6" t="s">
        <v>367</v>
      </c>
      <c r="F362" s="9" t="s">
        <v>187</v>
      </c>
      <c r="G362" s="67"/>
      <c r="H362" s="67"/>
      <c r="I362" s="67">
        <f t="shared" si="160"/>
        <v>0</v>
      </c>
      <c r="J362" s="68"/>
      <c r="K362" s="67"/>
      <c r="L362" s="67">
        <f t="shared" si="174"/>
        <v>0</v>
      </c>
      <c r="M362" s="67"/>
      <c r="N362" s="67"/>
      <c r="O362" s="67">
        <f t="shared" si="175"/>
        <v>0</v>
      </c>
    </row>
    <row r="363" spans="1:15" s="31" customFormat="1" ht="24">
      <c r="A363" s="7" t="s">
        <v>368</v>
      </c>
      <c r="B363" s="16">
        <v>800</v>
      </c>
      <c r="C363" s="6" t="s">
        <v>9</v>
      </c>
      <c r="D363" s="6" t="s">
        <v>9</v>
      </c>
      <c r="E363" s="6" t="s">
        <v>369</v>
      </c>
      <c r="F363" s="6"/>
      <c r="G363" s="67">
        <f t="shared" ref="G363:N367" si="190">G364</f>
        <v>100000</v>
      </c>
      <c r="H363" s="67">
        <f t="shared" si="190"/>
        <v>0</v>
      </c>
      <c r="I363" s="67">
        <f t="shared" si="160"/>
        <v>100000</v>
      </c>
      <c r="J363" s="67">
        <f t="shared" si="190"/>
        <v>100000</v>
      </c>
      <c r="K363" s="67">
        <f t="shared" si="190"/>
        <v>0</v>
      </c>
      <c r="L363" s="67">
        <f t="shared" si="174"/>
        <v>100000</v>
      </c>
      <c r="M363" s="67">
        <f t="shared" si="190"/>
        <v>390000</v>
      </c>
      <c r="N363" s="67">
        <f t="shared" si="190"/>
        <v>0</v>
      </c>
      <c r="O363" s="67">
        <f t="shared" si="175"/>
        <v>390000</v>
      </c>
    </row>
    <row r="364" spans="1:15" s="31" customFormat="1" ht="18.75" customHeight="1">
      <c r="A364" s="7" t="s">
        <v>81</v>
      </c>
      <c r="B364" s="16">
        <v>800</v>
      </c>
      <c r="C364" s="6" t="s">
        <v>9</v>
      </c>
      <c r="D364" s="6" t="s">
        <v>9</v>
      </c>
      <c r="E364" s="6" t="s">
        <v>370</v>
      </c>
      <c r="F364" s="6"/>
      <c r="G364" s="67">
        <f>G367+G365</f>
        <v>100000</v>
      </c>
      <c r="H364" s="67">
        <f>H367+H365</f>
        <v>0</v>
      </c>
      <c r="I364" s="67">
        <f t="shared" si="160"/>
        <v>100000</v>
      </c>
      <c r="J364" s="67">
        <f>J367+J365</f>
        <v>100000</v>
      </c>
      <c r="K364" s="67">
        <f>K367+K365</f>
        <v>0</v>
      </c>
      <c r="L364" s="67">
        <f t="shared" si="174"/>
        <v>100000</v>
      </c>
      <c r="M364" s="67">
        <f>M367+M365</f>
        <v>390000</v>
      </c>
      <c r="N364" s="67">
        <f>N367+N365</f>
        <v>0</v>
      </c>
      <c r="O364" s="67">
        <f t="shared" si="175"/>
        <v>390000</v>
      </c>
    </row>
    <row r="365" spans="1:15" s="31" customFormat="1" ht="36">
      <c r="A365" s="7" t="s">
        <v>411</v>
      </c>
      <c r="B365" s="16">
        <v>800</v>
      </c>
      <c r="C365" s="6" t="s">
        <v>9</v>
      </c>
      <c r="D365" s="6" t="s">
        <v>9</v>
      </c>
      <c r="E365" s="6" t="s">
        <v>370</v>
      </c>
      <c r="F365" s="6" t="s">
        <v>54</v>
      </c>
      <c r="G365" s="67">
        <f>G366</f>
        <v>8000</v>
      </c>
      <c r="H365" s="67">
        <f>H366</f>
        <v>0</v>
      </c>
      <c r="I365" s="67">
        <f t="shared" ref="I365:I366" si="191">G365+H365</f>
        <v>8000</v>
      </c>
      <c r="J365" s="67">
        <f t="shared" ref="J365:M365" si="192">J366</f>
        <v>8000</v>
      </c>
      <c r="K365" s="67">
        <f>K366</f>
        <v>0</v>
      </c>
      <c r="L365" s="67">
        <f t="shared" ref="L365:L366" si="193">J365+K365</f>
        <v>8000</v>
      </c>
      <c r="M365" s="67">
        <f t="shared" si="192"/>
        <v>34000</v>
      </c>
      <c r="N365" s="67">
        <f>N366</f>
        <v>0</v>
      </c>
      <c r="O365" s="67">
        <f t="shared" ref="O365:O366" si="194">M365+N365</f>
        <v>34000</v>
      </c>
    </row>
    <row r="366" spans="1:15" s="31" customFormat="1" ht="12">
      <c r="A366" s="7" t="s">
        <v>57</v>
      </c>
      <c r="B366" s="16">
        <v>800</v>
      </c>
      <c r="C366" s="6" t="s">
        <v>9</v>
      </c>
      <c r="D366" s="6" t="s">
        <v>9</v>
      </c>
      <c r="E366" s="6" t="s">
        <v>370</v>
      </c>
      <c r="F366" s="6" t="s">
        <v>56</v>
      </c>
      <c r="G366" s="67">
        <v>8000</v>
      </c>
      <c r="H366" s="67"/>
      <c r="I366" s="67">
        <f t="shared" si="191"/>
        <v>8000</v>
      </c>
      <c r="J366" s="68">
        <v>8000</v>
      </c>
      <c r="K366" s="67"/>
      <c r="L366" s="67">
        <f t="shared" si="193"/>
        <v>8000</v>
      </c>
      <c r="M366" s="67">
        <v>34000</v>
      </c>
      <c r="N366" s="67"/>
      <c r="O366" s="67">
        <f t="shared" si="194"/>
        <v>34000</v>
      </c>
    </row>
    <row r="367" spans="1:15" s="31" customFormat="1" ht="12">
      <c r="A367" s="7" t="s">
        <v>413</v>
      </c>
      <c r="B367" s="16">
        <v>800</v>
      </c>
      <c r="C367" s="6" t="s">
        <v>9</v>
      </c>
      <c r="D367" s="6" t="s">
        <v>9</v>
      </c>
      <c r="E367" s="6" t="s">
        <v>370</v>
      </c>
      <c r="F367" s="6" t="s">
        <v>61</v>
      </c>
      <c r="G367" s="67">
        <f t="shared" si="190"/>
        <v>92000</v>
      </c>
      <c r="H367" s="67">
        <f t="shared" si="190"/>
        <v>0</v>
      </c>
      <c r="I367" s="67">
        <f t="shared" si="160"/>
        <v>92000</v>
      </c>
      <c r="J367" s="67">
        <f t="shared" si="190"/>
        <v>92000</v>
      </c>
      <c r="K367" s="67">
        <f t="shared" si="190"/>
        <v>0</v>
      </c>
      <c r="L367" s="67">
        <f t="shared" si="174"/>
        <v>92000</v>
      </c>
      <c r="M367" s="67">
        <f t="shared" si="190"/>
        <v>356000</v>
      </c>
      <c r="N367" s="67">
        <f t="shared" si="190"/>
        <v>0</v>
      </c>
      <c r="O367" s="67">
        <f t="shared" si="175"/>
        <v>356000</v>
      </c>
    </row>
    <row r="368" spans="1:15" s="31" customFormat="1" ht="12">
      <c r="A368" s="7" t="s">
        <v>82</v>
      </c>
      <c r="B368" s="16">
        <v>800</v>
      </c>
      <c r="C368" s="6" t="s">
        <v>9</v>
      </c>
      <c r="D368" s="6" t="s">
        <v>9</v>
      </c>
      <c r="E368" s="6" t="s">
        <v>370</v>
      </c>
      <c r="F368" s="6" t="s">
        <v>62</v>
      </c>
      <c r="G368" s="67">
        <v>92000</v>
      </c>
      <c r="H368" s="67"/>
      <c r="I368" s="67">
        <f t="shared" ref="I368:I434" si="195">G368+H368</f>
        <v>92000</v>
      </c>
      <c r="J368" s="68">
        <v>92000</v>
      </c>
      <c r="K368" s="67"/>
      <c r="L368" s="67">
        <f t="shared" si="174"/>
        <v>92000</v>
      </c>
      <c r="M368" s="67">
        <v>356000</v>
      </c>
      <c r="N368" s="67"/>
      <c r="O368" s="67">
        <f t="shared" si="175"/>
        <v>356000</v>
      </c>
    </row>
    <row r="369" spans="1:17" s="31" customFormat="1" ht="24">
      <c r="A369" s="7" t="s">
        <v>371</v>
      </c>
      <c r="B369" s="16">
        <v>800</v>
      </c>
      <c r="C369" s="6" t="s">
        <v>9</v>
      </c>
      <c r="D369" s="6" t="s">
        <v>9</v>
      </c>
      <c r="E369" s="6" t="s">
        <v>198</v>
      </c>
      <c r="F369" s="6"/>
      <c r="G369" s="67">
        <f>G370+G373</f>
        <v>100000</v>
      </c>
      <c r="H369" s="67">
        <f>H370+H373</f>
        <v>0</v>
      </c>
      <c r="I369" s="67">
        <f t="shared" si="195"/>
        <v>100000</v>
      </c>
      <c r="J369" s="67">
        <f t="shared" ref="J369:M369" si="196">J370+J373</f>
        <v>100000</v>
      </c>
      <c r="K369" s="67">
        <f>K370+K373</f>
        <v>0</v>
      </c>
      <c r="L369" s="67">
        <f t="shared" si="174"/>
        <v>100000</v>
      </c>
      <c r="M369" s="67">
        <f t="shared" si="196"/>
        <v>300000</v>
      </c>
      <c r="N369" s="67">
        <f>N370+N373</f>
        <v>0</v>
      </c>
      <c r="O369" s="67">
        <f t="shared" si="175"/>
        <v>300000</v>
      </c>
    </row>
    <row r="370" spans="1:17" s="31" customFormat="1" ht="12">
      <c r="A370" s="7" t="s">
        <v>201</v>
      </c>
      <c r="B370" s="16">
        <v>800</v>
      </c>
      <c r="C370" s="6" t="s">
        <v>9</v>
      </c>
      <c r="D370" s="6" t="s">
        <v>9</v>
      </c>
      <c r="E370" s="6" t="s">
        <v>200</v>
      </c>
      <c r="F370" s="6"/>
      <c r="G370" s="67">
        <f t="shared" ref="G370:N371" si="197">G371</f>
        <v>100000</v>
      </c>
      <c r="H370" s="67">
        <f t="shared" si="197"/>
        <v>0</v>
      </c>
      <c r="I370" s="67">
        <f t="shared" si="195"/>
        <v>100000</v>
      </c>
      <c r="J370" s="67">
        <f t="shared" si="197"/>
        <v>100000</v>
      </c>
      <c r="K370" s="67">
        <f t="shared" si="197"/>
        <v>0</v>
      </c>
      <c r="L370" s="67">
        <f t="shared" si="174"/>
        <v>100000</v>
      </c>
      <c r="M370" s="67">
        <f t="shared" si="197"/>
        <v>300000</v>
      </c>
      <c r="N370" s="67">
        <f t="shared" si="197"/>
        <v>0</v>
      </c>
      <c r="O370" s="67">
        <f t="shared" si="175"/>
        <v>300000</v>
      </c>
    </row>
    <row r="371" spans="1:17" s="31" customFormat="1" ht="12">
      <c r="A371" s="7" t="s">
        <v>413</v>
      </c>
      <c r="B371" s="16">
        <v>800</v>
      </c>
      <c r="C371" s="6" t="s">
        <v>9</v>
      </c>
      <c r="D371" s="6" t="s">
        <v>9</v>
      </c>
      <c r="E371" s="6" t="s">
        <v>200</v>
      </c>
      <c r="F371" s="6" t="s">
        <v>61</v>
      </c>
      <c r="G371" s="67">
        <f t="shared" si="197"/>
        <v>100000</v>
      </c>
      <c r="H371" s="67">
        <f t="shared" si="197"/>
        <v>0</v>
      </c>
      <c r="I371" s="67">
        <f t="shared" si="195"/>
        <v>100000</v>
      </c>
      <c r="J371" s="67">
        <f t="shared" si="197"/>
        <v>100000</v>
      </c>
      <c r="K371" s="67">
        <f t="shared" si="197"/>
        <v>0</v>
      </c>
      <c r="L371" s="67">
        <f t="shared" si="174"/>
        <v>100000</v>
      </c>
      <c r="M371" s="67">
        <f t="shared" si="197"/>
        <v>300000</v>
      </c>
      <c r="N371" s="67">
        <f t="shared" si="197"/>
        <v>0</v>
      </c>
      <c r="O371" s="67">
        <f t="shared" si="175"/>
        <v>300000</v>
      </c>
    </row>
    <row r="372" spans="1:17" s="31" customFormat="1" ht="12">
      <c r="A372" s="7" t="s">
        <v>82</v>
      </c>
      <c r="B372" s="16">
        <v>800</v>
      </c>
      <c r="C372" s="6" t="s">
        <v>9</v>
      </c>
      <c r="D372" s="6" t="s">
        <v>9</v>
      </c>
      <c r="E372" s="6" t="s">
        <v>200</v>
      </c>
      <c r="F372" s="6" t="s">
        <v>62</v>
      </c>
      <c r="G372" s="67">
        <v>100000</v>
      </c>
      <c r="H372" s="67"/>
      <c r="I372" s="67">
        <f t="shared" si="195"/>
        <v>100000</v>
      </c>
      <c r="J372" s="68">
        <v>100000</v>
      </c>
      <c r="K372" s="67"/>
      <c r="L372" s="67">
        <f t="shared" si="174"/>
        <v>100000</v>
      </c>
      <c r="M372" s="67">
        <v>300000</v>
      </c>
      <c r="N372" s="67"/>
      <c r="O372" s="67">
        <f t="shared" si="175"/>
        <v>300000</v>
      </c>
    </row>
    <row r="373" spans="1:17" s="31" customFormat="1" ht="15" hidden="1" customHeight="1">
      <c r="A373" s="7" t="s">
        <v>296</v>
      </c>
      <c r="B373" s="16">
        <v>800</v>
      </c>
      <c r="C373" s="6" t="s">
        <v>9</v>
      </c>
      <c r="D373" s="6" t="s">
        <v>9</v>
      </c>
      <c r="E373" s="6" t="s">
        <v>438</v>
      </c>
      <c r="F373" s="6"/>
      <c r="G373" s="67">
        <f>G374</f>
        <v>0</v>
      </c>
      <c r="H373" s="67">
        <f>H374</f>
        <v>0</v>
      </c>
      <c r="I373" s="65">
        <f t="shared" si="195"/>
        <v>0</v>
      </c>
      <c r="J373" s="67">
        <f t="shared" ref="J373:M374" si="198">J374</f>
        <v>0</v>
      </c>
      <c r="K373" s="67"/>
      <c r="L373" s="67"/>
      <c r="M373" s="67">
        <f t="shared" si="198"/>
        <v>0</v>
      </c>
    </row>
    <row r="374" spans="1:17" s="31" customFormat="1" ht="15" hidden="1" customHeight="1">
      <c r="A374" s="7" t="s">
        <v>63</v>
      </c>
      <c r="B374" s="16">
        <v>800</v>
      </c>
      <c r="C374" s="6" t="s">
        <v>9</v>
      </c>
      <c r="D374" s="6" t="s">
        <v>9</v>
      </c>
      <c r="E374" s="6" t="s">
        <v>438</v>
      </c>
      <c r="F374" s="6" t="s">
        <v>61</v>
      </c>
      <c r="G374" s="67">
        <f>G375</f>
        <v>0</v>
      </c>
      <c r="H374" s="67">
        <f>H375</f>
        <v>0</v>
      </c>
      <c r="I374" s="65">
        <f t="shared" si="195"/>
        <v>0</v>
      </c>
      <c r="J374" s="67">
        <f t="shared" si="198"/>
        <v>0</v>
      </c>
      <c r="K374" s="67"/>
      <c r="L374" s="67"/>
      <c r="M374" s="67">
        <f t="shared" si="198"/>
        <v>0</v>
      </c>
    </row>
    <row r="375" spans="1:17" s="31" customFormat="1" ht="15" hidden="1" customHeight="1">
      <c r="A375" s="7" t="s">
        <v>82</v>
      </c>
      <c r="B375" s="16">
        <v>800</v>
      </c>
      <c r="C375" s="6" t="s">
        <v>9</v>
      </c>
      <c r="D375" s="6" t="s">
        <v>9</v>
      </c>
      <c r="E375" s="6" t="s">
        <v>438</v>
      </c>
      <c r="F375" s="6" t="s">
        <v>62</v>
      </c>
      <c r="G375" s="67"/>
      <c r="H375" s="67"/>
      <c r="I375" s="65">
        <f t="shared" si="195"/>
        <v>0</v>
      </c>
      <c r="J375" s="68"/>
      <c r="K375" s="68"/>
      <c r="L375" s="68"/>
      <c r="M375" s="67"/>
    </row>
    <row r="376" spans="1:17" s="31" customFormat="1" ht="15" customHeight="1">
      <c r="A376" s="11" t="s">
        <v>49</v>
      </c>
      <c r="B376" s="2" t="s">
        <v>22</v>
      </c>
      <c r="C376" s="2" t="s">
        <v>17</v>
      </c>
      <c r="D376" s="2"/>
      <c r="E376" s="2"/>
      <c r="F376" s="2"/>
      <c r="G376" s="65">
        <f t="shared" ref="G376:N376" si="199">G377</f>
        <v>110499042.49000001</v>
      </c>
      <c r="H376" s="65">
        <f t="shared" si="199"/>
        <v>-1194628.0900000001</v>
      </c>
      <c r="I376" s="65">
        <f t="shared" si="195"/>
        <v>109304414.40000001</v>
      </c>
      <c r="J376" s="65">
        <f t="shared" si="199"/>
        <v>110464655.79000001</v>
      </c>
      <c r="K376" s="65">
        <f t="shared" si="199"/>
        <v>-1276260.79</v>
      </c>
      <c r="L376" s="65">
        <f t="shared" ref="L376:L423" si="200">J376+K376</f>
        <v>109188395</v>
      </c>
      <c r="M376" s="65">
        <f t="shared" si="199"/>
        <v>110226245.52000001</v>
      </c>
      <c r="N376" s="65">
        <f t="shared" si="199"/>
        <v>-1037602.76</v>
      </c>
      <c r="O376" s="65">
        <f t="shared" ref="O376:O423" si="201">M376+N376</f>
        <v>109188642.76000001</v>
      </c>
    </row>
    <row r="377" spans="1:17" s="31" customFormat="1" ht="15" customHeight="1">
      <c r="A377" s="8" t="s">
        <v>20</v>
      </c>
      <c r="B377" s="2" t="s">
        <v>22</v>
      </c>
      <c r="C377" s="4" t="s">
        <v>17</v>
      </c>
      <c r="D377" s="4" t="s">
        <v>5</v>
      </c>
      <c r="E377" s="4"/>
      <c r="F377" s="4"/>
      <c r="G377" s="66">
        <f>G382+G378+G430</f>
        <v>110499042.49000001</v>
      </c>
      <c r="H377" s="66">
        <f>H382+H378+H430</f>
        <v>-1194628.0900000001</v>
      </c>
      <c r="I377" s="66">
        <f t="shared" si="195"/>
        <v>109304414.40000001</v>
      </c>
      <c r="J377" s="66">
        <f>J382+J378+J430</f>
        <v>110464655.79000001</v>
      </c>
      <c r="K377" s="66">
        <f>K382+K378+K430</f>
        <v>-1276260.79</v>
      </c>
      <c r="L377" s="66">
        <f t="shared" si="200"/>
        <v>109188395</v>
      </c>
      <c r="M377" s="66">
        <f>M382+M378+M430</f>
        <v>110226245.52000001</v>
      </c>
      <c r="N377" s="66">
        <f>N382+N378+N430</f>
        <v>-1037602.76</v>
      </c>
      <c r="O377" s="66">
        <f t="shared" si="201"/>
        <v>109188642.76000001</v>
      </c>
    </row>
    <row r="378" spans="1:17" s="31" customFormat="1" ht="24" hidden="1">
      <c r="A378" s="7" t="s">
        <v>420</v>
      </c>
      <c r="B378" s="6" t="s">
        <v>22</v>
      </c>
      <c r="C378" s="6" t="s">
        <v>17</v>
      </c>
      <c r="D378" s="6" t="s">
        <v>5</v>
      </c>
      <c r="E378" s="6" t="s">
        <v>418</v>
      </c>
      <c r="F378" s="6"/>
      <c r="G378" s="67">
        <f t="shared" ref="G378:N380" si="202">G379</f>
        <v>0</v>
      </c>
      <c r="H378" s="67">
        <f t="shared" si="202"/>
        <v>0</v>
      </c>
      <c r="I378" s="67">
        <f t="shared" si="195"/>
        <v>0</v>
      </c>
      <c r="J378" s="67">
        <f t="shared" si="202"/>
        <v>0</v>
      </c>
      <c r="K378" s="67">
        <f t="shared" si="202"/>
        <v>0</v>
      </c>
      <c r="L378" s="67">
        <f t="shared" si="200"/>
        <v>0</v>
      </c>
      <c r="M378" s="67">
        <f t="shared" si="202"/>
        <v>0</v>
      </c>
      <c r="N378" s="67">
        <f t="shared" si="202"/>
        <v>0</v>
      </c>
      <c r="O378" s="67">
        <f t="shared" si="201"/>
        <v>0</v>
      </c>
    </row>
    <row r="379" spans="1:17" s="31" customFormat="1" ht="24" hidden="1">
      <c r="A379" s="7" t="s">
        <v>422</v>
      </c>
      <c r="B379" s="6" t="s">
        <v>22</v>
      </c>
      <c r="C379" s="6" t="s">
        <v>17</v>
      </c>
      <c r="D379" s="6" t="s">
        <v>5</v>
      </c>
      <c r="E379" s="6" t="s">
        <v>419</v>
      </c>
      <c r="F379" s="6"/>
      <c r="G379" s="67">
        <f t="shared" si="202"/>
        <v>0</v>
      </c>
      <c r="H379" s="67">
        <f t="shared" si="202"/>
        <v>0</v>
      </c>
      <c r="I379" s="67">
        <f t="shared" si="195"/>
        <v>0</v>
      </c>
      <c r="J379" s="67">
        <f t="shared" si="202"/>
        <v>0</v>
      </c>
      <c r="K379" s="67">
        <f t="shared" si="202"/>
        <v>0</v>
      </c>
      <c r="L379" s="67">
        <f t="shared" si="200"/>
        <v>0</v>
      </c>
      <c r="M379" s="67">
        <f t="shared" si="202"/>
        <v>0</v>
      </c>
      <c r="N379" s="67">
        <f t="shared" si="202"/>
        <v>0</v>
      </c>
      <c r="O379" s="67">
        <f t="shared" si="201"/>
        <v>0</v>
      </c>
    </row>
    <row r="380" spans="1:17" s="31" customFormat="1" ht="24" hidden="1">
      <c r="A380" s="7" t="s">
        <v>88</v>
      </c>
      <c r="B380" s="6" t="s">
        <v>22</v>
      </c>
      <c r="C380" s="6" t="s">
        <v>17</v>
      </c>
      <c r="D380" s="6" t="s">
        <v>5</v>
      </c>
      <c r="E380" s="6" t="s">
        <v>419</v>
      </c>
      <c r="F380" s="6" t="s">
        <v>87</v>
      </c>
      <c r="G380" s="67">
        <f t="shared" si="202"/>
        <v>0</v>
      </c>
      <c r="H380" s="67">
        <f t="shared" si="202"/>
        <v>0</v>
      </c>
      <c r="I380" s="67">
        <f t="shared" si="195"/>
        <v>0</v>
      </c>
      <c r="J380" s="67">
        <f t="shared" si="202"/>
        <v>0</v>
      </c>
      <c r="K380" s="67">
        <f t="shared" si="202"/>
        <v>0</v>
      </c>
      <c r="L380" s="67">
        <f t="shared" si="200"/>
        <v>0</v>
      </c>
      <c r="M380" s="67">
        <f t="shared" si="202"/>
        <v>0</v>
      </c>
      <c r="N380" s="67">
        <f t="shared" si="202"/>
        <v>0</v>
      </c>
      <c r="O380" s="67">
        <f t="shared" si="201"/>
        <v>0</v>
      </c>
    </row>
    <row r="381" spans="1:17" s="31" customFormat="1" ht="12" hidden="1">
      <c r="A381" s="7" t="s">
        <v>186</v>
      </c>
      <c r="B381" s="6" t="s">
        <v>22</v>
      </c>
      <c r="C381" s="6" t="s">
        <v>17</v>
      </c>
      <c r="D381" s="6" t="s">
        <v>5</v>
      </c>
      <c r="E381" s="6" t="s">
        <v>419</v>
      </c>
      <c r="F381" s="6" t="s">
        <v>187</v>
      </c>
      <c r="G381" s="67"/>
      <c r="H381" s="67"/>
      <c r="I381" s="67">
        <f t="shared" si="195"/>
        <v>0</v>
      </c>
      <c r="J381" s="67"/>
      <c r="K381" s="67"/>
      <c r="L381" s="67">
        <f t="shared" si="200"/>
        <v>0</v>
      </c>
      <c r="M381" s="67"/>
      <c r="N381" s="67"/>
      <c r="O381" s="67">
        <f t="shared" si="201"/>
        <v>0</v>
      </c>
    </row>
    <row r="382" spans="1:17" s="32" customFormat="1" ht="14.25" customHeight="1">
      <c r="A382" s="7" t="s">
        <v>374</v>
      </c>
      <c r="B382" s="6" t="s">
        <v>22</v>
      </c>
      <c r="C382" s="6" t="s">
        <v>17</v>
      </c>
      <c r="D382" s="6" t="s">
        <v>5</v>
      </c>
      <c r="E382" s="6" t="s">
        <v>143</v>
      </c>
      <c r="F382" s="6"/>
      <c r="G382" s="67">
        <f>G389+G392+G395+G398+G401+G404+G407+G416+G413+G410+G383+G423+G419+G386</f>
        <v>110499042.49000001</v>
      </c>
      <c r="H382" s="67">
        <f>H389+H392+H395+H398+H401+H404+H407+H416+H413+H410+H383+H423+H419+H386</f>
        <v>-1194628.0900000001</v>
      </c>
      <c r="I382" s="67">
        <f t="shared" si="195"/>
        <v>109304414.40000001</v>
      </c>
      <c r="J382" s="67">
        <f t="shared" ref="J382:K382" si="203">J389+J392+J395+J398+J401+J404+J407+J416+J413+J410+J383+J423+J419+J386</f>
        <v>110464655.79000001</v>
      </c>
      <c r="K382" s="67">
        <f t="shared" si="203"/>
        <v>-1276260.79</v>
      </c>
      <c r="L382" s="67">
        <f t="shared" si="200"/>
        <v>109188395</v>
      </c>
      <c r="M382" s="67">
        <f t="shared" ref="M382:N382" si="204">M389+M392+M395+M398+M401+M404+M407+M416+M413+M410+M383+M423+M419+M386</f>
        <v>110226245.52000001</v>
      </c>
      <c r="N382" s="67">
        <f t="shared" si="204"/>
        <v>-1037602.76</v>
      </c>
      <c r="O382" s="67">
        <f t="shared" si="201"/>
        <v>109188642.76000001</v>
      </c>
      <c r="P382" s="31"/>
      <c r="Q382" s="31"/>
    </row>
    <row r="383" spans="1:17" s="32" customFormat="1" ht="12" hidden="1">
      <c r="A383" s="7" t="s">
        <v>323</v>
      </c>
      <c r="B383" s="6" t="s">
        <v>22</v>
      </c>
      <c r="C383" s="6" t="s">
        <v>17</v>
      </c>
      <c r="D383" s="6" t="s">
        <v>5</v>
      </c>
      <c r="E383" s="6" t="s">
        <v>385</v>
      </c>
      <c r="F383" s="6"/>
      <c r="G383" s="67">
        <f>G384</f>
        <v>0</v>
      </c>
      <c r="H383" s="67">
        <f>H384</f>
        <v>0</v>
      </c>
      <c r="I383" s="67">
        <f t="shared" si="195"/>
        <v>0</v>
      </c>
      <c r="J383" s="67">
        <f t="shared" ref="J383:M384" si="205">J384</f>
        <v>0</v>
      </c>
      <c r="K383" s="67">
        <f>K384</f>
        <v>0</v>
      </c>
      <c r="L383" s="67">
        <f t="shared" si="200"/>
        <v>0</v>
      </c>
      <c r="M383" s="67">
        <f t="shared" si="205"/>
        <v>0</v>
      </c>
      <c r="N383" s="67">
        <f>N384</f>
        <v>0</v>
      </c>
      <c r="O383" s="67">
        <f t="shared" si="201"/>
        <v>0</v>
      </c>
      <c r="P383" s="31"/>
      <c r="Q383" s="31"/>
    </row>
    <row r="384" spans="1:17" s="32" customFormat="1" ht="24" hidden="1">
      <c r="A384" s="7" t="s">
        <v>88</v>
      </c>
      <c r="B384" s="6" t="s">
        <v>22</v>
      </c>
      <c r="C384" s="6" t="s">
        <v>17</v>
      </c>
      <c r="D384" s="6" t="s">
        <v>5</v>
      </c>
      <c r="E384" s="6" t="s">
        <v>385</v>
      </c>
      <c r="F384" s="6" t="s">
        <v>87</v>
      </c>
      <c r="G384" s="67">
        <f>G385</f>
        <v>0</v>
      </c>
      <c r="H384" s="67">
        <f>H385</f>
        <v>0</v>
      </c>
      <c r="I384" s="67">
        <f t="shared" si="195"/>
        <v>0</v>
      </c>
      <c r="J384" s="67">
        <f t="shared" si="205"/>
        <v>0</v>
      </c>
      <c r="K384" s="67">
        <f>K385</f>
        <v>0</v>
      </c>
      <c r="L384" s="67">
        <f t="shared" si="200"/>
        <v>0</v>
      </c>
      <c r="M384" s="67">
        <f t="shared" si="205"/>
        <v>0</v>
      </c>
      <c r="N384" s="67">
        <f>N385</f>
        <v>0</v>
      </c>
      <c r="O384" s="67">
        <f t="shared" si="201"/>
        <v>0</v>
      </c>
      <c r="P384" s="31"/>
      <c r="Q384" s="31"/>
    </row>
    <row r="385" spans="1:17" s="32" customFormat="1" ht="12" hidden="1">
      <c r="A385" s="7" t="s">
        <v>186</v>
      </c>
      <c r="B385" s="6" t="s">
        <v>22</v>
      </c>
      <c r="C385" s="6" t="s">
        <v>17</v>
      </c>
      <c r="D385" s="6" t="s">
        <v>5</v>
      </c>
      <c r="E385" s="6" t="s">
        <v>385</v>
      </c>
      <c r="F385" s="6" t="s">
        <v>187</v>
      </c>
      <c r="G385" s="67"/>
      <c r="H385" s="67"/>
      <c r="I385" s="67">
        <f t="shared" si="195"/>
        <v>0</v>
      </c>
      <c r="J385" s="67"/>
      <c r="K385" s="67"/>
      <c r="L385" s="67">
        <f t="shared" si="200"/>
        <v>0</v>
      </c>
      <c r="M385" s="67"/>
      <c r="N385" s="67"/>
      <c r="O385" s="67">
        <f t="shared" si="201"/>
        <v>0</v>
      </c>
      <c r="P385" s="31"/>
      <c r="Q385" s="31"/>
    </row>
    <row r="386" spans="1:17" s="31" customFormat="1" ht="14.25" customHeight="1">
      <c r="A386" s="7" t="s">
        <v>68</v>
      </c>
      <c r="B386" s="6" t="s">
        <v>22</v>
      </c>
      <c r="C386" s="6" t="s">
        <v>17</v>
      </c>
      <c r="D386" s="6" t="s">
        <v>5</v>
      </c>
      <c r="E386" s="6" t="s">
        <v>378</v>
      </c>
      <c r="F386" s="6"/>
      <c r="G386" s="67">
        <f>G387</f>
        <v>105758381.90000001</v>
      </c>
      <c r="H386" s="67">
        <f>H387</f>
        <v>0</v>
      </c>
      <c r="I386" s="67">
        <f t="shared" ref="I386:I388" si="206">G386+H386</f>
        <v>105758381.90000001</v>
      </c>
      <c r="J386" s="67">
        <f t="shared" ref="J386:M387" si="207">J387</f>
        <v>105758381.90000001</v>
      </c>
      <c r="K386" s="67">
        <f>K387</f>
        <v>0</v>
      </c>
      <c r="L386" s="67">
        <f t="shared" ref="L386:L388" si="208">J386+K386</f>
        <v>105758381.90000001</v>
      </c>
      <c r="M386" s="67">
        <f t="shared" si="207"/>
        <v>105758381.90000001</v>
      </c>
      <c r="N386" s="67">
        <f>N387</f>
        <v>0</v>
      </c>
      <c r="O386" s="67">
        <f t="shared" ref="O386:O388" si="209">M386+N386</f>
        <v>105758381.90000001</v>
      </c>
    </row>
    <row r="387" spans="1:17" s="31" customFormat="1" ht="14.25" customHeight="1">
      <c r="A387" s="7" t="s">
        <v>88</v>
      </c>
      <c r="B387" s="6" t="s">
        <v>22</v>
      </c>
      <c r="C387" s="6" t="s">
        <v>17</v>
      </c>
      <c r="D387" s="6" t="s">
        <v>5</v>
      </c>
      <c r="E387" s="6" t="s">
        <v>378</v>
      </c>
      <c r="F387" s="6" t="s">
        <v>111</v>
      </c>
      <c r="G387" s="67">
        <f>G388</f>
        <v>105758381.90000001</v>
      </c>
      <c r="H387" s="67">
        <f>H388</f>
        <v>0</v>
      </c>
      <c r="I387" s="67">
        <f t="shared" si="206"/>
        <v>105758381.90000001</v>
      </c>
      <c r="J387" s="67">
        <f t="shared" si="207"/>
        <v>105758381.90000001</v>
      </c>
      <c r="K387" s="67">
        <f>K388</f>
        <v>0</v>
      </c>
      <c r="L387" s="67">
        <f t="shared" si="208"/>
        <v>105758381.90000001</v>
      </c>
      <c r="M387" s="67">
        <f t="shared" si="207"/>
        <v>105758381.90000001</v>
      </c>
      <c r="N387" s="67">
        <f>N388</f>
        <v>0</v>
      </c>
      <c r="O387" s="67">
        <f t="shared" si="209"/>
        <v>105758381.90000001</v>
      </c>
    </row>
    <row r="388" spans="1:17" s="31" customFormat="1" ht="14.25" customHeight="1">
      <c r="A388" s="7" t="s">
        <v>186</v>
      </c>
      <c r="B388" s="6" t="s">
        <v>22</v>
      </c>
      <c r="C388" s="6" t="s">
        <v>17</v>
      </c>
      <c r="D388" s="6" t="s">
        <v>5</v>
      </c>
      <c r="E388" s="6" t="s">
        <v>378</v>
      </c>
      <c r="F388" s="6" t="s">
        <v>187</v>
      </c>
      <c r="G388" s="67">
        <v>105758381.90000001</v>
      </c>
      <c r="H388" s="67"/>
      <c r="I388" s="67">
        <f t="shared" si="206"/>
        <v>105758381.90000001</v>
      </c>
      <c r="J388" s="68">
        <v>105758381.90000001</v>
      </c>
      <c r="K388" s="67"/>
      <c r="L388" s="67">
        <f t="shared" si="208"/>
        <v>105758381.90000001</v>
      </c>
      <c r="M388" s="67">
        <v>105758381.90000001</v>
      </c>
      <c r="N388" s="67"/>
      <c r="O388" s="67">
        <f t="shared" si="209"/>
        <v>105758381.90000001</v>
      </c>
    </row>
    <row r="389" spans="1:17" s="31" customFormat="1" ht="12" hidden="1">
      <c r="A389" s="7" t="s">
        <v>518</v>
      </c>
      <c r="B389" s="6" t="s">
        <v>22</v>
      </c>
      <c r="C389" s="6" t="s">
        <v>17</v>
      </c>
      <c r="D389" s="6" t="s">
        <v>5</v>
      </c>
      <c r="E389" s="6" t="s">
        <v>517</v>
      </c>
      <c r="F389" s="6"/>
      <c r="G389" s="67">
        <f>G390</f>
        <v>0</v>
      </c>
      <c r="H389" s="67">
        <f>H390</f>
        <v>0</v>
      </c>
      <c r="I389" s="67">
        <f t="shared" si="195"/>
        <v>0</v>
      </c>
      <c r="J389" s="67">
        <f t="shared" ref="J389:M390" si="210">J390</f>
        <v>0</v>
      </c>
      <c r="K389" s="67">
        <f>K390</f>
        <v>0</v>
      </c>
      <c r="L389" s="67">
        <f t="shared" si="200"/>
        <v>0</v>
      </c>
      <c r="M389" s="67">
        <f t="shared" si="210"/>
        <v>0</v>
      </c>
      <c r="N389" s="67">
        <f>N390</f>
        <v>0</v>
      </c>
      <c r="O389" s="67">
        <f t="shared" si="201"/>
        <v>0</v>
      </c>
    </row>
    <row r="390" spans="1:17" s="31" customFormat="1" ht="14.25" hidden="1" customHeight="1">
      <c r="A390" s="7" t="s">
        <v>88</v>
      </c>
      <c r="B390" s="6" t="s">
        <v>22</v>
      </c>
      <c r="C390" s="6" t="s">
        <v>17</v>
      </c>
      <c r="D390" s="6" t="s">
        <v>5</v>
      </c>
      <c r="E390" s="6" t="s">
        <v>517</v>
      </c>
      <c r="F390" s="6" t="s">
        <v>111</v>
      </c>
      <c r="G390" s="67">
        <f>G391</f>
        <v>0</v>
      </c>
      <c r="H390" s="67">
        <f>H391</f>
        <v>0</v>
      </c>
      <c r="I390" s="67">
        <f t="shared" si="195"/>
        <v>0</v>
      </c>
      <c r="J390" s="67">
        <f t="shared" si="210"/>
        <v>0</v>
      </c>
      <c r="K390" s="67">
        <f>K391</f>
        <v>0</v>
      </c>
      <c r="L390" s="67">
        <f t="shared" si="200"/>
        <v>0</v>
      </c>
      <c r="M390" s="67">
        <f t="shared" si="210"/>
        <v>0</v>
      </c>
      <c r="N390" s="67">
        <f>N391</f>
        <v>0</v>
      </c>
      <c r="O390" s="67">
        <f t="shared" si="201"/>
        <v>0</v>
      </c>
    </row>
    <row r="391" spans="1:17" s="31" customFormat="1" ht="12" hidden="1">
      <c r="A391" s="7" t="s">
        <v>186</v>
      </c>
      <c r="B391" s="6" t="s">
        <v>22</v>
      </c>
      <c r="C391" s="6" t="s">
        <v>17</v>
      </c>
      <c r="D391" s="6" t="s">
        <v>5</v>
      </c>
      <c r="E391" s="6" t="s">
        <v>517</v>
      </c>
      <c r="F391" s="6" t="s">
        <v>187</v>
      </c>
      <c r="G391" s="67"/>
      <c r="H391" s="67"/>
      <c r="I391" s="67">
        <f t="shared" si="195"/>
        <v>0</v>
      </c>
      <c r="J391" s="68">
        <v>0</v>
      </c>
      <c r="K391" s="67">
        <v>0</v>
      </c>
      <c r="L391" s="67">
        <f t="shared" si="200"/>
        <v>0</v>
      </c>
      <c r="M391" s="67">
        <v>0</v>
      </c>
      <c r="N391" s="67">
        <v>0</v>
      </c>
      <c r="O391" s="67">
        <f t="shared" si="201"/>
        <v>0</v>
      </c>
    </row>
    <row r="392" spans="1:17" s="31" customFormat="1" ht="24">
      <c r="A392" s="7" t="s">
        <v>90</v>
      </c>
      <c r="B392" s="6" t="s">
        <v>22</v>
      </c>
      <c r="C392" s="6" t="s">
        <v>17</v>
      </c>
      <c r="D392" s="6" t="s">
        <v>5</v>
      </c>
      <c r="E392" s="6" t="s">
        <v>379</v>
      </c>
      <c r="F392" s="6"/>
      <c r="G392" s="67">
        <f>G393</f>
        <v>540000</v>
      </c>
      <c r="H392" s="67">
        <f>H393</f>
        <v>0</v>
      </c>
      <c r="I392" s="67">
        <f t="shared" si="195"/>
        <v>540000</v>
      </c>
      <c r="J392" s="67">
        <f t="shared" ref="J392:M393" si="211">J393</f>
        <v>540000</v>
      </c>
      <c r="K392" s="67">
        <f>K393</f>
        <v>0</v>
      </c>
      <c r="L392" s="67">
        <f t="shared" si="200"/>
        <v>540000</v>
      </c>
      <c r="M392" s="67">
        <f t="shared" si="211"/>
        <v>540000</v>
      </c>
      <c r="N392" s="67">
        <f>N393</f>
        <v>0</v>
      </c>
      <c r="O392" s="67">
        <f t="shared" si="201"/>
        <v>540000</v>
      </c>
    </row>
    <row r="393" spans="1:17" s="31" customFormat="1" ht="24">
      <c r="A393" s="7" t="s">
        <v>88</v>
      </c>
      <c r="B393" s="6" t="s">
        <v>22</v>
      </c>
      <c r="C393" s="6" t="s">
        <v>17</v>
      </c>
      <c r="D393" s="6" t="s">
        <v>5</v>
      </c>
      <c r="E393" s="6" t="s">
        <v>379</v>
      </c>
      <c r="F393" s="6" t="s">
        <v>111</v>
      </c>
      <c r="G393" s="67">
        <f>G394</f>
        <v>540000</v>
      </c>
      <c r="H393" s="67">
        <f>H394</f>
        <v>0</v>
      </c>
      <c r="I393" s="67">
        <f t="shared" si="195"/>
        <v>540000</v>
      </c>
      <c r="J393" s="67">
        <f t="shared" si="211"/>
        <v>540000</v>
      </c>
      <c r="K393" s="67">
        <f>K394</f>
        <v>0</v>
      </c>
      <c r="L393" s="67">
        <f t="shared" si="200"/>
        <v>540000</v>
      </c>
      <c r="M393" s="67">
        <f t="shared" si="211"/>
        <v>540000</v>
      </c>
      <c r="N393" s="67">
        <f>N394</f>
        <v>0</v>
      </c>
      <c r="O393" s="67">
        <f t="shared" si="201"/>
        <v>540000</v>
      </c>
    </row>
    <row r="394" spans="1:17" s="31" customFormat="1" ht="12">
      <c r="A394" s="7" t="s">
        <v>186</v>
      </c>
      <c r="B394" s="6" t="s">
        <v>22</v>
      </c>
      <c r="C394" s="6" t="s">
        <v>17</v>
      </c>
      <c r="D394" s="6" t="s">
        <v>5</v>
      </c>
      <c r="E394" s="6" t="s">
        <v>379</v>
      </c>
      <c r="F394" s="6" t="s">
        <v>187</v>
      </c>
      <c r="G394" s="67">
        <v>540000</v>
      </c>
      <c r="H394" s="67"/>
      <c r="I394" s="67">
        <f t="shared" si="195"/>
        <v>540000</v>
      </c>
      <c r="J394" s="68">
        <v>540000</v>
      </c>
      <c r="K394" s="67"/>
      <c r="L394" s="67">
        <f t="shared" si="200"/>
        <v>540000</v>
      </c>
      <c r="M394" s="67">
        <v>540000</v>
      </c>
      <c r="N394" s="67"/>
      <c r="O394" s="67">
        <f t="shared" si="201"/>
        <v>540000</v>
      </c>
    </row>
    <row r="395" spans="1:17" s="31" customFormat="1" ht="24">
      <c r="A395" s="7" t="s">
        <v>506</v>
      </c>
      <c r="B395" s="6" t="s">
        <v>22</v>
      </c>
      <c r="C395" s="6" t="s">
        <v>17</v>
      </c>
      <c r="D395" s="6" t="s">
        <v>5</v>
      </c>
      <c r="E395" s="6" t="s">
        <v>386</v>
      </c>
      <c r="F395" s="6"/>
      <c r="G395" s="67">
        <f>G396</f>
        <v>773000</v>
      </c>
      <c r="H395" s="67">
        <f>H396</f>
        <v>0</v>
      </c>
      <c r="I395" s="67">
        <f t="shared" si="195"/>
        <v>773000</v>
      </c>
      <c r="J395" s="67">
        <f t="shared" ref="J395:M396" si="212">J396</f>
        <v>773000</v>
      </c>
      <c r="K395" s="67">
        <f>K396</f>
        <v>0</v>
      </c>
      <c r="L395" s="67">
        <f t="shared" si="200"/>
        <v>773000</v>
      </c>
      <c r="M395" s="67">
        <f t="shared" si="212"/>
        <v>773000</v>
      </c>
      <c r="N395" s="67">
        <f>N396</f>
        <v>0</v>
      </c>
      <c r="O395" s="67">
        <f t="shared" si="201"/>
        <v>773000</v>
      </c>
    </row>
    <row r="396" spans="1:17" s="31" customFormat="1" ht="13.5" customHeight="1">
      <c r="A396" s="7" t="s">
        <v>88</v>
      </c>
      <c r="B396" s="6" t="s">
        <v>22</v>
      </c>
      <c r="C396" s="6" t="s">
        <v>17</v>
      </c>
      <c r="D396" s="6" t="s">
        <v>5</v>
      </c>
      <c r="E396" s="6" t="s">
        <v>386</v>
      </c>
      <c r="F396" s="6" t="s">
        <v>87</v>
      </c>
      <c r="G396" s="67">
        <f>G397</f>
        <v>773000</v>
      </c>
      <c r="H396" s="67">
        <f>H397</f>
        <v>0</v>
      </c>
      <c r="I396" s="67">
        <f t="shared" si="195"/>
        <v>773000</v>
      </c>
      <c r="J396" s="67">
        <f t="shared" si="212"/>
        <v>773000</v>
      </c>
      <c r="K396" s="67">
        <f>K397</f>
        <v>0</v>
      </c>
      <c r="L396" s="67">
        <f t="shared" si="200"/>
        <v>773000</v>
      </c>
      <c r="M396" s="67">
        <f t="shared" si="212"/>
        <v>773000</v>
      </c>
      <c r="N396" s="67">
        <f>N397</f>
        <v>0</v>
      </c>
      <c r="O396" s="67">
        <f t="shared" si="201"/>
        <v>773000</v>
      </c>
    </row>
    <row r="397" spans="1:17" s="31" customFormat="1" ht="12">
      <c r="A397" s="7" t="s">
        <v>186</v>
      </c>
      <c r="B397" s="6" t="s">
        <v>22</v>
      </c>
      <c r="C397" s="6" t="s">
        <v>17</v>
      </c>
      <c r="D397" s="6" t="s">
        <v>5</v>
      </c>
      <c r="E397" s="6" t="s">
        <v>386</v>
      </c>
      <c r="F397" s="6" t="s">
        <v>187</v>
      </c>
      <c r="G397" s="67">
        <v>773000</v>
      </c>
      <c r="H397" s="67"/>
      <c r="I397" s="67">
        <f t="shared" si="195"/>
        <v>773000</v>
      </c>
      <c r="J397" s="68">
        <v>773000</v>
      </c>
      <c r="K397" s="67"/>
      <c r="L397" s="67">
        <f t="shared" si="200"/>
        <v>773000</v>
      </c>
      <c r="M397" s="67">
        <v>773000</v>
      </c>
      <c r="N397" s="67"/>
      <c r="O397" s="67">
        <f t="shared" si="201"/>
        <v>773000</v>
      </c>
    </row>
    <row r="398" spans="1:17" s="31" customFormat="1" ht="12">
      <c r="A398" s="7" t="s">
        <v>89</v>
      </c>
      <c r="B398" s="6" t="s">
        <v>22</v>
      </c>
      <c r="C398" s="6" t="s">
        <v>17</v>
      </c>
      <c r="D398" s="6" t="s">
        <v>5</v>
      </c>
      <c r="E398" s="6" t="s">
        <v>387</v>
      </c>
      <c r="F398" s="9"/>
      <c r="G398" s="67">
        <f>G399</f>
        <v>861922.43</v>
      </c>
      <c r="H398" s="67">
        <f>H399</f>
        <v>62885.68</v>
      </c>
      <c r="I398" s="67">
        <f t="shared" si="195"/>
        <v>924808.1100000001</v>
      </c>
      <c r="J398" s="67">
        <f t="shared" ref="J398:M399" si="213">J399</f>
        <v>861922.43</v>
      </c>
      <c r="K398" s="67">
        <f>K399</f>
        <v>67182.14</v>
      </c>
      <c r="L398" s="67">
        <f t="shared" si="200"/>
        <v>929104.57000000007</v>
      </c>
      <c r="M398" s="67">
        <f t="shared" si="213"/>
        <v>874470.34</v>
      </c>
      <c r="N398" s="67">
        <f>N399</f>
        <v>54621.19</v>
      </c>
      <c r="O398" s="67">
        <f t="shared" si="201"/>
        <v>929091.53</v>
      </c>
    </row>
    <row r="399" spans="1:17" s="31" customFormat="1" ht="24">
      <c r="A399" s="7" t="s">
        <v>88</v>
      </c>
      <c r="B399" s="6" t="s">
        <v>22</v>
      </c>
      <c r="C399" s="6" t="s">
        <v>17</v>
      </c>
      <c r="D399" s="6" t="s">
        <v>5</v>
      </c>
      <c r="E399" s="6" t="s">
        <v>387</v>
      </c>
      <c r="F399" s="9" t="s">
        <v>87</v>
      </c>
      <c r="G399" s="67">
        <f>G400</f>
        <v>861922.43</v>
      </c>
      <c r="H399" s="67">
        <f>H400</f>
        <v>62885.68</v>
      </c>
      <c r="I399" s="67">
        <f t="shared" si="195"/>
        <v>924808.1100000001</v>
      </c>
      <c r="J399" s="67">
        <f t="shared" si="213"/>
        <v>861922.43</v>
      </c>
      <c r="K399" s="67">
        <f>K400</f>
        <v>67182.14</v>
      </c>
      <c r="L399" s="67">
        <f t="shared" si="200"/>
        <v>929104.57000000007</v>
      </c>
      <c r="M399" s="67">
        <f t="shared" si="213"/>
        <v>874470.34</v>
      </c>
      <c r="N399" s="67">
        <f>N400</f>
        <v>54621.19</v>
      </c>
      <c r="O399" s="67">
        <f t="shared" si="201"/>
        <v>929091.53</v>
      </c>
    </row>
    <row r="400" spans="1:17" s="31" customFormat="1" ht="12">
      <c r="A400" s="7" t="s">
        <v>186</v>
      </c>
      <c r="B400" s="6" t="s">
        <v>22</v>
      </c>
      <c r="C400" s="6" t="s">
        <v>17</v>
      </c>
      <c r="D400" s="6" t="s">
        <v>5</v>
      </c>
      <c r="E400" s="6" t="s">
        <v>387</v>
      </c>
      <c r="F400" s="9" t="s">
        <v>187</v>
      </c>
      <c r="G400" s="67">
        <v>861922.43</v>
      </c>
      <c r="H400" s="67">
        <v>62885.68</v>
      </c>
      <c r="I400" s="67">
        <f t="shared" si="195"/>
        <v>924808.1100000001</v>
      </c>
      <c r="J400" s="68">
        <v>861922.43</v>
      </c>
      <c r="K400" s="67">
        <v>67182.14</v>
      </c>
      <c r="L400" s="67">
        <f t="shared" si="200"/>
        <v>929104.57000000007</v>
      </c>
      <c r="M400" s="67">
        <v>874470.34</v>
      </c>
      <c r="N400" s="67">
        <v>54621.19</v>
      </c>
      <c r="O400" s="67">
        <f t="shared" si="201"/>
        <v>929091.53</v>
      </c>
    </row>
    <row r="401" spans="1:15" s="31" customFormat="1" ht="24" hidden="1">
      <c r="A401" s="7" t="s">
        <v>464</v>
      </c>
      <c r="B401" s="6" t="s">
        <v>22</v>
      </c>
      <c r="C401" s="6" t="s">
        <v>17</v>
      </c>
      <c r="D401" s="6" t="s">
        <v>5</v>
      </c>
      <c r="E401" s="6" t="s">
        <v>388</v>
      </c>
      <c r="F401" s="6"/>
      <c r="G401" s="67">
        <f>G402</f>
        <v>1315800</v>
      </c>
      <c r="H401" s="67">
        <f>H402</f>
        <v>-1315800</v>
      </c>
      <c r="I401" s="67">
        <f t="shared" si="195"/>
        <v>0</v>
      </c>
      <c r="J401" s="67">
        <f t="shared" ref="J401:M402" si="214">J402</f>
        <v>1315800</v>
      </c>
      <c r="K401" s="67">
        <f>K402</f>
        <v>-1315800</v>
      </c>
      <c r="L401" s="67">
        <f t="shared" si="200"/>
        <v>0</v>
      </c>
      <c r="M401" s="67">
        <f t="shared" si="214"/>
        <v>1315800</v>
      </c>
      <c r="N401" s="67">
        <f>N402</f>
        <v>-1315800</v>
      </c>
      <c r="O401" s="67">
        <f t="shared" si="201"/>
        <v>0</v>
      </c>
    </row>
    <row r="402" spans="1:15" s="31" customFormat="1" ht="24" hidden="1">
      <c r="A402" s="7" t="s">
        <v>88</v>
      </c>
      <c r="B402" s="6" t="s">
        <v>22</v>
      </c>
      <c r="C402" s="6" t="s">
        <v>17</v>
      </c>
      <c r="D402" s="6" t="s">
        <v>5</v>
      </c>
      <c r="E402" s="6" t="s">
        <v>388</v>
      </c>
      <c r="F402" s="6" t="s">
        <v>87</v>
      </c>
      <c r="G402" s="67">
        <f>G403</f>
        <v>1315800</v>
      </c>
      <c r="H402" s="67">
        <f>H403</f>
        <v>-1315800</v>
      </c>
      <c r="I402" s="67">
        <f t="shared" si="195"/>
        <v>0</v>
      </c>
      <c r="J402" s="67">
        <f t="shared" si="214"/>
        <v>1315800</v>
      </c>
      <c r="K402" s="67">
        <f>K403</f>
        <v>-1315800</v>
      </c>
      <c r="L402" s="67">
        <f t="shared" si="200"/>
        <v>0</v>
      </c>
      <c r="M402" s="67">
        <f t="shared" si="214"/>
        <v>1315800</v>
      </c>
      <c r="N402" s="67">
        <f>N403</f>
        <v>-1315800</v>
      </c>
      <c r="O402" s="67">
        <f t="shared" si="201"/>
        <v>0</v>
      </c>
    </row>
    <row r="403" spans="1:15" s="31" customFormat="1" ht="12" hidden="1">
      <c r="A403" s="7" t="s">
        <v>186</v>
      </c>
      <c r="B403" s="6" t="s">
        <v>22</v>
      </c>
      <c r="C403" s="6" t="s">
        <v>17</v>
      </c>
      <c r="D403" s="6" t="s">
        <v>5</v>
      </c>
      <c r="E403" s="6" t="s">
        <v>388</v>
      </c>
      <c r="F403" s="6" t="s">
        <v>187</v>
      </c>
      <c r="G403" s="67">
        <f>1250000+65800</f>
        <v>1315800</v>
      </c>
      <c r="H403" s="67">
        <f>-1250000-65800</f>
        <v>-1315800</v>
      </c>
      <c r="I403" s="67">
        <f t="shared" si="195"/>
        <v>0</v>
      </c>
      <c r="J403" s="68">
        <f>1250000+65800</f>
        <v>1315800</v>
      </c>
      <c r="K403" s="67">
        <f>-1250000-65800</f>
        <v>-1315800</v>
      </c>
      <c r="L403" s="67">
        <f t="shared" si="200"/>
        <v>0</v>
      </c>
      <c r="M403" s="67">
        <f>1250000+65800</f>
        <v>1315800</v>
      </c>
      <c r="N403" s="67">
        <f>-1250000-65800</f>
        <v>-1315800</v>
      </c>
      <c r="O403" s="67">
        <f t="shared" si="201"/>
        <v>0</v>
      </c>
    </row>
    <row r="404" spans="1:15" s="31" customFormat="1" ht="24">
      <c r="A404" s="7" t="s">
        <v>466</v>
      </c>
      <c r="B404" s="6" t="s">
        <v>22</v>
      </c>
      <c r="C404" s="6" t="s">
        <v>17</v>
      </c>
      <c r="D404" s="6" t="s">
        <v>5</v>
      </c>
      <c r="E404" s="6" t="s">
        <v>465</v>
      </c>
      <c r="F404" s="6"/>
      <c r="G404" s="67">
        <f>G405</f>
        <v>250958.18</v>
      </c>
      <c r="H404" s="67">
        <f>H405</f>
        <v>-27496.47</v>
      </c>
      <c r="I404" s="67">
        <f t="shared" si="195"/>
        <v>223461.71</v>
      </c>
      <c r="J404" s="67">
        <f t="shared" ref="J404:M405" si="215">J405</f>
        <v>250958.18</v>
      </c>
      <c r="K404" s="67">
        <f>K405</f>
        <v>-27496.47</v>
      </c>
      <c r="L404" s="67">
        <f t="shared" si="200"/>
        <v>223461.71</v>
      </c>
      <c r="M404" s="67">
        <f t="shared" si="215"/>
        <v>0</v>
      </c>
      <c r="N404" s="67">
        <f>N405</f>
        <v>223722.51</v>
      </c>
      <c r="O404" s="67">
        <f t="shared" si="201"/>
        <v>223722.51</v>
      </c>
    </row>
    <row r="405" spans="1:15" s="31" customFormat="1" ht="24">
      <c r="A405" s="7" t="s">
        <v>88</v>
      </c>
      <c r="B405" s="6" t="s">
        <v>22</v>
      </c>
      <c r="C405" s="6" t="s">
        <v>17</v>
      </c>
      <c r="D405" s="6" t="s">
        <v>5</v>
      </c>
      <c r="E405" s="6" t="s">
        <v>465</v>
      </c>
      <c r="F405" s="6" t="s">
        <v>87</v>
      </c>
      <c r="G405" s="67">
        <f>G406</f>
        <v>250958.18</v>
      </c>
      <c r="H405" s="67">
        <f>H406</f>
        <v>-27496.47</v>
      </c>
      <c r="I405" s="67">
        <f t="shared" si="195"/>
        <v>223461.71</v>
      </c>
      <c r="J405" s="67">
        <f t="shared" si="215"/>
        <v>250958.18</v>
      </c>
      <c r="K405" s="67">
        <f>K406</f>
        <v>-27496.47</v>
      </c>
      <c r="L405" s="67">
        <f t="shared" si="200"/>
        <v>223461.71</v>
      </c>
      <c r="M405" s="67">
        <f t="shared" si="215"/>
        <v>0</v>
      </c>
      <c r="N405" s="67">
        <f>N406</f>
        <v>223722.51</v>
      </c>
      <c r="O405" s="67">
        <f t="shared" si="201"/>
        <v>223722.51</v>
      </c>
    </row>
    <row r="406" spans="1:15" s="31" customFormat="1">
      <c r="A406" s="7" t="s">
        <v>186</v>
      </c>
      <c r="B406" s="6" t="s">
        <v>22</v>
      </c>
      <c r="C406" s="6" t="s">
        <v>17</v>
      </c>
      <c r="D406" s="6" t="s">
        <v>5</v>
      </c>
      <c r="E406" s="6" t="s">
        <v>465</v>
      </c>
      <c r="F406" s="6" t="s">
        <v>187</v>
      </c>
      <c r="G406" s="67">
        <f>238410.27+12547.91</f>
        <v>250958.18</v>
      </c>
      <c r="H406" s="114">
        <f>-26121.65-1374.82</f>
        <v>-27496.47</v>
      </c>
      <c r="I406" s="67">
        <f t="shared" si="195"/>
        <v>223461.71</v>
      </c>
      <c r="J406" s="67">
        <f>238410.27+12547.91</f>
        <v>250958.18</v>
      </c>
      <c r="K406" s="114">
        <f>-26121.65-1374.82</f>
        <v>-27496.47</v>
      </c>
      <c r="L406" s="67">
        <f t="shared" si="200"/>
        <v>223461.71</v>
      </c>
      <c r="M406" s="67">
        <v>0</v>
      </c>
      <c r="N406" s="114">
        <f>212536.38+11186.13</f>
        <v>223722.51</v>
      </c>
      <c r="O406" s="67">
        <f t="shared" si="201"/>
        <v>223722.51</v>
      </c>
    </row>
    <row r="407" spans="1:15" s="31" customFormat="1" ht="24">
      <c r="A407" s="7" t="s">
        <v>516</v>
      </c>
      <c r="B407" s="6" t="s">
        <v>22</v>
      </c>
      <c r="C407" s="6" t="s">
        <v>17</v>
      </c>
      <c r="D407" s="6" t="s">
        <v>5</v>
      </c>
      <c r="E407" s="6" t="s">
        <v>392</v>
      </c>
      <c r="F407" s="6"/>
      <c r="G407" s="67">
        <f>G408</f>
        <v>64593.279999999999</v>
      </c>
      <c r="H407" s="67">
        <f>H408</f>
        <v>85782.7</v>
      </c>
      <c r="I407" s="67">
        <f>G407+H407</f>
        <v>150375.97999999998</v>
      </c>
      <c r="J407" s="67">
        <f t="shared" ref="J407:M408" si="216">J408</f>
        <v>64593.279999999999</v>
      </c>
      <c r="K407" s="67">
        <f>K408</f>
        <v>-146.45999999999998</v>
      </c>
      <c r="L407" s="67">
        <f>J407+K407</f>
        <v>64446.82</v>
      </c>
      <c r="M407" s="67">
        <f t="shared" si="216"/>
        <v>64593.279999999999</v>
      </c>
      <c r="N407" s="67">
        <f>N408</f>
        <v>-146.45999999999998</v>
      </c>
      <c r="O407" s="67">
        <f>M407+N407</f>
        <v>64446.82</v>
      </c>
    </row>
    <row r="408" spans="1:15" s="31" customFormat="1" ht="24">
      <c r="A408" s="7" t="s">
        <v>88</v>
      </c>
      <c r="B408" s="6" t="s">
        <v>22</v>
      </c>
      <c r="C408" s="6" t="s">
        <v>17</v>
      </c>
      <c r="D408" s="6" t="s">
        <v>5</v>
      </c>
      <c r="E408" s="6" t="s">
        <v>392</v>
      </c>
      <c r="F408" s="6" t="s">
        <v>87</v>
      </c>
      <c r="G408" s="67">
        <f>G409</f>
        <v>64593.279999999999</v>
      </c>
      <c r="H408" s="67">
        <f>H409</f>
        <v>85782.7</v>
      </c>
      <c r="I408" s="67">
        <f>G408+H408</f>
        <v>150375.97999999998</v>
      </c>
      <c r="J408" s="67">
        <f t="shared" si="216"/>
        <v>64593.279999999999</v>
      </c>
      <c r="K408" s="67">
        <f>K409</f>
        <v>-146.45999999999998</v>
      </c>
      <c r="L408" s="67">
        <f>J408+K408</f>
        <v>64446.82</v>
      </c>
      <c r="M408" s="67">
        <f t="shared" si="216"/>
        <v>64593.279999999999</v>
      </c>
      <c r="N408" s="67">
        <f>N409</f>
        <v>-146.45999999999998</v>
      </c>
      <c r="O408" s="67">
        <f>M408+N408</f>
        <v>64446.82</v>
      </c>
    </row>
    <row r="409" spans="1:15" s="31" customFormat="1">
      <c r="A409" s="7" t="s">
        <v>186</v>
      </c>
      <c r="B409" s="6" t="s">
        <v>22</v>
      </c>
      <c r="C409" s="6" t="s">
        <v>17</v>
      </c>
      <c r="D409" s="6" t="s">
        <v>5</v>
      </c>
      <c r="E409" s="6" t="s">
        <v>392</v>
      </c>
      <c r="F409" s="6" t="s">
        <v>187</v>
      </c>
      <c r="G409" s="67">
        <f>61363.62+3229.66</f>
        <v>64593.279999999999</v>
      </c>
      <c r="H409" s="113">
        <f>81493.56+4289.14</f>
        <v>85782.7</v>
      </c>
      <c r="I409" s="67">
        <f>G409+H409</f>
        <v>150375.97999999998</v>
      </c>
      <c r="J409" s="68">
        <f>61363.62+3229.66</f>
        <v>64593.279999999999</v>
      </c>
      <c r="K409" s="113">
        <f>-139.14-7.32</f>
        <v>-146.45999999999998</v>
      </c>
      <c r="L409" s="67">
        <f>J409+K409</f>
        <v>64446.82</v>
      </c>
      <c r="M409" s="67">
        <f>61363.62+3229.66</f>
        <v>64593.279999999999</v>
      </c>
      <c r="N409" s="113">
        <f>-139.14-7.32</f>
        <v>-146.45999999999998</v>
      </c>
      <c r="O409" s="67">
        <f>M409+N409</f>
        <v>64446.82</v>
      </c>
    </row>
    <row r="410" spans="1:15" s="31" customFormat="1" ht="48">
      <c r="A410" s="7" t="s">
        <v>177</v>
      </c>
      <c r="B410" s="6" t="s">
        <v>22</v>
      </c>
      <c r="C410" s="6" t="s">
        <v>17</v>
      </c>
      <c r="D410" s="6" t="s">
        <v>5</v>
      </c>
      <c r="E410" s="6" t="s">
        <v>389</v>
      </c>
      <c r="F410" s="6"/>
      <c r="G410" s="67">
        <f>G411</f>
        <v>934386.7</v>
      </c>
      <c r="H410" s="67">
        <f>H411</f>
        <v>0</v>
      </c>
      <c r="I410" s="67">
        <f t="shared" si="195"/>
        <v>934386.7</v>
      </c>
      <c r="J410" s="67">
        <f t="shared" ref="J410:M411" si="217">J411</f>
        <v>900000</v>
      </c>
      <c r="K410" s="67">
        <f>K411</f>
        <v>0</v>
      </c>
      <c r="L410" s="67">
        <f t="shared" si="200"/>
        <v>900000</v>
      </c>
      <c r="M410" s="67">
        <f t="shared" si="217"/>
        <v>900000</v>
      </c>
      <c r="N410" s="67">
        <f>N411</f>
        <v>0</v>
      </c>
      <c r="O410" s="67">
        <f t="shared" si="201"/>
        <v>900000</v>
      </c>
    </row>
    <row r="411" spans="1:15" s="31" customFormat="1" ht="24">
      <c r="A411" s="7" t="s">
        <v>88</v>
      </c>
      <c r="B411" s="6" t="s">
        <v>22</v>
      </c>
      <c r="C411" s="6" t="s">
        <v>17</v>
      </c>
      <c r="D411" s="6" t="s">
        <v>5</v>
      </c>
      <c r="E411" s="6" t="s">
        <v>389</v>
      </c>
      <c r="F411" s="6" t="s">
        <v>87</v>
      </c>
      <c r="G411" s="67">
        <f>G412</f>
        <v>934386.7</v>
      </c>
      <c r="H411" s="67">
        <f>H412</f>
        <v>0</v>
      </c>
      <c r="I411" s="67">
        <f t="shared" si="195"/>
        <v>934386.7</v>
      </c>
      <c r="J411" s="67">
        <f t="shared" si="217"/>
        <v>900000</v>
      </c>
      <c r="K411" s="67">
        <f>K412</f>
        <v>0</v>
      </c>
      <c r="L411" s="67">
        <f t="shared" si="200"/>
        <v>900000</v>
      </c>
      <c r="M411" s="67">
        <f t="shared" si="217"/>
        <v>900000</v>
      </c>
      <c r="N411" s="67">
        <f>N412</f>
        <v>0</v>
      </c>
      <c r="O411" s="67">
        <f t="shared" si="201"/>
        <v>900000</v>
      </c>
    </row>
    <row r="412" spans="1:15" s="31" customFormat="1" ht="12">
      <c r="A412" s="7" t="s">
        <v>186</v>
      </c>
      <c r="B412" s="6" t="s">
        <v>22</v>
      </c>
      <c r="C412" s="6" t="s">
        <v>17</v>
      </c>
      <c r="D412" s="6" t="s">
        <v>5</v>
      </c>
      <c r="E412" s="6" t="s">
        <v>389</v>
      </c>
      <c r="F412" s="6" t="s">
        <v>187</v>
      </c>
      <c r="G412" s="67">
        <f>34386.7+900000</f>
        <v>934386.7</v>
      </c>
      <c r="H412" s="67"/>
      <c r="I412" s="67">
        <f t="shared" si="195"/>
        <v>934386.7</v>
      </c>
      <c r="J412" s="68">
        <v>900000</v>
      </c>
      <c r="K412" s="67"/>
      <c r="L412" s="67">
        <f t="shared" si="200"/>
        <v>900000</v>
      </c>
      <c r="M412" s="67">
        <v>900000</v>
      </c>
      <c r="N412" s="67"/>
      <c r="O412" s="67">
        <f t="shared" si="201"/>
        <v>900000</v>
      </c>
    </row>
    <row r="413" spans="1:15" s="31" customFormat="1" ht="36" hidden="1">
      <c r="A413" s="7" t="s">
        <v>304</v>
      </c>
      <c r="B413" s="6" t="s">
        <v>22</v>
      </c>
      <c r="C413" s="6" t="s">
        <v>17</v>
      </c>
      <c r="D413" s="6" t="s">
        <v>5</v>
      </c>
      <c r="E413" s="6" t="s">
        <v>390</v>
      </c>
      <c r="F413" s="6"/>
      <c r="G413" s="67">
        <f>G414</f>
        <v>0</v>
      </c>
      <c r="H413" s="67">
        <f>H414</f>
        <v>0</v>
      </c>
      <c r="I413" s="67">
        <f t="shared" si="195"/>
        <v>0</v>
      </c>
      <c r="J413" s="67">
        <f t="shared" ref="J413:M414" si="218">J414</f>
        <v>0</v>
      </c>
      <c r="K413" s="67">
        <f>K414</f>
        <v>0</v>
      </c>
      <c r="L413" s="67">
        <f t="shared" si="200"/>
        <v>0</v>
      </c>
      <c r="M413" s="67">
        <f t="shared" si="218"/>
        <v>0</v>
      </c>
      <c r="N413" s="67">
        <f>N414</f>
        <v>0</v>
      </c>
      <c r="O413" s="67">
        <f t="shared" si="201"/>
        <v>0</v>
      </c>
    </row>
    <row r="414" spans="1:15" s="31" customFormat="1" ht="24" hidden="1">
      <c r="A414" s="7" t="s">
        <v>88</v>
      </c>
      <c r="B414" s="6" t="s">
        <v>22</v>
      </c>
      <c r="C414" s="6" t="s">
        <v>17</v>
      </c>
      <c r="D414" s="6" t="s">
        <v>5</v>
      </c>
      <c r="E414" s="6" t="s">
        <v>390</v>
      </c>
      <c r="F414" s="6" t="s">
        <v>87</v>
      </c>
      <c r="G414" s="67">
        <f>G415</f>
        <v>0</v>
      </c>
      <c r="H414" s="67">
        <f>H415</f>
        <v>0</v>
      </c>
      <c r="I414" s="67">
        <f t="shared" si="195"/>
        <v>0</v>
      </c>
      <c r="J414" s="67">
        <f t="shared" si="218"/>
        <v>0</v>
      </c>
      <c r="K414" s="67">
        <f>K415</f>
        <v>0</v>
      </c>
      <c r="L414" s="67">
        <f t="shared" si="200"/>
        <v>0</v>
      </c>
      <c r="M414" s="67">
        <f t="shared" si="218"/>
        <v>0</v>
      </c>
      <c r="N414" s="67">
        <f>N415</f>
        <v>0</v>
      </c>
      <c r="O414" s="67">
        <f t="shared" si="201"/>
        <v>0</v>
      </c>
    </row>
    <row r="415" spans="1:15" s="31" customFormat="1" ht="12" hidden="1">
      <c r="A415" s="7" t="s">
        <v>186</v>
      </c>
      <c r="B415" s="6" t="s">
        <v>22</v>
      </c>
      <c r="C415" s="6" t="s">
        <v>17</v>
      </c>
      <c r="D415" s="6" t="s">
        <v>5</v>
      </c>
      <c r="E415" s="6" t="s">
        <v>390</v>
      </c>
      <c r="F415" s="6" t="s">
        <v>187</v>
      </c>
      <c r="G415" s="67"/>
      <c r="H415" s="67"/>
      <c r="I415" s="67">
        <f t="shared" si="195"/>
        <v>0</v>
      </c>
      <c r="J415" s="68"/>
      <c r="K415" s="67"/>
      <c r="L415" s="67">
        <f t="shared" si="200"/>
        <v>0</v>
      </c>
      <c r="M415" s="67"/>
      <c r="N415" s="67"/>
      <c r="O415" s="67">
        <f t="shared" si="201"/>
        <v>0</v>
      </c>
    </row>
    <row r="416" spans="1:15" s="31" customFormat="1" ht="12" hidden="1">
      <c r="A416" s="7" t="s">
        <v>192</v>
      </c>
      <c r="B416" s="6" t="s">
        <v>22</v>
      </c>
      <c r="C416" s="6" t="s">
        <v>17</v>
      </c>
      <c r="D416" s="6" t="s">
        <v>5</v>
      </c>
      <c r="E416" s="6" t="s">
        <v>391</v>
      </c>
      <c r="F416" s="6"/>
      <c r="G416" s="67">
        <f>G417</f>
        <v>0</v>
      </c>
      <c r="H416" s="67">
        <f>H417</f>
        <v>0</v>
      </c>
      <c r="I416" s="67">
        <f t="shared" si="195"/>
        <v>0</v>
      </c>
      <c r="J416" s="67">
        <f t="shared" ref="J416:M417" si="219">J417</f>
        <v>0</v>
      </c>
      <c r="K416" s="67">
        <f>K417</f>
        <v>0</v>
      </c>
      <c r="L416" s="67">
        <f t="shared" si="200"/>
        <v>0</v>
      </c>
      <c r="M416" s="67">
        <f t="shared" si="219"/>
        <v>0</v>
      </c>
      <c r="N416" s="67">
        <f>N417</f>
        <v>0</v>
      </c>
      <c r="O416" s="67">
        <f t="shared" si="201"/>
        <v>0</v>
      </c>
    </row>
    <row r="417" spans="1:15" s="31" customFormat="1" ht="24" hidden="1">
      <c r="A417" s="7" t="s">
        <v>88</v>
      </c>
      <c r="B417" s="6" t="s">
        <v>22</v>
      </c>
      <c r="C417" s="6" t="s">
        <v>17</v>
      </c>
      <c r="D417" s="6" t="s">
        <v>5</v>
      </c>
      <c r="E417" s="6" t="s">
        <v>391</v>
      </c>
      <c r="F417" s="6" t="s">
        <v>87</v>
      </c>
      <c r="G417" s="67">
        <f>G418</f>
        <v>0</v>
      </c>
      <c r="H417" s="67">
        <f>H418</f>
        <v>0</v>
      </c>
      <c r="I417" s="67">
        <f t="shared" si="195"/>
        <v>0</v>
      </c>
      <c r="J417" s="67">
        <f t="shared" si="219"/>
        <v>0</v>
      </c>
      <c r="K417" s="67">
        <f>K418</f>
        <v>0</v>
      </c>
      <c r="L417" s="67">
        <f t="shared" si="200"/>
        <v>0</v>
      </c>
      <c r="M417" s="67">
        <f t="shared" si="219"/>
        <v>0</v>
      </c>
      <c r="N417" s="67">
        <f>N418</f>
        <v>0</v>
      </c>
      <c r="O417" s="67">
        <f t="shared" si="201"/>
        <v>0</v>
      </c>
    </row>
    <row r="418" spans="1:15" s="31" customFormat="1" ht="12" hidden="1">
      <c r="A418" s="7" t="s">
        <v>186</v>
      </c>
      <c r="B418" s="6" t="s">
        <v>22</v>
      </c>
      <c r="C418" s="6" t="s">
        <v>17</v>
      </c>
      <c r="D418" s="6" t="s">
        <v>5</v>
      </c>
      <c r="E418" s="6" t="s">
        <v>391</v>
      </c>
      <c r="F418" s="6" t="s">
        <v>187</v>
      </c>
      <c r="G418" s="67"/>
      <c r="H418" s="67"/>
      <c r="I418" s="67">
        <f t="shared" si="195"/>
        <v>0</v>
      </c>
      <c r="J418" s="68"/>
      <c r="K418" s="67"/>
      <c r="L418" s="67">
        <f t="shared" si="200"/>
        <v>0</v>
      </c>
      <c r="M418" s="67"/>
      <c r="N418" s="67"/>
      <c r="O418" s="67">
        <f t="shared" si="201"/>
        <v>0</v>
      </c>
    </row>
    <row r="419" spans="1:15" s="31" customFormat="1" ht="12" hidden="1">
      <c r="A419" s="7" t="s">
        <v>458</v>
      </c>
      <c r="B419" s="6" t="s">
        <v>22</v>
      </c>
      <c r="C419" s="6" t="s">
        <v>17</v>
      </c>
      <c r="D419" s="6" t="s">
        <v>5</v>
      </c>
      <c r="E419" s="6" t="s">
        <v>456</v>
      </c>
      <c r="F419" s="6"/>
      <c r="G419" s="67">
        <f t="shared" ref="G419:H421" si="220">G420</f>
        <v>0</v>
      </c>
      <c r="H419" s="67">
        <f t="shared" si="220"/>
        <v>0</v>
      </c>
      <c r="I419" s="67">
        <f t="shared" si="195"/>
        <v>0</v>
      </c>
      <c r="J419" s="67">
        <f t="shared" ref="J419:M421" si="221">J420</f>
        <v>0</v>
      </c>
      <c r="K419" s="67">
        <f>K420</f>
        <v>0</v>
      </c>
      <c r="L419" s="67">
        <f t="shared" si="200"/>
        <v>0</v>
      </c>
      <c r="M419" s="67">
        <f t="shared" si="221"/>
        <v>0</v>
      </c>
      <c r="N419" s="67">
        <f>N420</f>
        <v>0</v>
      </c>
      <c r="O419" s="67">
        <f t="shared" si="201"/>
        <v>0</v>
      </c>
    </row>
    <row r="420" spans="1:15" s="31" customFormat="1" ht="12" hidden="1">
      <c r="A420" s="7" t="s">
        <v>459</v>
      </c>
      <c r="B420" s="6" t="s">
        <v>22</v>
      </c>
      <c r="C420" s="6" t="s">
        <v>17</v>
      </c>
      <c r="D420" s="6" t="s">
        <v>5</v>
      </c>
      <c r="E420" s="6" t="s">
        <v>457</v>
      </c>
      <c r="F420" s="6"/>
      <c r="G420" s="67">
        <f t="shared" si="220"/>
        <v>0</v>
      </c>
      <c r="H420" s="67">
        <f t="shared" si="220"/>
        <v>0</v>
      </c>
      <c r="I420" s="67">
        <f t="shared" si="195"/>
        <v>0</v>
      </c>
      <c r="J420" s="67">
        <f t="shared" si="221"/>
        <v>0</v>
      </c>
      <c r="K420" s="67">
        <f>K421</f>
        <v>0</v>
      </c>
      <c r="L420" s="67">
        <f t="shared" si="200"/>
        <v>0</v>
      </c>
      <c r="M420" s="67">
        <f t="shared" si="221"/>
        <v>0</v>
      </c>
      <c r="N420" s="67">
        <f>N421</f>
        <v>0</v>
      </c>
      <c r="O420" s="67">
        <f t="shared" si="201"/>
        <v>0</v>
      </c>
    </row>
    <row r="421" spans="1:15" s="31" customFormat="1" ht="24" hidden="1">
      <c r="A421" s="7" t="s">
        <v>88</v>
      </c>
      <c r="B421" s="6" t="s">
        <v>22</v>
      </c>
      <c r="C421" s="6" t="s">
        <v>17</v>
      </c>
      <c r="D421" s="6" t="s">
        <v>5</v>
      </c>
      <c r="E421" s="6" t="s">
        <v>457</v>
      </c>
      <c r="F421" s="6" t="s">
        <v>87</v>
      </c>
      <c r="G421" s="67">
        <f t="shared" si="220"/>
        <v>0</v>
      </c>
      <c r="H421" s="67">
        <f t="shared" si="220"/>
        <v>0</v>
      </c>
      <c r="I421" s="67">
        <f t="shared" si="195"/>
        <v>0</v>
      </c>
      <c r="J421" s="67">
        <f t="shared" si="221"/>
        <v>0</v>
      </c>
      <c r="K421" s="67">
        <f>K422</f>
        <v>0</v>
      </c>
      <c r="L421" s="67">
        <f t="shared" si="200"/>
        <v>0</v>
      </c>
      <c r="M421" s="67">
        <f t="shared" si="221"/>
        <v>0</v>
      </c>
      <c r="N421" s="67">
        <f>N422</f>
        <v>0</v>
      </c>
      <c r="O421" s="67">
        <f t="shared" si="201"/>
        <v>0</v>
      </c>
    </row>
    <row r="422" spans="1:15" s="31" customFormat="1" ht="12" hidden="1">
      <c r="A422" s="7" t="s">
        <v>186</v>
      </c>
      <c r="B422" s="6" t="s">
        <v>22</v>
      </c>
      <c r="C422" s="6" t="s">
        <v>17</v>
      </c>
      <c r="D422" s="6" t="s">
        <v>5</v>
      </c>
      <c r="E422" s="6" t="s">
        <v>457</v>
      </c>
      <c r="F422" s="6" t="s">
        <v>187</v>
      </c>
      <c r="G422" s="67"/>
      <c r="H422" s="67"/>
      <c r="I422" s="67">
        <f t="shared" si="195"/>
        <v>0</v>
      </c>
      <c r="J422" s="68">
        <v>0</v>
      </c>
      <c r="K422" s="67"/>
      <c r="L422" s="67">
        <f t="shared" si="200"/>
        <v>0</v>
      </c>
      <c r="M422" s="67">
        <v>0</v>
      </c>
      <c r="N422" s="67"/>
      <c r="O422" s="67">
        <f t="shared" si="201"/>
        <v>0</v>
      </c>
    </row>
    <row r="423" spans="1:15" s="31" customFormat="1" ht="12" hidden="1">
      <c r="A423" s="7" t="s">
        <v>406</v>
      </c>
      <c r="B423" s="6" t="s">
        <v>22</v>
      </c>
      <c r="C423" s="6" t="s">
        <v>17</v>
      </c>
      <c r="D423" s="6" t="s">
        <v>5</v>
      </c>
      <c r="E423" s="6" t="s">
        <v>403</v>
      </c>
      <c r="F423" s="6"/>
      <c r="G423" s="67">
        <f>G424+G427</f>
        <v>0</v>
      </c>
      <c r="H423" s="67">
        <f>H424+H427</f>
        <v>0</v>
      </c>
      <c r="I423" s="67">
        <f t="shared" si="195"/>
        <v>0</v>
      </c>
      <c r="J423" s="67">
        <f>J424+J427</f>
        <v>0</v>
      </c>
      <c r="K423" s="67">
        <f>K424+K427</f>
        <v>0</v>
      </c>
      <c r="L423" s="67">
        <f t="shared" si="200"/>
        <v>0</v>
      </c>
      <c r="M423" s="67">
        <f>M424+M427</f>
        <v>0</v>
      </c>
      <c r="N423" s="67">
        <f>N424+N427</f>
        <v>0</v>
      </c>
      <c r="O423" s="67">
        <f t="shared" si="201"/>
        <v>0</v>
      </c>
    </row>
    <row r="424" spans="1:15" s="31" customFormat="1" ht="12" hidden="1">
      <c r="A424" s="7" t="s">
        <v>514</v>
      </c>
      <c r="B424" s="6" t="s">
        <v>22</v>
      </c>
      <c r="C424" s="6" t="s">
        <v>17</v>
      </c>
      <c r="D424" s="6" t="s">
        <v>5</v>
      </c>
      <c r="E424" s="6" t="s">
        <v>404</v>
      </c>
      <c r="F424" s="6"/>
      <c r="G424" s="67">
        <f>G425</f>
        <v>0</v>
      </c>
      <c r="H424" s="67">
        <f>H425</f>
        <v>0</v>
      </c>
      <c r="I424" s="67">
        <f t="shared" si="195"/>
        <v>0</v>
      </c>
      <c r="J424" s="67">
        <f>J425</f>
        <v>0</v>
      </c>
      <c r="K424" s="67">
        <f>K425</f>
        <v>0</v>
      </c>
      <c r="L424" s="67">
        <f t="shared" ref="L424:L433" si="222">J424+K424</f>
        <v>0</v>
      </c>
      <c r="M424" s="67">
        <f>M425</f>
        <v>0</v>
      </c>
      <c r="N424" s="67">
        <f>N425</f>
        <v>0</v>
      </c>
      <c r="O424" s="67">
        <f t="shared" ref="O424:O433" si="223">M424+N424</f>
        <v>0</v>
      </c>
    </row>
    <row r="425" spans="1:15" s="31" customFormat="1" ht="24" hidden="1">
      <c r="A425" s="7" t="s">
        <v>88</v>
      </c>
      <c r="B425" s="6" t="s">
        <v>22</v>
      </c>
      <c r="C425" s="6" t="s">
        <v>17</v>
      </c>
      <c r="D425" s="6" t="s">
        <v>5</v>
      </c>
      <c r="E425" s="6" t="s">
        <v>404</v>
      </c>
      <c r="F425" s="6" t="s">
        <v>87</v>
      </c>
      <c r="G425" s="67">
        <f>G426</f>
        <v>0</v>
      </c>
      <c r="H425" s="67">
        <f>H426</f>
        <v>0</v>
      </c>
      <c r="I425" s="67">
        <f t="shared" si="195"/>
        <v>0</v>
      </c>
      <c r="J425" s="67">
        <f>J426</f>
        <v>0</v>
      </c>
      <c r="K425" s="67">
        <f>K426</f>
        <v>0</v>
      </c>
      <c r="L425" s="67">
        <f t="shared" si="222"/>
        <v>0</v>
      </c>
      <c r="M425" s="67">
        <f>M426</f>
        <v>0</v>
      </c>
      <c r="N425" s="67">
        <f>N426</f>
        <v>0</v>
      </c>
      <c r="O425" s="67">
        <f t="shared" si="223"/>
        <v>0</v>
      </c>
    </row>
    <row r="426" spans="1:15" s="31" customFormat="1" ht="12" hidden="1">
      <c r="A426" s="7" t="s">
        <v>186</v>
      </c>
      <c r="B426" s="6" t="s">
        <v>22</v>
      </c>
      <c r="C426" s="6" t="s">
        <v>17</v>
      </c>
      <c r="D426" s="6" t="s">
        <v>5</v>
      </c>
      <c r="E426" s="6" t="s">
        <v>404</v>
      </c>
      <c r="F426" s="6" t="s">
        <v>187</v>
      </c>
      <c r="G426" s="67"/>
      <c r="H426" s="67"/>
      <c r="I426" s="67">
        <f t="shared" si="195"/>
        <v>0</v>
      </c>
      <c r="J426" s="67"/>
      <c r="K426" s="67"/>
      <c r="L426" s="67">
        <f t="shared" si="222"/>
        <v>0</v>
      </c>
      <c r="M426" s="67"/>
      <c r="N426" s="67"/>
      <c r="O426" s="67">
        <f t="shared" si="223"/>
        <v>0</v>
      </c>
    </row>
    <row r="427" spans="1:15" s="31" customFormat="1" ht="12" hidden="1">
      <c r="A427" s="7" t="s">
        <v>515</v>
      </c>
      <c r="B427" s="6" t="s">
        <v>22</v>
      </c>
      <c r="C427" s="6" t="s">
        <v>17</v>
      </c>
      <c r="D427" s="6" t="s">
        <v>5</v>
      </c>
      <c r="E427" s="6" t="s">
        <v>405</v>
      </c>
      <c r="F427" s="6"/>
      <c r="G427" s="67">
        <f>G428</f>
        <v>0</v>
      </c>
      <c r="H427" s="67">
        <f>H428</f>
        <v>0</v>
      </c>
      <c r="I427" s="67">
        <f t="shared" si="195"/>
        <v>0</v>
      </c>
      <c r="J427" s="67">
        <f>J428</f>
        <v>0</v>
      </c>
      <c r="K427" s="67">
        <f>K428</f>
        <v>0</v>
      </c>
      <c r="L427" s="67">
        <f t="shared" si="222"/>
        <v>0</v>
      </c>
      <c r="M427" s="67">
        <f>M428</f>
        <v>0</v>
      </c>
      <c r="N427" s="67">
        <f>N428</f>
        <v>0</v>
      </c>
      <c r="O427" s="67">
        <f t="shared" si="223"/>
        <v>0</v>
      </c>
    </row>
    <row r="428" spans="1:15" s="31" customFormat="1" ht="24" hidden="1">
      <c r="A428" s="7" t="s">
        <v>88</v>
      </c>
      <c r="B428" s="6" t="s">
        <v>22</v>
      </c>
      <c r="C428" s="6" t="s">
        <v>17</v>
      </c>
      <c r="D428" s="6" t="s">
        <v>5</v>
      </c>
      <c r="E428" s="6" t="s">
        <v>405</v>
      </c>
      <c r="F428" s="6" t="s">
        <v>87</v>
      </c>
      <c r="G428" s="67">
        <f>G429</f>
        <v>0</v>
      </c>
      <c r="H428" s="67">
        <f>H429</f>
        <v>0</v>
      </c>
      <c r="I428" s="67">
        <f t="shared" si="195"/>
        <v>0</v>
      </c>
      <c r="J428" s="67">
        <f>J429</f>
        <v>0</v>
      </c>
      <c r="K428" s="67">
        <f>K429</f>
        <v>0</v>
      </c>
      <c r="L428" s="67">
        <f t="shared" si="222"/>
        <v>0</v>
      </c>
      <c r="M428" s="67">
        <f>M429</f>
        <v>0</v>
      </c>
      <c r="N428" s="67">
        <f>N429</f>
        <v>0</v>
      </c>
      <c r="O428" s="67">
        <f t="shared" si="223"/>
        <v>0</v>
      </c>
    </row>
    <row r="429" spans="1:15" s="31" customFormat="1" ht="12" hidden="1">
      <c r="A429" s="7" t="s">
        <v>186</v>
      </c>
      <c r="B429" s="6" t="s">
        <v>22</v>
      </c>
      <c r="C429" s="6" t="s">
        <v>17</v>
      </c>
      <c r="D429" s="6" t="s">
        <v>5</v>
      </c>
      <c r="E429" s="6" t="s">
        <v>405</v>
      </c>
      <c r="F429" s="6" t="s">
        <v>187</v>
      </c>
      <c r="G429" s="67"/>
      <c r="H429" s="67"/>
      <c r="I429" s="67">
        <f t="shared" si="195"/>
        <v>0</v>
      </c>
      <c r="J429" s="67"/>
      <c r="K429" s="67"/>
      <c r="L429" s="67">
        <f t="shared" si="222"/>
        <v>0</v>
      </c>
      <c r="M429" s="67"/>
      <c r="N429" s="67"/>
      <c r="O429" s="67">
        <f t="shared" si="223"/>
        <v>0</v>
      </c>
    </row>
    <row r="430" spans="1:15" s="31" customFormat="1" ht="24" hidden="1">
      <c r="A430" s="7" t="s">
        <v>423</v>
      </c>
      <c r="B430" s="6" t="s">
        <v>22</v>
      </c>
      <c r="C430" s="6" t="s">
        <v>17</v>
      </c>
      <c r="D430" s="6" t="s">
        <v>5</v>
      </c>
      <c r="E430" s="6" t="s">
        <v>279</v>
      </c>
      <c r="F430" s="6"/>
      <c r="G430" s="67">
        <f t="shared" ref="G430:N432" si="224">G431</f>
        <v>0</v>
      </c>
      <c r="H430" s="67">
        <f t="shared" si="224"/>
        <v>0</v>
      </c>
      <c r="I430" s="67">
        <f t="shared" si="195"/>
        <v>0</v>
      </c>
      <c r="J430" s="67">
        <f t="shared" si="224"/>
        <v>0</v>
      </c>
      <c r="K430" s="67">
        <f t="shared" si="224"/>
        <v>0</v>
      </c>
      <c r="L430" s="67">
        <f t="shared" si="222"/>
        <v>0</v>
      </c>
      <c r="M430" s="67">
        <f t="shared" si="224"/>
        <v>0</v>
      </c>
      <c r="N430" s="67">
        <f t="shared" si="224"/>
        <v>0</v>
      </c>
      <c r="O430" s="67">
        <f t="shared" si="223"/>
        <v>0</v>
      </c>
    </row>
    <row r="431" spans="1:15" s="31" customFormat="1" ht="36" hidden="1">
      <c r="A431" s="7" t="s">
        <v>446</v>
      </c>
      <c r="B431" s="6" t="s">
        <v>22</v>
      </c>
      <c r="C431" s="6" t="s">
        <v>17</v>
      </c>
      <c r="D431" s="6" t="s">
        <v>5</v>
      </c>
      <c r="E431" s="6" t="s">
        <v>445</v>
      </c>
      <c r="F431" s="6"/>
      <c r="G431" s="67">
        <f t="shared" si="224"/>
        <v>0</v>
      </c>
      <c r="H431" s="67">
        <f t="shared" si="224"/>
        <v>0</v>
      </c>
      <c r="I431" s="67">
        <f t="shared" si="195"/>
        <v>0</v>
      </c>
      <c r="J431" s="67">
        <f t="shared" si="224"/>
        <v>0</v>
      </c>
      <c r="K431" s="67">
        <f t="shared" si="224"/>
        <v>0</v>
      </c>
      <c r="L431" s="67">
        <f t="shared" si="222"/>
        <v>0</v>
      </c>
      <c r="M431" s="67">
        <f t="shared" si="224"/>
        <v>0</v>
      </c>
      <c r="N431" s="67">
        <f t="shared" si="224"/>
        <v>0</v>
      </c>
      <c r="O431" s="67">
        <f t="shared" si="223"/>
        <v>0</v>
      </c>
    </row>
    <row r="432" spans="1:15" s="31" customFormat="1" ht="24" hidden="1">
      <c r="A432" s="7" t="s">
        <v>88</v>
      </c>
      <c r="B432" s="6" t="s">
        <v>22</v>
      </c>
      <c r="C432" s="6" t="s">
        <v>17</v>
      </c>
      <c r="D432" s="6" t="s">
        <v>5</v>
      </c>
      <c r="E432" s="6" t="s">
        <v>445</v>
      </c>
      <c r="F432" s="6" t="s">
        <v>87</v>
      </c>
      <c r="G432" s="67">
        <f t="shared" si="224"/>
        <v>0</v>
      </c>
      <c r="H432" s="67">
        <f t="shared" si="224"/>
        <v>0</v>
      </c>
      <c r="I432" s="67">
        <f t="shared" si="195"/>
        <v>0</v>
      </c>
      <c r="J432" s="67">
        <f t="shared" si="224"/>
        <v>0</v>
      </c>
      <c r="K432" s="67">
        <f t="shared" si="224"/>
        <v>0</v>
      </c>
      <c r="L432" s="67">
        <f t="shared" si="222"/>
        <v>0</v>
      </c>
      <c r="M432" s="67">
        <f t="shared" si="224"/>
        <v>0</v>
      </c>
      <c r="N432" s="67">
        <f t="shared" si="224"/>
        <v>0</v>
      </c>
      <c r="O432" s="67">
        <f t="shared" si="223"/>
        <v>0</v>
      </c>
    </row>
    <row r="433" spans="1:15" s="31" customFormat="1" ht="12" hidden="1">
      <c r="A433" s="7" t="s">
        <v>186</v>
      </c>
      <c r="B433" s="6" t="s">
        <v>22</v>
      </c>
      <c r="C433" s="6" t="s">
        <v>17</v>
      </c>
      <c r="D433" s="6" t="s">
        <v>5</v>
      </c>
      <c r="E433" s="6" t="s">
        <v>445</v>
      </c>
      <c r="F433" s="6" t="s">
        <v>187</v>
      </c>
      <c r="G433" s="67"/>
      <c r="H433" s="67"/>
      <c r="I433" s="67">
        <f t="shared" si="195"/>
        <v>0</v>
      </c>
      <c r="J433" s="67"/>
      <c r="K433" s="67"/>
      <c r="L433" s="67">
        <f t="shared" si="222"/>
        <v>0</v>
      </c>
      <c r="M433" s="67"/>
      <c r="N433" s="67"/>
      <c r="O433" s="67">
        <f t="shared" si="223"/>
        <v>0</v>
      </c>
    </row>
    <row r="434" spans="1:15" s="31" customFormat="1" ht="12">
      <c r="A434" s="11" t="s">
        <v>33</v>
      </c>
      <c r="B434" s="18">
        <v>800</v>
      </c>
      <c r="C434" s="18">
        <v>10</v>
      </c>
      <c r="D434" s="2"/>
      <c r="E434" s="2"/>
      <c r="F434" s="2"/>
      <c r="G434" s="65">
        <f>G435+G441+G469+G486</f>
        <v>22375178.84</v>
      </c>
      <c r="H434" s="65">
        <f>H435+H441+H469+H486</f>
        <v>-17909.389999999665</v>
      </c>
      <c r="I434" s="65">
        <f t="shared" si="195"/>
        <v>22357269.449999999</v>
      </c>
      <c r="J434" s="65">
        <f>J435+J441+J469+J486</f>
        <v>5557513.2400000002</v>
      </c>
      <c r="K434" s="65">
        <f>K435+K441+K469+K486</f>
        <v>-20643.890000000003</v>
      </c>
      <c r="L434" s="65">
        <f t="shared" ref="L434:L485" si="225">J434+K434</f>
        <v>5536869.3500000006</v>
      </c>
      <c r="M434" s="65">
        <f>M435+M441+M469+M486</f>
        <v>5557513.54</v>
      </c>
      <c r="N434" s="65">
        <f>N435+N441+N469+N486</f>
        <v>-20644.189999999999</v>
      </c>
      <c r="O434" s="65">
        <f t="shared" ref="O434:O485" si="226">M434+N434</f>
        <v>5536869.3499999996</v>
      </c>
    </row>
    <row r="435" spans="1:15" s="31" customFormat="1" ht="13.5" customHeight="1">
      <c r="A435" s="19" t="s">
        <v>71</v>
      </c>
      <c r="B435" s="20">
        <v>800</v>
      </c>
      <c r="C435" s="20">
        <v>10</v>
      </c>
      <c r="D435" s="4" t="s">
        <v>5</v>
      </c>
      <c r="E435" s="4"/>
      <c r="F435" s="4"/>
      <c r="G435" s="66">
        <f t="shared" ref="G435:N437" si="227">G436</f>
        <v>887000</v>
      </c>
      <c r="H435" s="66">
        <f t="shared" si="227"/>
        <v>0</v>
      </c>
      <c r="I435" s="66">
        <f t="shared" ref="I435:I498" si="228">G435+H435</f>
        <v>887000</v>
      </c>
      <c r="J435" s="66">
        <f t="shared" si="227"/>
        <v>1131000</v>
      </c>
      <c r="K435" s="66">
        <f t="shared" si="227"/>
        <v>0</v>
      </c>
      <c r="L435" s="66">
        <f t="shared" si="225"/>
        <v>1131000</v>
      </c>
      <c r="M435" s="66">
        <f t="shared" si="227"/>
        <v>1131000</v>
      </c>
      <c r="N435" s="66">
        <f t="shared" si="227"/>
        <v>0</v>
      </c>
      <c r="O435" s="66">
        <f t="shared" si="226"/>
        <v>1131000</v>
      </c>
    </row>
    <row r="436" spans="1:15" s="31" customFormat="1" ht="13.5" customHeight="1">
      <c r="A436" s="10" t="s">
        <v>108</v>
      </c>
      <c r="B436" s="16">
        <v>800</v>
      </c>
      <c r="C436" s="16">
        <v>10</v>
      </c>
      <c r="D436" s="6" t="s">
        <v>5</v>
      </c>
      <c r="E436" s="6" t="s">
        <v>145</v>
      </c>
      <c r="F436" s="6"/>
      <c r="G436" s="67">
        <f t="shared" si="227"/>
        <v>887000</v>
      </c>
      <c r="H436" s="67">
        <f t="shared" si="227"/>
        <v>0</v>
      </c>
      <c r="I436" s="67">
        <f t="shared" si="228"/>
        <v>887000</v>
      </c>
      <c r="J436" s="67">
        <f t="shared" si="227"/>
        <v>1131000</v>
      </c>
      <c r="K436" s="67">
        <f t="shared" si="227"/>
        <v>0</v>
      </c>
      <c r="L436" s="67">
        <f t="shared" si="225"/>
        <v>1131000</v>
      </c>
      <c r="M436" s="67">
        <f t="shared" si="227"/>
        <v>1131000</v>
      </c>
      <c r="N436" s="67">
        <f t="shared" si="227"/>
        <v>0</v>
      </c>
      <c r="O436" s="67">
        <f t="shared" si="226"/>
        <v>1131000</v>
      </c>
    </row>
    <row r="437" spans="1:15" s="31" customFormat="1" ht="13.5" customHeight="1">
      <c r="A437" s="10" t="s">
        <v>223</v>
      </c>
      <c r="B437" s="16">
        <v>800</v>
      </c>
      <c r="C437" s="16">
        <v>10</v>
      </c>
      <c r="D437" s="6" t="s">
        <v>5</v>
      </c>
      <c r="E437" s="6" t="s">
        <v>146</v>
      </c>
      <c r="F437" s="6"/>
      <c r="G437" s="67">
        <f>G438</f>
        <v>887000</v>
      </c>
      <c r="H437" s="67">
        <f>H438</f>
        <v>0</v>
      </c>
      <c r="I437" s="67">
        <f t="shared" si="228"/>
        <v>887000</v>
      </c>
      <c r="J437" s="67">
        <f t="shared" si="227"/>
        <v>1131000</v>
      </c>
      <c r="K437" s="67">
        <f>K438</f>
        <v>0</v>
      </c>
      <c r="L437" s="67">
        <f t="shared" si="225"/>
        <v>1131000</v>
      </c>
      <c r="M437" s="67">
        <f t="shared" si="227"/>
        <v>1131000</v>
      </c>
      <c r="N437" s="67">
        <f>N438</f>
        <v>0</v>
      </c>
      <c r="O437" s="67">
        <f t="shared" si="226"/>
        <v>1131000</v>
      </c>
    </row>
    <row r="438" spans="1:15" s="31" customFormat="1" ht="13.5" customHeight="1">
      <c r="A438" s="10" t="s">
        <v>73</v>
      </c>
      <c r="B438" s="16">
        <v>800</v>
      </c>
      <c r="C438" s="16">
        <v>10</v>
      </c>
      <c r="D438" s="6" t="s">
        <v>5</v>
      </c>
      <c r="E438" s="6" t="s">
        <v>146</v>
      </c>
      <c r="F438" s="6" t="s">
        <v>72</v>
      </c>
      <c r="G438" s="67">
        <f>G440+G439</f>
        <v>887000</v>
      </c>
      <c r="H438" s="67">
        <f>H440+H439</f>
        <v>0</v>
      </c>
      <c r="I438" s="67">
        <f t="shared" si="228"/>
        <v>887000</v>
      </c>
      <c r="J438" s="67">
        <f t="shared" ref="J438:M438" si="229">J440+J439</f>
        <v>1131000</v>
      </c>
      <c r="K438" s="67">
        <f>K440+K439</f>
        <v>0</v>
      </c>
      <c r="L438" s="67">
        <f t="shared" si="225"/>
        <v>1131000</v>
      </c>
      <c r="M438" s="67">
        <f t="shared" si="229"/>
        <v>1131000</v>
      </c>
      <c r="N438" s="67">
        <f>N440+N439</f>
        <v>0</v>
      </c>
      <c r="O438" s="67">
        <f t="shared" si="226"/>
        <v>1131000</v>
      </c>
    </row>
    <row r="439" spans="1:15" s="31" customFormat="1" ht="13.5" customHeight="1">
      <c r="A439" s="10" t="s">
        <v>75</v>
      </c>
      <c r="B439" s="16">
        <v>800</v>
      </c>
      <c r="C439" s="16">
        <v>10</v>
      </c>
      <c r="D439" s="6" t="s">
        <v>5</v>
      </c>
      <c r="E439" s="6" t="s">
        <v>146</v>
      </c>
      <c r="F439" s="6" t="s">
        <v>74</v>
      </c>
      <c r="G439" s="67">
        <v>887000</v>
      </c>
      <c r="H439" s="67"/>
      <c r="I439" s="67">
        <f t="shared" si="228"/>
        <v>887000</v>
      </c>
      <c r="J439" s="67">
        <v>1131000</v>
      </c>
      <c r="K439" s="67"/>
      <c r="L439" s="67">
        <f t="shared" si="225"/>
        <v>1131000</v>
      </c>
      <c r="M439" s="67">
        <v>1131000</v>
      </c>
      <c r="N439" s="67"/>
      <c r="O439" s="67">
        <f t="shared" si="226"/>
        <v>1131000</v>
      </c>
    </row>
    <row r="440" spans="1:15" s="31" customFormat="1" ht="13.5" hidden="1" customHeight="1">
      <c r="A440" s="10" t="s">
        <v>78</v>
      </c>
      <c r="B440" s="16">
        <v>800</v>
      </c>
      <c r="C440" s="16">
        <v>10</v>
      </c>
      <c r="D440" s="6" t="s">
        <v>5</v>
      </c>
      <c r="E440" s="6" t="s">
        <v>146</v>
      </c>
      <c r="F440" s="6" t="s">
        <v>77</v>
      </c>
      <c r="G440" s="67"/>
      <c r="H440" s="67"/>
      <c r="I440" s="65">
        <f t="shared" si="228"/>
        <v>0</v>
      </c>
      <c r="J440" s="68"/>
      <c r="K440" s="67"/>
      <c r="L440" s="65">
        <f t="shared" si="225"/>
        <v>0</v>
      </c>
      <c r="M440" s="67"/>
      <c r="N440" s="67"/>
      <c r="O440" s="65">
        <f t="shared" si="226"/>
        <v>0</v>
      </c>
    </row>
    <row r="441" spans="1:15" s="31" customFormat="1" ht="12">
      <c r="A441" s="19" t="s">
        <v>27</v>
      </c>
      <c r="B441" s="20">
        <v>800</v>
      </c>
      <c r="C441" s="20">
        <v>10</v>
      </c>
      <c r="D441" s="4" t="s">
        <v>7</v>
      </c>
      <c r="E441" s="4"/>
      <c r="F441" s="4"/>
      <c r="G441" s="66">
        <f>G465+G455+G442</f>
        <v>18710120</v>
      </c>
      <c r="H441" s="66">
        <f>H465+H455+H442</f>
        <v>0</v>
      </c>
      <c r="I441" s="66">
        <f t="shared" si="228"/>
        <v>18710120</v>
      </c>
      <c r="J441" s="66">
        <f>J465+J455+J442</f>
        <v>390000</v>
      </c>
      <c r="K441" s="66">
        <f>K465+K455+K442</f>
        <v>0</v>
      </c>
      <c r="L441" s="66">
        <f t="shared" si="225"/>
        <v>390000</v>
      </c>
      <c r="M441" s="66">
        <f t="shared" ref="M441" si="230">M465+M455+M442</f>
        <v>390000</v>
      </c>
      <c r="N441" s="66">
        <f>N465+N455+N442</f>
        <v>0</v>
      </c>
      <c r="O441" s="66">
        <f t="shared" si="226"/>
        <v>390000</v>
      </c>
    </row>
    <row r="442" spans="1:15" s="31" customFormat="1" ht="24">
      <c r="A442" s="7" t="s">
        <v>414</v>
      </c>
      <c r="B442" s="16">
        <v>800</v>
      </c>
      <c r="C442" s="16">
        <v>10</v>
      </c>
      <c r="D442" s="6" t="s">
        <v>7</v>
      </c>
      <c r="E442" s="43" t="s">
        <v>194</v>
      </c>
      <c r="F442" s="6"/>
      <c r="G442" s="67">
        <f>G443+G447</f>
        <v>18320120</v>
      </c>
      <c r="H442" s="67">
        <f>H443+H447</f>
        <v>0</v>
      </c>
      <c r="I442" s="67">
        <f t="shared" si="228"/>
        <v>18320120</v>
      </c>
      <c r="J442" s="67">
        <f t="shared" ref="J442:M442" si="231">J443+J447</f>
        <v>0</v>
      </c>
      <c r="K442" s="67">
        <f>K443+K447</f>
        <v>0</v>
      </c>
      <c r="L442" s="67">
        <f t="shared" si="225"/>
        <v>0</v>
      </c>
      <c r="M442" s="67">
        <f t="shared" si="231"/>
        <v>0</v>
      </c>
      <c r="N442" s="67">
        <f>N443+N447</f>
        <v>0</v>
      </c>
      <c r="O442" s="67">
        <f t="shared" si="226"/>
        <v>0</v>
      </c>
    </row>
    <row r="443" spans="1:15" s="31" customFormat="1" ht="13.5" hidden="1" customHeight="1">
      <c r="A443" s="7" t="s">
        <v>335</v>
      </c>
      <c r="B443" s="16">
        <v>800</v>
      </c>
      <c r="C443" s="16">
        <v>10</v>
      </c>
      <c r="D443" s="6" t="s">
        <v>7</v>
      </c>
      <c r="E443" s="59" t="s">
        <v>197</v>
      </c>
      <c r="F443" s="6"/>
      <c r="G443" s="67">
        <f t="shared" ref="G443:N445" si="232">G444</f>
        <v>0</v>
      </c>
      <c r="H443" s="67">
        <f t="shared" si="232"/>
        <v>0</v>
      </c>
      <c r="I443" s="67">
        <f t="shared" si="228"/>
        <v>0</v>
      </c>
      <c r="J443" s="67">
        <f t="shared" si="232"/>
        <v>0</v>
      </c>
      <c r="K443" s="67">
        <f t="shared" si="232"/>
        <v>0</v>
      </c>
      <c r="L443" s="67">
        <f t="shared" si="225"/>
        <v>0</v>
      </c>
      <c r="M443" s="67">
        <f t="shared" si="232"/>
        <v>0</v>
      </c>
      <c r="N443" s="67">
        <f t="shared" si="232"/>
        <v>0</v>
      </c>
      <c r="O443" s="67">
        <f t="shared" si="226"/>
        <v>0</v>
      </c>
    </row>
    <row r="444" spans="1:15" s="31" customFormat="1" ht="24" hidden="1">
      <c r="A444" s="52" t="s">
        <v>176</v>
      </c>
      <c r="B444" s="16">
        <v>800</v>
      </c>
      <c r="C444" s="16">
        <v>10</v>
      </c>
      <c r="D444" s="6" t="s">
        <v>7</v>
      </c>
      <c r="E444" s="43" t="s">
        <v>373</v>
      </c>
      <c r="F444" s="6"/>
      <c r="G444" s="67">
        <f t="shared" si="232"/>
        <v>0</v>
      </c>
      <c r="H444" s="67">
        <f t="shared" si="232"/>
        <v>0</v>
      </c>
      <c r="I444" s="67">
        <f t="shared" si="228"/>
        <v>0</v>
      </c>
      <c r="J444" s="67">
        <f t="shared" si="232"/>
        <v>0</v>
      </c>
      <c r="K444" s="67">
        <f t="shared" si="232"/>
        <v>0</v>
      </c>
      <c r="L444" s="67">
        <f t="shared" si="225"/>
        <v>0</v>
      </c>
      <c r="M444" s="67">
        <f t="shared" si="232"/>
        <v>0</v>
      </c>
      <c r="N444" s="67">
        <f t="shared" si="232"/>
        <v>0</v>
      </c>
      <c r="O444" s="67">
        <f t="shared" si="226"/>
        <v>0</v>
      </c>
    </row>
    <row r="445" spans="1:15" s="31" customFormat="1" ht="12.75" hidden="1" customHeight="1">
      <c r="A445" s="7" t="s">
        <v>413</v>
      </c>
      <c r="B445" s="16">
        <v>800</v>
      </c>
      <c r="C445" s="16">
        <v>10</v>
      </c>
      <c r="D445" s="6" t="s">
        <v>7</v>
      </c>
      <c r="E445" s="43" t="s">
        <v>373</v>
      </c>
      <c r="F445" s="6" t="s">
        <v>61</v>
      </c>
      <c r="G445" s="67">
        <f t="shared" si="232"/>
        <v>0</v>
      </c>
      <c r="H445" s="67">
        <f t="shared" si="232"/>
        <v>0</v>
      </c>
      <c r="I445" s="67">
        <f t="shared" si="228"/>
        <v>0</v>
      </c>
      <c r="J445" s="67">
        <f t="shared" si="232"/>
        <v>0</v>
      </c>
      <c r="K445" s="67">
        <f t="shared" si="232"/>
        <v>0</v>
      </c>
      <c r="L445" s="67">
        <f t="shared" si="225"/>
        <v>0</v>
      </c>
      <c r="M445" s="67">
        <f t="shared" si="232"/>
        <v>0</v>
      </c>
      <c r="N445" s="67">
        <f t="shared" si="232"/>
        <v>0</v>
      </c>
      <c r="O445" s="67">
        <f t="shared" si="226"/>
        <v>0</v>
      </c>
    </row>
    <row r="446" spans="1:15" s="31" customFormat="1" ht="12.75" hidden="1" customHeight="1">
      <c r="A446" s="7" t="s">
        <v>82</v>
      </c>
      <c r="B446" s="16">
        <v>800</v>
      </c>
      <c r="C446" s="16">
        <v>10</v>
      </c>
      <c r="D446" s="6" t="s">
        <v>7</v>
      </c>
      <c r="E446" s="43" t="s">
        <v>373</v>
      </c>
      <c r="F446" s="6" t="s">
        <v>62</v>
      </c>
      <c r="G446" s="67"/>
      <c r="H446" s="67"/>
      <c r="I446" s="67">
        <f t="shared" si="228"/>
        <v>0</v>
      </c>
      <c r="J446" s="68"/>
      <c r="K446" s="67"/>
      <c r="L446" s="67">
        <f t="shared" si="225"/>
        <v>0</v>
      </c>
      <c r="M446" s="67"/>
      <c r="N446" s="67"/>
      <c r="O446" s="67">
        <f t="shared" si="226"/>
        <v>0</v>
      </c>
    </row>
    <row r="447" spans="1:15" s="31" customFormat="1" ht="12">
      <c r="A447" s="7" t="s">
        <v>393</v>
      </c>
      <c r="B447" s="16">
        <v>800</v>
      </c>
      <c r="C447" s="16">
        <v>10</v>
      </c>
      <c r="D447" s="6" t="s">
        <v>7</v>
      </c>
      <c r="E447" s="43" t="s">
        <v>394</v>
      </c>
      <c r="F447" s="6"/>
      <c r="G447" s="67">
        <f>G448</f>
        <v>18320120</v>
      </c>
      <c r="H447" s="67">
        <f>H448</f>
        <v>0</v>
      </c>
      <c r="I447" s="67">
        <f t="shared" si="228"/>
        <v>18320120</v>
      </c>
      <c r="J447" s="67">
        <f t="shared" ref="J447:M447" si="233">J448</f>
        <v>0</v>
      </c>
      <c r="K447" s="67">
        <f>K448</f>
        <v>0</v>
      </c>
      <c r="L447" s="67">
        <f t="shared" si="225"/>
        <v>0</v>
      </c>
      <c r="M447" s="67">
        <f t="shared" si="233"/>
        <v>0</v>
      </c>
      <c r="N447" s="67">
        <f>N448</f>
        <v>0</v>
      </c>
      <c r="O447" s="67">
        <f t="shared" si="226"/>
        <v>0</v>
      </c>
    </row>
    <row r="448" spans="1:15" s="31" customFormat="1" ht="24">
      <c r="A448" s="7" t="s">
        <v>399</v>
      </c>
      <c r="B448" s="16">
        <v>800</v>
      </c>
      <c r="C448" s="6" t="s">
        <v>13</v>
      </c>
      <c r="D448" s="6" t="s">
        <v>7</v>
      </c>
      <c r="E448" s="6" t="s">
        <v>398</v>
      </c>
      <c r="F448" s="9"/>
      <c r="G448" s="67">
        <f>G449+G452</f>
        <v>18320120</v>
      </c>
      <c r="H448" s="67">
        <f>H449+H452</f>
        <v>0</v>
      </c>
      <c r="I448" s="67">
        <f t="shared" si="228"/>
        <v>18320120</v>
      </c>
      <c r="J448" s="67">
        <f t="shared" ref="J448:M448" si="234">J449+J452</f>
        <v>0</v>
      </c>
      <c r="K448" s="67">
        <f>K449+K452</f>
        <v>0</v>
      </c>
      <c r="L448" s="67">
        <f t="shared" si="225"/>
        <v>0</v>
      </c>
      <c r="M448" s="67">
        <f t="shared" si="234"/>
        <v>0</v>
      </c>
      <c r="N448" s="67">
        <f>N449+N452</f>
        <v>0</v>
      </c>
      <c r="O448" s="67">
        <f t="shared" si="226"/>
        <v>0</v>
      </c>
    </row>
    <row r="449" spans="1:15" s="31" customFormat="1" ht="48">
      <c r="A449" s="7" t="s">
        <v>467</v>
      </c>
      <c r="B449" s="16">
        <v>800</v>
      </c>
      <c r="C449" s="16">
        <v>10</v>
      </c>
      <c r="D449" s="6" t="s">
        <v>7</v>
      </c>
      <c r="E449" s="6" t="s">
        <v>400</v>
      </c>
      <c r="F449" s="6"/>
      <c r="G449" s="67">
        <f>G450</f>
        <v>17953717.600000001</v>
      </c>
      <c r="H449" s="67">
        <f>H450</f>
        <v>0</v>
      </c>
      <c r="I449" s="67">
        <f t="shared" si="228"/>
        <v>17953717.600000001</v>
      </c>
      <c r="J449" s="67">
        <f t="shared" ref="J449:M450" si="235">J450</f>
        <v>0</v>
      </c>
      <c r="K449" s="67">
        <f>K450</f>
        <v>0</v>
      </c>
      <c r="L449" s="67">
        <f t="shared" si="225"/>
        <v>0</v>
      </c>
      <c r="M449" s="67">
        <f t="shared" si="235"/>
        <v>0</v>
      </c>
      <c r="N449" s="67">
        <f>N450</f>
        <v>0</v>
      </c>
      <c r="O449" s="67">
        <f t="shared" si="226"/>
        <v>0</v>
      </c>
    </row>
    <row r="450" spans="1:15" s="31" customFormat="1" ht="12">
      <c r="A450" s="10" t="s">
        <v>73</v>
      </c>
      <c r="B450" s="16">
        <v>800</v>
      </c>
      <c r="C450" s="16">
        <v>10</v>
      </c>
      <c r="D450" s="6" t="s">
        <v>7</v>
      </c>
      <c r="E450" s="6" t="s">
        <v>400</v>
      </c>
      <c r="F450" s="6" t="s">
        <v>72</v>
      </c>
      <c r="G450" s="67">
        <f>G451</f>
        <v>17953717.600000001</v>
      </c>
      <c r="H450" s="67">
        <f>H451</f>
        <v>0</v>
      </c>
      <c r="I450" s="67">
        <f t="shared" si="228"/>
        <v>17953717.600000001</v>
      </c>
      <c r="J450" s="67">
        <f t="shared" si="235"/>
        <v>0</v>
      </c>
      <c r="K450" s="67">
        <f>K451</f>
        <v>0</v>
      </c>
      <c r="L450" s="67">
        <f t="shared" si="225"/>
        <v>0</v>
      </c>
      <c r="M450" s="67">
        <f t="shared" si="235"/>
        <v>0</v>
      </c>
      <c r="N450" s="67">
        <f>N451</f>
        <v>0</v>
      </c>
      <c r="O450" s="67">
        <f t="shared" si="226"/>
        <v>0</v>
      </c>
    </row>
    <row r="451" spans="1:15" s="31" customFormat="1" ht="12">
      <c r="A451" s="10" t="s">
        <v>78</v>
      </c>
      <c r="B451" s="16">
        <v>800</v>
      </c>
      <c r="C451" s="16">
        <v>10</v>
      </c>
      <c r="D451" s="6" t="s">
        <v>7</v>
      </c>
      <c r="E451" s="6" t="s">
        <v>400</v>
      </c>
      <c r="F451" s="6" t="s">
        <v>77</v>
      </c>
      <c r="G451" s="67">
        <v>17953717.600000001</v>
      </c>
      <c r="H451" s="67"/>
      <c r="I451" s="67">
        <f t="shared" si="228"/>
        <v>17953717.600000001</v>
      </c>
      <c r="J451" s="68">
        <v>0</v>
      </c>
      <c r="K451" s="67"/>
      <c r="L451" s="67">
        <f t="shared" si="225"/>
        <v>0</v>
      </c>
      <c r="M451" s="67">
        <v>0</v>
      </c>
      <c r="N451" s="67"/>
      <c r="O451" s="67">
        <f t="shared" si="226"/>
        <v>0</v>
      </c>
    </row>
    <row r="452" spans="1:15" s="31" customFormat="1" ht="44.25" customHeight="1">
      <c r="A452" s="7" t="s">
        <v>310</v>
      </c>
      <c r="B452" s="16">
        <v>800</v>
      </c>
      <c r="C452" s="16">
        <v>10</v>
      </c>
      <c r="D452" s="6" t="s">
        <v>7</v>
      </c>
      <c r="E452" s="6" t="s">
        <v>401</v>
      </c>
      <c r="F452" s="6"/>
      <c r="G452" s="67">
        <f>G453</f>
        <v>366402.4</v>
      </c>
      <c r="H452" s="67">
        <f>H453</f>
        <v>0</v>
      </c>
      <c r="I452" s="67">
        <f t="shared" si="228"/>
        <v>366402.4</v>
      </c>
      <c r="J452" s="67">
        <f t="shared" ref="J452:M453" si="236">J453</f>
        <v>0</v>
      </c>
      <c r="K452" s="67">
        <f>K453</f>
        <v>0</v>
      </c>
      <c r="L452" s="67">
        <f t="shared" si="225"/>
        <v>0</v>
      </c>
      <c r="M452" s="67">
        <f t="shared" si="236"/>
        <v>0</v>
      </c>
      <c r="N452" s="67">
        <f>N453</f>
        <v>0</v>
      </c>
      <c r="O452" s="67">
        <f t="shared" si="226"/>
        <v>0</v>
      </c>
    </row>
    <row r="453" spans="1:15" s="31" customFormat="1" ht="12">
      <c r="A453" s="10" t="s">
        <v>73</v>
      </c>
      <c r="B453" s="16">
        <v>800</v>
      </c>
      <c r="C453" s="16">
        <v>10</v>
      </c>
      <c r="D453" s="6" t="s">
        <v>7</v>
      </c>
      <c r="E453" s="6" t="s">
        <v>401</v>
      </c>
      <c r="F453" s="6" t="s">
        <v>72</v>
      </c>
      <c r="G453" s="67">
        <f>G454</f>
        <v>366402.4</v>
      </c>
      <c r="H453" s="67">
        <f>H454</f>
        <v>0</v>
      </c>
      <c r="I453" s="67">
        <f t="shared" si="228"/>
        <v>366402.4</v>
      </c>
      <c r="J453" s="67">
        <f t="shared" si="236"/>
        <v>0</v>
      </c>
      <c r="K453" s="67">
        <f>K454</f>
        <v>0</v>
      </c>
      <c r="L453" s="67">
        <f t="shared" si="225"/>
        <v>0</v>
      </c>
      <c r="M453" s="67">
        <f t="shared" si="236"/>
        <v>0</v>
      </c>
      <c r="N453" s="67">
        <f>N454</f>
        <v>0</v>
      </c>
      <c r="O453" s="67">
        <f t="shared" si="226"/>
        <v>0</v>
      </c>
    </row>
    <row r="454" spans="1:15" s="31" customFormat="1" ht="12">
      <c r="A454" s="10" t="s">
        <v>78</v>
      </c>
      <c r="B454" s="16">
        <v>800</v>
      </c>
      <c r="C454" s="16">
        <v>10</v>
      </c>
      <c r="D454" s="6" t="s">
        <v>7</v>
      </c>
      <c r="E454" s="6" t="s">
        <v>401</v>
      </c>
      <c r="F454" s="6" t="s">
        <v>77</v>
      </c>
      <c r="G454" s="67">
        <v>366402.4</v>
      </c>
      <c r="H454" s="67"/>
      <c r="I454" s="67">
        <f t="shared" si="228"/>
        <v>366402.4</v>
      </c>
      <c r="J454" s="68">
        <v>0</v>
      </c>
      <c r="K454" s="67"/>
      <c r="L454" s="67">
        <f t="shared" si="225"/>
        <v>0</v>
      </c>
      <c r="M454" s="67">
        <v>0</v>
      </c>
      <c r="N454" s="67"/>
      <c r="O454" s="67">
        <f t="shared" si="226"/>
        <v>0</v>
      </c>
    </row>
    <row r="455" spans="1:15" s="31" customFormat="1" ht="24">
      <c r="A455" s="53" t="s">
        <v>266</v>
      </c>
      <c r="B455" s="16">
        <v>800</v>
      </c>
      <c r="C455" s="16">
        <v>10</v>
      </c>
      <c r="D455" s="6" t="s">
        <v>7</v>
      </c>
      <c r="E455" s="43" t="s">
        <v>268</v>
      </c>
      <c r="F455" s="51"/>
      <c r="G455" s="70">
        <f>G456</f>
        <v>270000</v>
      </c>
      <c r="H455" s="70">
        <f>H456</f>
        <v>0</v>
      </c>
      <c r="I455" s="67">
        <f t="shared" si="228"/>
        <v>270000</v>
      </c>
      <c r="J455" s="70">
        <f t="shared" ref="J455:M455" si="237">J456</f>
        <v>270000</v>
      </c>
      <c r="K455" s="70">
        <f>K456</f>
        <v>0</v>
      </c>
      <c r="L455" s="67">
        <f t="shared" si="225"/>
        <v>270000</v>
      </c>
      <c r="M455" s="70">
        <f t="shared" si="237"/>
        <v>270000</v>
      </c>
      <c r="N455" s="70">
        <f>N456</f>
        <v>0</v>
      </c>
      <c r="O455" s="67">
        <f t="shared" si="226"/>
        <v>270000</v>
      </c>
    </row>
    <row r="456" spans="1:15" s="31" customFormat="1" ht="24">
      <c r="A456" s="53" t="s">
        <v>328</v>
      </c>
      <c r="B456" s="16">
        <v>800</v>
      </c>
      <c r="C456" s="16">
        <v>10</v>
      </c>
      <c r="D456" s="6" t="s">
        <v>7</v>
      </c>
      <c r="E456" s="43" t="s">
        <v>269</v>
      </c>
      <c r="F456" s="51"/>
      <c r="G456" s="70">
        <f>G457+G460</f>
        <v>270000</v>
      </c>
      <c r="H456" s="70">
        <f>H457+H460</f>
        <v>0</v>
      </c>
      <c r="I456" s="67">
        <f t="shared" si="228"/>
        <v>270000</v>
      </c>
      <c r="J456" s="70">
        <f t="shared" ref="J456:M456" si="238">J457+J460</f>
        <v>270000</v>
      </c>
      <c r="K456" s="70">
        <f>K457+K460</f>
        <v>0</v>
      </c>
      <c r="L456" s="67">
        <f t="shared" si="225"/>
        <v>270000</v>
      </c>
      <c r="M456" s="70">
        <f t="shared" si="238"/>
        <v>270000</v>
      </c>
      <c r="N456" s="70">
        <f>N457+N460</f>
        <v>0</v>
      </c>
      <c r="O456" s="67">
        <f t="shared" si="226"/>
        <v>270000</v>
      </c>
    </row>
    <row r="457" spans="1:15" s="31" customFormat="1" ht="12" hidden="1" customHeight="1">
      <c r="A457" s="10" t="s">
        <v>289</v>
      </c>
      <c r="B457" s="16">
        <v>800</v>
      </c>
      <c r="C457" s="16">
        <v>10</v>
      </c>
      <c r="D457" s="6" t="s">
        <v>7</v>
      </c>
      <c r="E457" s="43" t="s">
        <v>272</v>
      </c>
      <c r="F457" s="6"/>
      <c r="G457" s="67">
        <f>G458</f>
        <v>0</v>
      </c>
      <c r="H457" s="67">
        <f>H458</f>
        <v>0</v>
      </c>
      <c r="I457" s="67">
        <f t="shared" si="228"/>
        <v>0</v>
      </c>
      <c r="J457" s="67">
        <f t="shared" ref="J457:M458" si="239">J458</f>
        <v>0</v>
      </c>
      <c r="K457" s="67">
        <f>K458</f>
        <v>0</v>
      </c>
      <c r="L457" s="67">
        <f t="shared" si="225"/>
        <v>0</v>
      </c>
      <c r="M457" s="67">
        <f t="shared" si="239"/>
        <v>0</v>
      </c>
      <c r="N457" s="67">
        <f>N458</f>
        <v>0</v>
      </c>
      <c r="O457" s="67">
        <f t="shared" si="226"/>
        <v>0</v>
      </c>
    </row>
    <row r="458" spans="1:15" s="31" customFormat="1" ht="12" hidden="1" customHeight="1">
      <c r="A458" s="10" t="s">
        <v>73</v>
      </c>
      <c r="B458" s="16">
        <v>800</v>
      </c>
      <c r="C458" s="16">
        <v>10</v>
      </c>
      <c r="D458" s="6" t="s">
        <v>7</v>
      </c>
      <c r="E458" s="43" t="s">
        <v>272</v>
      </c>
      <c r="F458" s="6" t="s">
        <v>72</v>
      </c>
      <c r="G458" s="67">
        <f>G459</f>
        <v>0</v>
      </c>
      <c r="H458" s="67">
        <f>H459</f>
        <v>0</v>
      </c>
      <c r="I458" s="67">
        <f t="shared" si="228"/>
        <v>0</v>
      </c>
      <c r="J458" s="67">
        <f t="shared" si="239"/>
        <v>0</v>
      </c>
      <c r="K458" s="67">
        <f>K459</f>
        <v>0</v>
      </c>
      <c r="L458" s="67">
        <f t="shared" si="225"/>
        <v>0</v>
      </c>
      <c r="M458" s="67">
        <f t="shared" si="239"/>
        <v>0</v>
      </c>
      <c r="N458" s="67">
        <f>N459</f>
        <v>0</v>
      </c>
      <c r="O458" s="67">
        <f t="shared" si="226"/>
        <v>0</v>
      </c>
    </row>
    <row r="459" spans="1:15" s="31" customFormat="1" ht="12" hidden="1" customHeight="1">
      <c r="A459" s="10" t="s">
        <v>78</v>
      </c>
      <c r="B459" s="16">
        <v>800</v>
      </c>
      <c r="C459" s="16">
        <v>10</v>
      </c>
      <c r="D459" s="6" t="s">
        <v>7</v>
      </c>
      <c r="E459" s="43" t="s">
        <v>272</v>
      </c>
      <c r="F459" s="6" t="s">
        <v>77</v>
      </c>
      <c r="G459" s="67"/>
      <c r="H459" s="67"/>
      <c r="I459" s="67">
        <f t="shared" si="228"/>
        <v>0</v>
      </c>
      <c r="J459" s="67"/>
      <c r="K459" s="67"/>
      <c r="L459" s="67">
        <f t="shared" si="225"/>
        <v>0</v>
      </c>
      <c r="M459" s="67"/>
      <c r="N459" s="67"/>
      <c r="O459" s="67">
        <f t="shared" si="226"/>
        <v>0</v>
      </c>
    </row>
    <row r="460" spans="1:15" s="31" customFormat="1" ht="12">
      <c r="A460" s="10" t="s">
        <v>267</v>
      </c>
      <c r="B460" s="16">
        <v>800</v>
      </c>
      <c r="C460" s="16">
        <v>10</v>
      </c>
      <c r="D460" s="6" t="s">
        <v>7</v>
      </c>
      <c r="E460" s="43" t="s">
        <v>273</v>
      </c>
      <c r="F460" s="6"/>
      <c r="G460" s="67">
        <f>G461+G463</f>
        <v>270000</v>
      </c>
      <c r="H460" s="67">
        <f>H461+H463</f>
        <v>0</v>
      </c>
      <c r="I460" s="67">
        <f t="shared" si="228"/>
        <v>270000</v>
      </c>
      <c r="J460" s="67">
        <f t="shared" ref="J460:M460" si="240">J461+J463</f>
        <v>270000</v>
      </c>
      <c r="K460" s="67">
        <f>K461+K463</f>
        <v>0</v>
      </c>
      <c r="L460" s="67">
        <f t="shared" si="225"/>
        <v>270000</v>
      </c>
      <c r="M460" s="67">
        <f t="shared" si="240"/>
        <v>270000</v>
      </c>
      <c r="N460" s="67">
        <f>N461+N463</f>
        <v>0</v>
      </c>
      <c r="O460" s="67">
        <f t="shared" si="226"/>
        <v>270000</v>
      </c>
    </row>
    <row r="461" spans="1:15" s="31" customFormat="1" ht="12">
      <c r="A461" s="10" t="s">
        <v>73</v>
      </c>
      <c r="B461" s="16">
        <v>800</v>
      </c>
      <c r="C461" s="16">
        <v>10</v>
      </c>
      <c r="D461" s="6" t="s">
        <v>7</v>
      </c>
      <c r="E461" s="43" t="s">
        <v>273</v>
      </c>
      <c r="F461" s="6" t="s">
        <v>72</v>
      </c>
      <c r="G461" s="67">
        <f>G462</f>
        <v>270000</v>
      </c>
      <c r="H461" s="67">
        <f>H462</f>
        <v>0</v>
      </c>
      <c r="I461" s="67">
        <f t="shared" si="228"/>
        <v>270000</v>
      </c>
      <c r="J461" s="67">
        <f t="shared" ref="J461:M461" si="241">J462</f>
        <v>270000</v>
      </c>
      <c r="K461" s="67">
        <f>K462</f>
        <v>0</v>
      </c>
      <c r="L461" s="67">
        <f t="shared" si="225"/>
        <v>270000</v>
      </c>
      <c r="M461" s="67">
        <f t="shared" si="241"/>
        <v>270000</v>
      </c>
      <c r="N461" s="67">
        <f>N462</f>
        <v>0</v>
      </c>
      <c r="O461" s="67">
        <f t="shared" si="226"/>
        <v>270000</v>
      </c>
    </row>
    <row r="462" spans="1:15" s="31" customFormat="1" ht="12">
      <c r="A462" s="10" t="s">
        <v>78</v>
      </c>
      <c r="B462" s="16">
        <v>800</v>
      </c>
      <c r="C462" s="16">
        <v>10</v>
      </c>
      <c r="D462" s="6" t="s">
        <v>7</v>
      </c>
      <c r="E462" s="43" t="s">
        <v>273</v>
      </c>
      <c r="F462" s="6" t="s">
        <v>77</v>
      </c>
      <c r="G462" s="67">
        <v>270000</v>
      </c>
      <c r="H462" s="67"/>
      <c r="I462" s="67">
        <f t="shared" si="228"/>
        <v>270000</v>
      </c>
      <c r="J462" s="68">
        <v>270000</v>
      </c>
      <c r="K462" s="67">
        <v>0</v>
      </c>
      <c r="L462" s="67">
        <f t="shared" si="225"/>
        <v>270000</v>
      </c>
      <c r="M462" s="67">
        <v>270000</v>
      </c>
      <c r="N462" s="67">
        <v>0</v>
      </c>
      <c r="O462" s="67">
        <f t="shared" si="226"/>
        <v>270000</v>
      </c>
    </row>
    <row r="463" spans="1:15" s="31" customFormat="1" ht="12.75" hidden="1" customHeight="1">
      <c r="A463" s="7" t="s">
        <v>120</v>
      </c>
      <c r="B463" s="16">
        <v>800</v>
      </c>
      <c r="C463" s="16">
        <v>10</v>
      </c>
      <c r="D463" s="6" t="s">
        <v>7</v>
      </c>
      <c r="E463" s="43" t="s">
        <v>273</v>
      </c>
      <c r="F463" s="6" t="s">
        <v>117</v>
      </c>
      <c r="G463" s="67">
        <f>G464</f>
        <v>0</v>
      </c>
      <c r="H463" s="67">
        <f>H464</f>
        <v>0</v>
      </c>
      <c r="I463" s="67">
        <f t="shared" si="228"/>
        <v>0</v>
      </c>
      <c r="J463" s="67">
        <f t="shared" ref="J463:M463" si="242">J464</f>
        <v>0</v>
      </c>
      <c r="K463" s="67">
        <f>K464</f>
        <v>0</v>
      </c>
      <c r="L463" s="67">
        <f t="shared" si="225"/>
        <v>0</v>
      </c>
      <c r="M463" s="67">
        <f t="shared" si="242"/>
        <v>0</v>
      </c>
      <c r="N463" s="67">
        <f>N464</f>
        <v>0</v>
      </c>
      <c r="O463" s="67">
        <f t="shared" si="226"/>
        <v>0</v>
      </c>
    </row>
    <row r="464" spans="1:15" s="31" customFormat="1" ht="12.75" hidden="1" customHeight="1">
      <c r="A464" s="7" t="s">
        <v>119</v>
      </c>
      <c r="B464" s="16">
        <v>800</v>
      </c>
      <c r="C464" s="16">
        <v>10</v>
      </c>
      <c r="D464" s="6" t="s">
        <v>7</v>
      </c>
      <c r="E464" s="43" t="s">
        <v>273</v>
      </c>
      <c r="F464" s="6" t="s">
        <v>118</v>
      </c>
      <c r="G464" s="67"/>
      <c r="H464" s="67"/>
      <c r="I464" s="67">
        <f t="shared" si="228"/>
        <v>0</v>
      </c>
      <c r="J464" s="68"/>
      <c r="K464" s="67"/>
      <c r="L464" s="67">
        <f t="shared" si="225"/>
        <v>0</v>
      </c>
      <c r="M464" s="67"/>
      <c r="N464" s="67"/>
      <c r="O464" s="67">
        <f t="shared" si="226"/>
        <v>0</v>
      </c>
    </row>
    <row r="465" spans="1:15" s="31" customFormat="1" ht="12">
      <c r="A465" s="10" t="s">
        <v>108</v>
      </c>
      <c r="B465" s="16">
        <v>800</v>
      </c>
      <c r="C465" s="16">
        <v>10</v>
      </c>
      <c r="D465" s="6" t="s">
        <v>7</v>
      </c>
      <c r="E465" s="6" t="s">
        <v>145</v>
      </c>
      <c r="F465" s="6"/>
      <c r="G465" s="67">
        <f t="shared" ref="G465:N467" si="243">G466</f>
        <v>120000</v>
      </c>
      <c r="H465" s="67">
        <f t="shared" si="243"/>
        <v>0</v>
      </c>
      <c r="I465" s="67">
        <f t="shared" si="228"/>
        <v>120000</v>
      </c>
      <c r="J465" s="67">
        <f t="shared" si="243"/>
        <v>120000</v>
      </c>
      <c r="K465" s="67">
        <f t="shared" si="243"/>
        <v>0</v>
      </c>
      <c r="L465" s="67">
        <f t="shared" si="225"/>
        <v>120000</v>
      </c>
      <c r="M465" s="67">
        <f t="shared" si="243"/>
        <v>120000</v>
      </c>
      <c r="N465" s="67">
        <f t="shared" si="243"/>
        <v>0</v>
      </c>
      <c r="O465" s="67">
        <f t="shared" si="226"/>
        <v>120000</v>
      </c>
    </row>
    <row r="466" spans="1:15" s="31" customFormat="1" ht="24">
      <c r="A466" s="10" t="s">
        <v>76</v>
      </c>
      <c r="B466" s="16">
        <v>800</v>
      </c>
      <c r="C466" s="16">
        <v>10</v>
      </c>
      <c r="D466" s="6" t="s">
        <v>7</v>
      </c>
      <c r="E466" s="6" t="s">
        <v>148</v>
      </c>
      <c r="F466" s="5"/>
      <c r="G466" s="67">
        <f t="shared" si="243"/>
        <v>120000</v>
      </c>
      <c r="H466" s="67">
        <f t="shared" si="243"/>
        <v>0</v>
      </c>
      <c r="I466" s="67">
        <f t="shared" si="228"/>
        <v>120000</v>
      </c>
      <c r="J466" s="67">
        <f t="shared" si="243"/>
        <v>120000</v>
      </c>
      <c r="K466" s="67">
        <f t="shared" si="243"/>
        <v>0</v>
      </c>
      <c r="L466" s="67">
        <f t="shared" si="225"/>
        <v>120000</v>
      </c>
      <c r="M466" s="67">
        <f t="shared" si="243"/>
        <v>120000</v>
      </c>
      <c r="N466" s="67">
        <f t="shared" si="243"/>
        <v>0</v>
      </c>
      <c r="O466" s="67">
        <f t="shared" si="226"/>
        <v>120000</v>
      </c>
    </row>
    <row r="467" spans="1:15" s="31" customFormat="1" ht="12">
      <c r="A467" s="10" t="s">
        <v>73</v>
      </c>
      <c r="B467" s="16">
        <v>800</v>
      </c>
      <c r="C467" s="16">
        <v>10</v>
      </c>
      <c r="D467" s="6" t="s">
        <v>7</v>
      </c>
      <c r="E467" s="6" t="s">
        <v>148</v>
      </c>
      <c r="F467" s="6" t="s">
        <v>72</v>
      </c>
      <c r="G467" s="67">
        <f t="shared" si="243"/>
        <v>120000</v>
      </c>
      <c r="H467" s="67">
        <f t="shared" si="243"/>
        <v>0</v>
      </c>
      <c r="I467" s="67">
        <f t="shared" si="228"/>
        <v>120000</v>
      </c>
      <c r="J467" s="67">
        <f t="shared" si="243"/>
        <v>120000</v>
      </c>
      <c r="K467" s="67">
        <f t="shared" si="243"/>
        <v>0</v>
      </c>
      <c r="L467" s="67">
        <f t="shared" si="225"/>
        <v>120000</v>
      </c>
      <c r="M467" s="67">
        <f t="shared" si="243"/>
        <v>120000</v>
      </c>
      <c r="N467" s="67">
        <f t="shared" si="243"/>
        <v>0</v>
      </c>
      <c r="O467" s="67">
        <f t="shared" si="226"/>
        <v>120000</v>
      </c>
    </row>
    <row r="468" spans="1:15" s="31" customFormat="1" ht="12">
      <c r="A468" s="10" t="s">
        <v>75</v>
      </c>
      <c r="B468" s="16">
        <v>800</v>
      </c>
      <c r="C468" s="16">
        <v>10</v>
      </c>
      <c r="D468" s="6" t="s">
        <v>7</v>
      </c>
      <c r="E468" s="6" t="s">
        <v>148</v>
      </c>
      <c r="F468" s="6" t="s">
        <v>74</v>
      </c>
      <c r="G468" s="67">
        <v>120000</v>
      </c>
      <c r="H468" s="67"/>
      <c r="I468" s="67">
        <f t="shared" si="228"/>
        <v>120000</v>
      </c>
      <c r="J468" s="68">
        <v>120000</v>
      </c>
      <c r="K468" s="67"/>
      <c r="L468" s="67">
        <f t="shared" si="225"/>
        <v>120000</v>
      </c>
      <c r="M468" s="67">
        <v>120000</v>
      </c>
      <c r="N468" s="67"/>
      <c r="O468" s="67">
        <f t="shared" si="226"/>
        <v>120000</v>
      </c>
    </row>
    <row r="469" spans="1:15" s="31" customFormat="1" ht="12">
      <c r="A469" s="19" t="s">
        <v>37</v>
      </c>
      <c r="B469" s="20">
        <v>800</v>
      </c>
      <c r="C469" s="20">
        <v>10</v>
      </c>
      <c r="D469" s="4" t="s">
        <v>14</v>
      </c>
      <c r="E469" s="4"/>
      <c r="F469" s="4"/>
      <c r="G469" s="66">
        <f>G477+G470</f>
        <v>2778058.84</v>
      </c>
      <c r="H469" s="66">
        <f>H477+H470</f>
        <v>-17909.389999999665</v>
      </c>
      <c r="I469" s="66">
        <f t="shared" si="228"/>
        <v>2760149.45</v>
      </c>
      <c r="J469" s="66">
        <f t="shared" ref="J469:M469" si="244">J477+J470</f>
        <v>4036513.24</v>
      </c>
      <c r="K469" s="66">
        <f>K477+K470</f>
        <v>-20643.890000000003</v>
      </c>
      <c r="L469" s="66">
        <f t="shared" si="225"/>
        <v>4015869.35</v>
      </c>
      <c r="M469" s="66">
        <f t="shared" si="244"/>
        <v>4036513.54</v>
      </c>
      <c r="N469" s="66">
        <f>N477+N470</f>
        <v>-20644.189999999999</v>
      </c>
      <c r="O469" s="66">
        <f t="shared" si="226"/>
        <v>4015869.35</v>
      </c>
    </row>
    <row r="470" spans="1:15" s="31" customFormat="1" ht="24">
      <c r="A470" s="10" t="s">
        <v>372</v>
      </c>
      <c r="B470" s="16">
        <v>800</v>
      </c>
      <c r="C470" s="16">
        <v>10</v>
      </c>
      <c r="D470" s="6" t="s">
        <v>14</v>
      </c>
      <c r="E470" s="6" t="s">
        <v>147</v>
      </c>
      <c r="F470" s="6"/>
      <c r="G470" s="67">
        <f>G474+G471</f>
        <v>226950</v>
      </c>
      <c r="H470" s="67">
        <f>H474+H471</f>
        <v>0</v>
      </c>
      <c r="I470" s="67">
        <f t="shared" si="228"/>
        <v>226950</v>
      </c>
      <c r="J470" s="67">
        <f t="shared" ref="J470:M470" si="245">J474+J471</f>
        <v>226950</v>
      </c>
      <c r="K470" s="67">
        <f>K474+K471</f>
        <v>0</v>
      </c>
      <c r="L470" s="67">
        <f t="shared" si="225"/>
        <v>226950</v>
      </c>
      <c r="M470" s="67">
        <f t="shared" si="245"/>
        <v>226950</v>
      </c>
      <c r="N470" s="67">
        <f>N474+N471</f>
        <v>0</v>
      </c>
      <c r="O470" s="67">
        <f t="shared" si="226"/>
        <v>226950</v>
      </c>
    </row>
    <row r="471" spans="1:15" s="31" customFormat="1" ht="12" hidden="1">
      <c r="A471" s="10" t="s">
        <v>312</v>
      </c>
      <c r="B471" s="16">
        <v>800</v>
      </c>
      <c r="C471" s="16">
        <v>10</v>
      </c>
      <c r="D471" s="6" t="s">
        <v>14</v>
      </c>
      <c r="E471" s="43" t="s">
        <v>311</v>
      </c>
      <c r="F471" s="6"/>
      <c r="G471" s="67">
        <f>G472</f>
        <v>0</v>
      </c>
      <c r="H471" s="67">
        <f>H472</f>
        <v>0</v>
      </c>
      <c r="I471" s="67">
        <f t="shared" si="228"/>
        <v>0</v>
      </c>
      <c r="J471" s="67">
        <f t="shared" ref="J471:M472" si="246">J472</f>
        <v>0</v>
      </c>
      <c r="K471" s="67">
        <f>K472</f>
        <v>0</v>
      </c>
      <c r="L471" s="67">
        <f t="shared" si="225"/>
        <v>0</v>
      </c>
      <c r="M471" s="67">
        <f t="shared" si="246"/>
        <v>0</v>
      </c>
      <c r="N471" s="67">
        <f>N472</f>
        <v>0</v>
      </c>
      <c r="O471" s="67">
        <f t="shared" si="226"/>
        <v>0</v>
      </c>
    </row>
    <row r="472" spans="1:15" s="31" customFormat="1" ht="12" hidden="1">
      <c r="A472" s="10" t="s">
        <v>73</v>
      </c>
      <c r="B472" s="16">
        <v>800</v>
      </c>
      <c r="C472" s="16">
        <v>10</v>
      </c>
      <c r="D472" s="6" t="s">
        <v>14</v>
      </c>
      <c r="E472" s="43" t="s">
        <v>311</v>
      </c>
      <c r="F472" s="6" t="s">
        <v>72</v>
      </c>
      <c r="G472" s="67">
        <f>G473</f>
        <v>0</v>
      </c>
      <c r="H472" s="67">
        <f>H473</f>
        <v>0</v>
      </c>
      <c r="I472" s="67">
        <f t="shared" si="228"/>
        <v>0</v>
      </c>
      <c r="J472" s="67">
        <f t="shared" si="246"/>
        <v>0</v>
      </c>
      <c r="K472" s="67">
        <f>K473</f>
        <v>0</v>
      </c>
      <c r="L472" s="67">
        <f t="shared" si="225"/>
        <v>0</v>
      </c>
      <c r="M472" s="67">
        <f t="shared" si="246"/>
        <v>0</v>
      </c>
      <c r="N472" s="67">
        <f>N473</f>
        <v>0</v>
      </c>
      <c r="O472" s="67">
        <f t="shared" si="226"/>
        <v>0</v>
      </c>
    </row>
    <row r="473" spans="1:15" s="31" customFormat="1" ht="12" hidden="1">
      <c r="A473" s="10" t="s">
        <v>78</v>
      </c>
      <c r="B473" s="16">
        <v>800</v>
      </c>
      <c r="C473" s="16">
        <v>10</v>
      </c>
      <c r="D473" s="6" t="s">
        <v>14</v>
      </c>
      <c r="E473" s="43" t="s">
        <v>311</v>
      </c>
      <c r="F473" s="6" t="s">
        <v>77</v>
      </c>
      <c r="G473" s="67"/>
      <c r="H473" s="67"/>
      <c r="I473" s="67">
        <f t="shared" si="228"/>
        <v>0</v>
      </c>
      <c r="J473" s="67"/>
      <c r="K473" s="67"/>
      <c r="L473" s="67">
        <f t="shared" si="225"/>
        <v>0</v>
      </c>
      <c r="M473" s="67"/>
      <c r="N473" s="67"/>
      <c r="O473" s="67">
        <f t="shared" si="226"/>
        <v>0</v>
      </c>
    </row>
    <row r="474" spans="1:15" s="31" customFormat="1" ht="12">
      <c r="A474" s="10" t="s">
        <v>255</v>
      </c>
      <c r="B474" s="16">
        <v>800</v>
      </c>
      <c r="C474" s="16">
        <v>10</v>
      </c>
      <c r="D474" s="6" t="s">
        <v>14</v>
      </c>
      <c r="E474" s="43" t="s">
        <v>238</v>
      </c>
      <c r="F474" s="6"/>
      <c r="G474" s="67">
        <f>G475</f>
        <v>226950</v>
      </c>
      <c r="H474" s="67">
        <f>H475</f>
        <v>0</v>
      </c>
      <c r="I474" s="67">
        <f t="shared" si="228"/>
        <v>226950</v>
      </c>
      <c r="J474" s="67">
        <f t="shared" ref="J474:M475" si="247">J475</f>
        <v>226950</v>
      </c>
      <c r="K474" s="67">
        <f>K475</f>
        <v>0</v>
      </c>
      <c r="L474" s="67">
        <f t="shared" si="225"/>
        <v>226950</v>
      </c>
      <c r="M474" s="67">
        <f t="shared" si="247"/>
        <v>226950</v>
      </c>
      <c r="N474" s="67">
        <f>N475</f>
        <v>0</v>
      </c>
      <c r="O474" s="67">
        <f t="shared" si="226"/>
        <v>226950</v>
      </c>
    </row>
    <row r="475" spans="1:15" s="31" customFormat="1" ht="12">
      <c r="A475" s="10" t="s">
        <v>73</v>
      </c>
      <c r="B475" s="16">
        <v>800</v>
      </c>
      <c r="C475" s="16">
        <v>10</v>
      </c>
      <c r="D475" s="6" t="s">
        <v>14</v>
      </c>
      <c r="E475" s="43" t="s">
        <v>238</v>
      </c>
      <c r="F475" s="6" t="s">
        <v>72</v>
      </c>
      <c r="G475" s="67">
        <f>G476</f>
        <v>226950</v>
      </c>
      <c r="H475" s="67">
        <f>H476</f>
        <v>0</v>
      </c>
      <c r="I475" s="67">
        <f t="shared" si="228"/>
        <v>226950</v>
      </c>
      <c r="J475" s="67">
        <f t="shared" si="247"/>
        <v>226950</v>
      </c>
      <c r="K475" s="67">
        <f>K476</f>
        <v>0</v>
      </c>
      <c r="L475" s="67">
        <f t="shared" si="225"/>
        <v>226950</v>
      </c>
      <c r="M475" s="67">
        <f t="shared" si="247"/>
        <v>226950</v>
      </c>
      <c r="N475" s="67">
        <f>N476</f>
        <v>0</v>
      </c>
      <c r="O475" s="67">
        <f t="shared" si="226"/>
        <v>226950</v>
      </c>
    </row>
    <row r="476" spans="1:15" s="31" customFormat="1" ht="12">
      <c r="A476" s="10" t="s">
        <v>78</v>
      </c>
      <c r="B476" s="16">
        <v>800</v>
      </c>
      <c r="C476" s="16">
        <v>10</v>
      </c>
      <c r="D476" s="6" t="s">
        <v>14</v>
      </c>
      <c r="E476" s="43" t="s">
        <v>238</v>
      </c>
      <c r="F476" s="6" t="s">
        <v>77</v>
      </c>
      <c r="G476" s="67">
        <v>226950</v>
      </c>
      <c r="H476" s="67"/>
      <c r="I476" s="67">
        <f t="shared" si="228"/>
        <v>226950</v>
      </c>
      <c r="J476" s="67">
        <v>226950</v>
      </c>
      <c r="K476" s="67">
        <v>0</v>
      </c>
      <c r="L476" s="67">
        <f t="shared" si="225"/>
        <v>226950</v>
      </c>
      <c r="M476" s="67">
        <v>226950</v>
      </c>
      <c r="N476" s="67">
        <v>0</v>
      </c>
      <c r="O476" s="67">
        <f t="shared" si="226"/>
        <v>226950</v>
      </c>
    </row>
    <row r="477" spans="1:15" s="31" customFormat="1" ht="12">
      <c r="A477" s="10" t="s">
        <v>108</v>
      </c>
      <c r="B477" s="16">
        <v>800</v>
      </c>
      <c r="C477" s="16">
        <v>10</v>
      </c>
      <c r="D477" s="6" t="s">
        <v>14</v>
      </c>
      <c r="E477" s="6" t="s">
        <v>145</v>
      </c>
      <c r="F477" s="6"/>
      <c r="G477" s="67">
        <f>G478+G483</f>
        <v>2551108.84</v>
      </c>
      <c r="H477" s="67">
        <f>H478+H483</f>
        <v>-17909.389999999665</v>
      </c>
      <c r="I477" s="67">
        <f t="shared" si="228"/>
        <v>2533199.4500000002</v>
      </c>
      <c r="J477" s="67">
        <f>J478+J483</f>
        <v>3809563.24</v>
      </c>
      <c r="K477" s="67">
        <f>K478+K483</f>
        <v>-20643.890000000003</v>
      </c>
      <c r="L477" s="67">
        <f t="shared" si="225"/>
        <v>3788919.35</v>
      </c>
      <c r="M477" s="67">
        <f>M478+M483</f>
        <v>3809563.54</v>
      </c>
      <c r="N477" s="67">
        <f>N478+N483</f>
        <v>-20644.189999999999</v>
      </c>
      <c r="O477" s="67">
        <f t="shared" si="226"/>
        <v>3788919.35</v>
      </c>
    </row>
    <row r="478" spans="1:15" s="31" customFormat="1" ht="23.25" customHeight="1">
      <c r="A478" s="10" t="s">
        <v>174</v>
      </c>
      <c r="B478" s="16">
        <v>800</v>
      </c>
      <c r="C478" s="16">
        <v>10</v>
      </c>
      <c r="D478" s="6" t="s">
        <v>14</v>
      </c>
      <c r="E478" s="6" t="s">
        <v>213</v>
      </c>
      <c r="F478" s="6"/>
      <c r="G478" s="67">
        <f>G481+G479</f>
        <v>0</v>
      </c>
      <c r="H478" s="67">
        <f>H481+H479</f>
        <v>2533199.4500000002</v>
      </c>
      <c r="I478" s="67">
        <f t="shared" si="228"/>
        <v>2533199.4500000002</v>
      </c>
      <c r="J478" s="67">
        <f>J481+J479</f>
        <v>1124185.51</v>
      </c>
      <c r="K478" s="67">
        <f>K481+K479</f>
        <v>-1791.9</v>
      </c>
      <c r="L478" s="67">
        <f t="shared" si="225"/>
        <v>1122393.6100000001</v>
      </c>
      <c r="M478" s="67">
        <f>M481+M479</f>
        <v>1124185.81</v>
      </c>
      <c r="N478" s="67">
        <f>N481+N479</f>
        <v>-3880.87</v>
      </c>
      <c r="O478" s="67">
        <f t="shared" si="226"/>
        <v>1120304.94</v>
      </c>
    </row>
    <row r="479" spans="1:15" s="31" customFormat="1" ht="1.5" hidden="1" customHeight="1">
      <c r="A479" s="10" t="s">
        <v>63</v>
      </c>
      <c r="B479" s="16">
        <v>800</v>
      </c>
      <c r="C479" s="16">
        <v>10</v>
      </c>
      <c r="D479" s="6" t="s">
        <v>14</v>
      </c>
      <c r="E479" s="6" t="s">
        <v>213</v>
      </c>
      <c r="F479" s="6" t="s">
        <v>61</v>
      </c>
      <c r="G479" s="67">
        <f>G480</f>
        <v>0</v>
      </c>
      <c r="H479" s="67">
        <f>H480</f>
        <v>0</v>
      </c>
      <c r="I479" s="67">
        <f t="shared" si="228"/>
        <v>0</v>
      </c>
      <c r="J479" s="67">
        <f>J480</f>
        <v>0</v>
      </c>
      <c r="K479" s="67">
        <f>K480</f>
        <v>0</v>
      </c>
      <c r="L479" s="67">
        <f t="shared" si="225"/>
        <v>0</v>
      </c>
      <c r="M479" s="67">
        <f>M480</f>
        <v>0</v>
      </c>
      <c r="N479" s="67">
        <f>N480</f>
        <v>0</v>
      </c>
      <c r="O479" s="67">
        <f t="shared" si="226"/>
        <v>0</v>
      </c>
    </row>
    <row r="480" spans="1:15" s="31" customFormat="1" ht="12" hidden="1">
      <c r="A480" s="10" t="s">
        <v>80</v>
      </c>
      <c r="B480" s="16">
        <v>800</v>
      </c>
      <c r="C480" s="16">
        <v>10</v>
      </c>
      <c r="D480" s="6" t="s">
        <v>14</v>
      </c>
      <c r="E480" s="6" t="s">
        <v>213</v>
      </c>
      <c r="F480" s="6" t="s">
        <v>62</v>
      </c>
      <c r="G480" s="67"/>
      <c r="H480" s="67"/>
      <c r="I480" s="67">
        <f t="shared" si="228"/>
        <v>0</v>
      </c>
      <c r="J480" s="67"/>
      <c r="K480" s="67"/>
      <c r="L480" s="67">
        <f t="shared" si="225"/>
        <v>0</v>
      </c>
      <c r="M480" s="67"/>
      <c r="N480" s="67"/>
      <c r="O480" s="67">
        <f t="shared" si="226"/>
        <v>0</v>
      </c>
    </row>
    <row r="481" spans="1:90" s="34" customFormat="1" ht="24">
      <c r="A481" s="7" t="s">
        <v>120</v>
      </c>
      <c r="B481" s="16">
        <v>800</v>
      </c>
      <c r="C481" s="16">
        <v>10</v>
      </c>
      <c r="D481" s="6" t="s">
        <v>14</v>
      </c>
      <c r="E481" s="6" t="s">
        <v>213</v>
      </c>
      <c r="F481" s="6" t="s">
        <v>117</v>
      </c>
      <c r="G481" s="67">
        <f t="shared" ref="G481:N481" si="248">G482</f>
        <v>0</v>
      </c>
      <c r="H481" s="67">
        <f t="shared" si="248"/>
        <v>2533199.4500000002</v>
      </c>
      <c r="I481" s="67">
        <f t="shared" si="228"/>
        <v>2533199.4500000002</v>
      </c>
      <c r="J481" s="67">
        <f t="shared" si="248"/>
        <v>1124185.51</v>
      </c>
      <c r="K481" s="67">
        <f t="shared" si="248"/>
        <v>-1791.9</v>
      </c>
      <c r="L481" s="67">
        <f t="shared" si="225"/>
        <v>1122393.6100000001</v>
      </c>
      <c r="M481" s="67">
        <f t="shared" si="248"/>
        <v>1124185.81</v>
      </c>
      <c r="N481" s="67">
        <f t="shared" si="248"/>
        <v>-3880.87</v>
      </c>
      <c r="O481" s="67">
        <f t="shared" si="226"/>
        <v>1120304.94</v>
      </c>
      <c r="P481" s="56"/>
      <c r="Q481" s="56"/>
    </row>
    <row r="482" spans="1:90" s="31" customFormat="1" ht="12">
      <c r="A482" s="7" t="s">
        <v>119</v>
      </c>
      <c r="B482" s="16">
        <v>800</v>
      </c>
      <c r="C482" s="16">
        <v>10</v>
      </c>
      <c r="D482" s="6" t="s">
        <v>14</v>
      </c>
      <c r="E482" s="6" t="s">
        <v>213</v>
      </c>
      <c r="F482" s="6" t="s">
        <v>118</v>
      </c>
      <c r="G482" s="67">
        <v>0</v>
      </c>
      <c r="H482" s="67">
        <v>2533199.4500000002</v>
      </c>
      <c r="I482" s="67">
        <f t="shared" si="228"/>
        <v>2533199.4500000002</v>
      </c>
      <c r="J482" s="67">
        <v>1124185.51</v>
      </c>
      <c r="K482" s="67">
        <v>-1791.9</v>
      </c>
      <c r="L482" s="67">
        <f t="shared" si="225"/>
        <v>1122393.6100000001</v>
      </c>
      <c r="M482" s="67">
        <v>1124185.81</v>
      </c>
      <c r="N482" s="67">
        <v>-3880.87</v>
      </c>
      <c r="O482" s="67">
        <f t="shared" si="226"/>
        <v>1120304.94</v>
      </c>
    </row>
    <row r="483" spans="1:90" s="31" customFormat="1" ht="36">
      <c r="A483" s="52" t="s">
        <v>573</v>
      </c>
      <c r="B483" s="6" t="s">
        <v>22</v>
      </c>
      <c r="C483" s="6" t="s">
        <v>13</v>
      </c>
      <c r="D483" s="6" t="s">
        <v>14</v>
      </c>
      <c r="E483" s="6" t="s">
        <v>574</v>
      </c>
      <c r="F483" s="6"/>
      <c r="G483" s="67">
        <f>G484</f>
        <v>2551108.84</v>
      </c>
      <c r="H483" s="67">
        <f>H484</f>
        <v>-2551108.84</v>
      </c>
      <c r="I483" s="67">
        <f t="shared" si="228"/>
        <v>0</v>
      </c>
      <c r="J483" s="67">
        <f>J484</f>
        <v>2685377.73</v>
      </c>
      <c r="K483" s="67">
        <f>K484</f>
        <v>-18851.990000000002</v>
      </c>
      <c r="L483" s="67">
        <f t="shared" si="225"/>
        <v>2666525.7399999998</v>
      </c>
      <c r="M483" s="67">
        <f>M484</f>
        <v>2685377.73</v>
      </c>
      <c r="N483" s="67">
        <f>N484</f>
        <v>-16763.32</v>
      </c>
      <c r="O483" s="67">
        <f t="shared" si="226"/>
        <v>2668614.41</v>
      </c>
    </row>
    <row r="484" spans="1:90" s="31" customFormat="1" ht="24">
      <c r="A484" s="7" t="s">
        <v>120</v>
      </c>
      <c r="B484" s="6" t="s">
        <v>22</v>
      </c>
      <c r="C484" s="6" t="s">
        <v>13</v>
      </c>
      <c r="D484" s="6" t="s">
        <v>14</v>
      </c>
      <c r="E484" s="6" t="s">
        <v>574</v>
      </c>
      <c r="F484" s="6" t="s">
        <v>117</v>
      </c>
      <c r="G484" s="67">
        <f>G485</f>
        <v>2551108.84</v>
      </c>
      <c r="H484" s="67">
        <f>H485</f>
        <v>-2551108.84</v>
      </c>
      <c r="I484" s="67">
        <f t="shared" si="228"/>
        <v>0</v>
      </c>
      <c r="J484" s="67">
        <f>J485</f>
        <v>2685377.73</v>
      </c>
      <c r="K484" s="67">
        <f>K485</f>
        <v>-18851.990000000002</v>
      </c>
      <c r="L484" s="67">
        <f t="shared" si="225"/>
        <v>2666525.7399999998</v>
      </c>
      <c r="M484" s="67">
        <f>M485</f>
        <v>2685377.73</v>
      </c>
      <c r="N484" s="67">
        <f>N485</f>
        <v>-16763.32</v>
      </c>
      <c r="O484" s="67">
        <f t="shared" si="226"/>
        <v>2668614.41</v>
      </c>
    </row>
    <row r="485" spans="1:90" s="31" customFormat="1" ht="12">
      <c r="A485" s="7" t="s">
        <v>119</v>
      </c>
      <c r="B485" s="6" t="s">
        <v>22</v>
      </c>
      <c r="C485" s="6" t="s">
        <v>13</v>
      </c>
      <c r="D485" s="6" t="s">
        <v>14</v>
      </c>
      <c r="E485" s="6" t="s">
        <v>574</v>
      </c>
      <c r="F485" s="6" t="s">
        <v>118</v>
      </c>
      <c r="G485" s="67">
        <v>2551108.84</v>
      </c>
      <c r="H485" s="67">
        <v>-2551108.84</v>
      </c>
      <c r="I485" s="67">
        <f t="shared" si="228"/>
        <v>0</v>
      </c>
      <c r="J485" s="67">
        <v>2685377.73</v>
      </c>
      <c r="K485" s="67">
        <v>-18851.990000000002</v>
      </c>
      <c r="L485" s="67">
        <f t="shared" si="225"/>
        <v>2666525.7399999998</v>
      </c>
      <c r="M485" s="67">
        <v>2685377.73</v>
      </c>
      <c r="N485" s="67">
        <v>-16763.32</v>
      </c>
      <c r="O485" s="67">
        <f t="shared" si="226"/>
        <v>2668614.41</v>
      </c>
    </row>
    <row r="486" spans="1:90" s="31" customFormat="1" ht="12" hidden="1">
      <c r="A486" s="11" t="s">
        <v>203</v>
      </c>
      <c r="B486" s="2" t="s">
        <v>22</v>
      </c>
      <c r="C486" s="2" t="s">
        <v>13</v>
      </c>
      <c r="D486" s="2" t="s">
        <v>15</v>
      </c>
      <c r="E486" s="2"/>
      <c r="F486" s="2"/>
      <c r="G486" s="65">
        <f t="shared" ref="G486:M489" si="249">G487</f>
        <v>0</v>
      </c>
      <c r="H486" s="65">
        <f t="shared" si="249"/>
        <v>0</v>
      </c>
      <c r="I486" s="65">
        <f t="shared" si="228"/>
        <v>0</v>
      </c>
      <c r="J486" s="65">
        <f t="shared" si="249"/>
        <v>0</v>
      </c>
      <c r="K486" s="65"/>
      <c r="L486" s="65"/>
      <c r="M486" s="65">
        <f t="shared" si="249"/>
        <v>0</v>
      </c>
    </row>
    <row r="487" spans="1:90" s="31" customFormat="1" ht="12" hidden="1">
      <c r="A487" s="7" t="s">
        <v>207</v>
      </c>
      <c r="B487" s="4" t="s">
        <v>22</v>
      </c>
      <c r="C487" s="4" t="s">
        <v>13</v>
      </c>
      <c r="D487" s="4" t="s">
        <v>15</v>
      </c>
      <c r="E487" s="4" t="s">
        <v>168</v>
      </c>
      <c r="F487" s="4"/>
      <c r="G487" s="66">
        <f t="shared" si="249"/>
        <v>0</v>
      </c>
      <c r="H487" s="66">
        <f t="shared" si="249"/>
        <v>0</v>
      </c>
      <c r="I487" s="65">
        <f t="shared" si="228"/>
        <v>0</v>
      </c>
      <c r="J487" s="66">
        <f t="shared" si="249"/>
        <v>0</v>
      </c>
      <c r="K487" s="66"/>
      <c r="L487" s="66"/>
      <c r="M487" s="66">
        <f t="shared" si="249"/>
        <v>0</v>
      </c>
    </row>
    <row r="488" spans="1:90" s="31" customFormat="1" ht="12" hidden="1">
      <c r="A488" s="7" t="s">
        <v>97</v>
      </c>
      <c r="B488" s="6" t="s">
        <v>22</v>
      </c>
      <c r="C488" s="6" t="s">
        <v>13</v>
      </c>
      <c r="D488" s="6" t="s">
        <v>15</v>
      </c>
      <c r="E488" s="6" t="s">
        <v>169</v>
      </c>
      <c r="F488" s="6"/>
      <c r="G488" s="67">
        <f t="shared" si="249"/>
        <v>0</v>
      </c>
      <c r="H488" s="67">
        <f t="shared" si="249"/>
        <v>0</v>
      </c>
      <c r="I488" s="65">
        <f t="shared" si="228"/>
        <v>0</v>
      </c>
      <c r="J488" s="67">
        <f t="shared" si="249"/>
        <v>0</v>
      </c>
      <c r="K488" s="67"/>
      <c r="L488" s="67"/>
      <c r="M488" s="67">
        <f t="shared" si="249"/>
        <v>0</v>
      </c>
    </row>
    <row r="489" spans="1:90" s="31" customFormat="1" ht="12" hidden="1">
      <c r="A489" s="10" t="s">
        <v>73</v>
      </c>
      <c r="B489" s="6" t="s">
        <v>22</v>
      </c>
      <c r="C489" s="6" t="s">
        <v>13</v>
      </c>
      <c r="D489" s="6" t="s">
        <v>15</v>
      </c>
      <c r="E489" s="6" t="s">
        <v>169</v>
      </c>
      <c r="F489" s="6" t="s">
        <v>72</v>
      </c>
      <c r="G489" s="67">
        <f t="shared" si="249"/>
        <v>0</v>
      </c>
      <c r="H489" s="67">
        <f t="shared" si="249"/>
        <v>0</v>
      </c>
      <c r="I489" s="65">
        <f t="shared" si="228"/>
        <v>0</v>
      </c>
      <c r="J489" s="67">
        <f t="shared" si="249"/>
        <v>0</v>
      </c>
      <c r="K489" s="67"/>
      <c r="L489" s="67"/>
      <c r="M489" s="67">
        <f t="shared" si="249"/>
        <v>0</v>
      </c>
    </row>
    <row r="490" spans="1:90" s="31" customFormat="1" ht="12" hidden="1">
      <c r="A490" s="7" t="s">
        <v>239</v>
      </c>
      <c r="B490" s="6" t="s">
        <v>22</v>
      </c>
      <c r="C490" s="6" t="s">
        <v>13</v>
      </c>
      <c r="D490" s="6" t="s">
        <v>15</v>
      </c>
      <c r="E490" s="6" t="s">
        <v>169</v>
      </c>
      <c r="F490" s="6" t="s">
        <v>195</v>
      </c>
      <c r="G490" s="67"/>
      <c r="H490" s="67"/>
      <c r="I490" s="65">
        <f t="shared" si="228"/>
        <v>0</v>
      </c>
      <c r="J490" s="68"/>
      <c r="K490" s="68"/>
      <c r="L490" s="68"/>
      <c r="M490" s="67"/>
    </row>
    <row r="491" spans="1:90" s="31" customFormat="1" ht="12">
      <c r="A491" s="1" t="s">
        <v>31</v>
      </c>
      <c r="B491" s="2" t="s">
        <v>22</v>
      </c>
      <c r="C491" s="2" t="s">
        <v>41</v>
      </c>
      <c r="D491" s="2"/>
      <c r="E491" s="2"/>
      <c r="F491" s="2"/>
      <c r="G491" s="65">
        <f>G492+G499</f>
        <v>200000</v>
      </c>
      <c r="H491" s="65">
        <f>H492+H499</f>
        <v>0</v>
      </c>
      <c r="I491" s="65">
        <f t="shared" si="228"/>
        <v>200000</v>
      </c>
      <c r="J491" s="65">
        <f t="shared" ref="J491:M491" si="250">J492+J499</f>
        <v>200000</v>
      </c>
      <c r="K491" s="65">
        <f>K492+K499</f>
        <v>0</v>
      </c>
      <c r="L491" s="65">
        <f t="shared" ref="L491:L505" si="251">J491+K491</f>
        <v>200000</v>
      </c>
      <c r="M491" s="65">
        <f t="shared" si="250"/>
        <v>200000</v>
      </c>
      <c r="N491" s="65">
        <f>N492+N499</f>
        <v>0</v>
      </c>
      <c r="O491" s="65">
        <f t="shared" ref="O491:O505" si="252">M491+N491</f>
        <v>200000</v>
      </c>
    </row>
    <row r="492" spans="1:90" s="31" customFormat="1" ht="12">
      <c r="A492" s="19" t="s">
        <v>50</v>
      </c>
      <c r="B492" s="4" t="s">
        <v>22</v>
      </c>
      <c r="C492" s="4" t="s">
        <v>41</v>
      </c>
      <c r="D492" s="4" t="s">
        <v>5</v>
      </c>
      <c r="E492" s="4"/>
      <c r="F492" s="4"/>
      <c r="G492" s="66">
        <f t="shared" ref="G492:N493" si="253">G493</f>
        <v>150000</v>
      </c>
      <c r="H492" s="66">
        <f t="shared" si="253"/>
        <v>0</v>
      </c>
      <c r="I492" s="66">
        <f t="shared" si="228"/>
        <v>150000</v>
      </c>
      <c r="J492" s="66">
        <f t="shared" si="253"/>
        <v>150000</v>
      </c>
      <c r="K492" s="66">
        <f t="shared" si="253"/>
        <v>0</v>
      </c>
      <c r="L492" s="66">
        <f t="shared" si="251"/>
        <v>150000</v>
      </c>
      <c r="M492" s="66">
        <f t="shared" si="253"/>
        <v>150000</v>
      </c>
      <c r="N492" s="66">
        <f t="shared" si="253"/>
        <v>0</v>
      </c>
      <c r="O492" s="66">
        <f t="shared" si="252"/>
        <v>150000</v>
      </c>
    </row>
    <row r="493" spans="1:90" s="31" customFormat="1" ht="24">
      <c r="A493" s="10" t="s">
        <v>358</v>
      </c>
      <c r="B493" s="6" t="s">
        <v>22</v>
      </c>
      <c r="C493" s="6" t="s">
        <v>41</v>
      </c>
      <c r="D493" s="6" t="s">
        <v>5</v>
      </c>
      <c r="E493" s="6" t="s">
        <v>144</v>
      </c>
      <c r="F493" s="6"/>
      <c r="G493" s="67">
        <f>G494</f>
        <v>150000</v>
      </c>
      <c r="H493" s="67">
        <f>H494</f>
        <v>0</v>
      </c>
      <c r="I493" s="67">
        <f t="shared" si="228"/>
        <v>150000</v>
      </c>
      <c r="J493" s="67">
        <f t="shared" si="253"/>
        <v>150000</v>
      </c>
      <c r="K493" s="67">
        <f>K494</f>
        <v>0</v>
      </c>
      <c r="L493" s="67">
        <f t="shared" si="251"/>
        <v>150000</v>
      </c>
      <c r="M493" s="67">
        <f t="shared" si="253"/>
        <v>150000</v>
      </c>
      <c r="N493" s="67">
        <f>N494</f>
        <v>0</v>
      </c>
      <c r="O493" s="67">
        <f t="shared" si="252"/>
        <v>150000</v>
      </c>
    </row>
    <row r="494" spans="1:90" s="31" customFormat="1" ht="12">
      <c r="A494" s="10" t="s">
        <v>79</v>
      </c>
      <c r="B494" s="6" t="s">
        <v>22</v>
      </c>
      <c r="C494" s="6" t="s">
        <v>41</v>
      </c>
      <c r="D494" s="6" t="s">
        <v>5</v>
      </c>
      <c r="E494" s="6" t="s">
        <v>359</v>
      </c>
      <c r="F494" s="6"/>
      <c r="G494" s="67">
        <f>G497+G495</f>
        <v>150000</v>
      </c>
      <c r="H494" s="67">
        <f>H497+H495</f>
        <v>0</v>
      </c>
      <c r="I494" s="67">
        <f t="shared" si="228"/>
        <v>150000</v>
      </c>
      <c r="J494" s="67">
        <f t="shared" ref="J494:M494" si="254">J497+J495</f>
        <v>150000</v>
      </c>
      <c r="K494" s="67">
        <f>K497+K495</f>
        <v>0</v>
      </c>
      <c r="L494" s="67">
        <f t="shared" si="251"/>
        <v>150000</v>
      </c>
      <c r="M494" s="67">
        <f t="shared" si="254"/>
        <v>150000</v>
      </c>
      <c r="N494" s="67">
        <f>N497+N495</f>
        <v>0</v>
      </c>
      <c r="O494" s="67">
        <f t="shared" si="252"/>
        <v>150000</v>
      </c>
    </row>
    <row r="495" spans="1:90" s="31" customFormat="1" ht="36">
      <c r="A495" s="7" t="s">
        <v>411</v>
      </c>
      <c r="B495" s="6" t="s">
        <v>22</v>
      </c>
      <c r="C495" s="6" t="s">
        <v>41</v>
      </c>
      <c r="D495" s="6" t="s">
        <v>5</v>
      </c>
      <c r="E495" s="6" t="s">
        <v>359</v>
      </c>
      <c r="F495" s="6" t="s">
        <v>54</v>
      </c>
      <c r="G495" s="67">
        <f>G496</f>
        <v>75000</v>
      </c>
      <c r="H495" s="67">
        <f>H496</f>
        <v>0</v>
      </c>
      <c r="I495" s="67">
        <f t="shared" si="228"/>
        <v>75000</v>
      </c>
      <c r="J495" s="67">
        <f t="shared" ref="J495:M495" si="255">J496</f>
        <v>75000</v>
      </c>
      <c r="K495" s="67">
        <f>K496</f>
        <v>0</v>
      </c>
      <c r="L495" s="67">
        <f t="shared" si="251"/>
        <v>75000</v>
      </c>
      <c r="M495" s="67">
        <f t="shared" si="255"/>
        <v>75000</v>
      </c>
      <c r="N495" s="67">
        <f>N496</f>
        <v>0</v>
      </c>
      <c r="O495" s="67">
        <f t="shared" si="252"/>
        <v>75000</v>
      </c>
    </row>
    <row r="496" spans="1:90" s="74" customFormat="1" ht="14.25">
      <c r="A496" s="7" t="s">
        <v>57</v>
      </c>
      <c r="B496" s="6" t="s">
        <v>22</v>
      </c>
      <c r="C496" s="6" t="s">
        <v>41</v>
      </c>
      <c r="D496" s="6" t="s">
        <v>5</v>
      </c>
      <c r="E496" s="6" t="s">
        <v>359</v>
      </c>
      <c r="F496" s="6" t="s">
        <v>56</v>
      </c>
      <c r="G496" s="67">
        <v>75000</v>
      </c>
      <c r="H496" s="67"/>
      <c r="I496" s="67">
        <f t="shared" si="228"/>
        <v>75000</v>
      </c>
      <c r="J496" s="68">
        <v>75000</v>
      </c>
      <c r="K496" s="67"/>
      <c r="L496" s="67">
        <f t="shared" si="251"/>
        <v>75000</v>
      </c>
      <c r="M496" s="67">
        <v>75000</v>
      </c>
      <c r="N496" s="67"/>
      <c r="O496" s="67">
        <f t="shared" si="252"/>
        <v>75000</v>
      </c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  <c r="AR496" s="22"/>
      <c r="AS496" s="22"/>
      <c r="AT496" s="22"/>
      <c r="AU496" s="22"/>
      <c r="AV496" s="22"/>
      <c r="AW496" s="22"/>
      <c r="AX496" s="22"/>
      <c r="AY496" s="22"/>
      <c r="AZ496" s="22"/>
      <c r="BA496" s="22"/>
      <c r="BB496" s="22"/>
      <c r="BC496" s="22"/>
      <c r="BD496" s="22"/>
      <c r="BE496" s="22"/>
      <c r="BF496" s="22"/>
      <c r="BG496" s="22"/>
      <c r="BH496" s="22"/>
      <c r="BI496" s="22"/>
      <c r="BJ496" s="22"/>
      <c r="BK496" s="22"/>
      <c r="BL496" s="22"/>
      <c r="BM496" s="22"/>
      <c r="BN496" s="22"/>
      <c r="BO496" s="22"/>
      <c r="BP496" s="22"/>
      <c r="BQ496" s="22"/>
      <c r="BR496" s="22"/>
      <c r="BS496" s="22"/>
      <c r="BT496" s="22"/>
      <c r="BU496" s="22"/>
      <c r="BV496" s="22"/>
      <c r="BW496" s="22"/>
      <c r="BX496" s="22"/>
      <c r="BY496" s="22"/>
      <c r="BZ496" s="22"/>
      <c r="CA496" s="22"/>
      <c r="CB496" s="22"/>
      <c r="CC496" s="22"/>
      <c r="CD496" s="22"/>
      <c r="CE496" s="22"/>
      <c r="CF496" s="22"/>
      <c r="CG496" s="22"/>
      <c r="CH496" s="22"/>
      <c r="CI496" s="22"/>
      <c r="CJ496" s="22"/>
      <c r="CK496" s="22"/>
      <c r="CL496" s="22"/>
    </row>
    <row r="497" spans="1:90" s="74" customFormat="1" ht="14.25">
      <c r="A497" s="7" t="s">
        <v>413</v>
      </c>
      <c r="B497" s="6" t="s">
        <v>22</v>
      </c>
      <c r="C497" s="6" t="s">
        <v>41</v>
      </c>
      <c r="D497" s="6" t="s">
        <v>5</v>
      </c>
      <c r="E497" s="6" t="s">
        <v>359</v>
      </c>
      <c r="F497" s="6" t="s">
        <v>61</v>
      </c>
      <c r="G497" s="67">
        <f>G498</f>
        <v>75000</v>
      </c>
      <c r="H497" s="67">
        <f>H498</f>
        <v>0</v>
      </c>
      <c r="I497" s="67">
        <f t="shared" si="228"/>
        <v>75000</v>
      </c>
      <c r="J497" s="67">
        <f t="shared" ref="J497:M497" si="256">J498</f>
        <v>75000</v>
      </c>
      <c r="K497" s="67">
        <f>K498</f>
        <v>0</v>
      </c>
      <c r="L497" s="67">
        <f t="shared" si="251"/>
        <v>75000</v>
      </c>
      <c r="M497" s="67">
        <f t="shared" si="256"/>
        <v>75000</v>
      </c>
      <c r="N497" s="67">
        <f>N498</f>
        <v>0</v>
      </c>
      <c r="O497" s="67">
        <f t="shared" si="252"/>
        <v>75000</v>
      </c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  <c r="AR497" s="22"/>
      <c r="AS497" s="22"/>
      <c r="AT497" s="22"/>
      <c r="AU497" s="22"/>
      <c r="AV497" s="22"/>
      <c r="AW497" s="22"/>
      <c r="AX497" s="22"/>
      <c r="AY497" s="22"/>
      <c r="AZ497" s="22"/>
      <c r="BA497" s="22"/>
      <c r="BB497" s="22"/>
      <c r="BC497" s="22"/>
      <c r="BD497" s="22"/>
      <c r="BE497" s="22"/>
      <c r="BF497" s="22"/>
      <c r="BG497" s="22"/>
      <c r="BH497" s="22"/>
      <c r="BI497" s="22"/>
      <c r="BJ497" s="22"/>
      <c r="BK497" s="22"/>
      <c r="BL497" s="22"/>
      <c r="BM497" s="22"/>
      <c r="BN497" s="22"/>
      <c r="BO497" s="22"/>
      <c r="BP497" s="22"/>
      <c r="BQ497" s="22"/>
      <c r="BR497" s="22"/>
      <c r="BS497" s="22"/>
      <c r="BT497" s="22"/>
      <c r="BU497" s="22"/>
      <c r="BV497" s="22"/>
      <c r="BW497" s="22"/>
      <c r="BX497" s="22"/>
      <c r="BY497" s="22"/>
      <c r="BZ497" s="22"/>
      <c r="CA497" s="22"/>
      <c r="CB497" s="22"/>
      <c r="CC497" s="22"/>
      <c r="CD497" s="22"/>
      <c r="CE497" s="22"/>
      <c r="CF497" s="22"/>
      <c r="CG497" s="22"/>
      <c r="CH497" s="22"/>
      <c r="CI497" s="22"/>
      <c r="CJ497" s="22"/>
      <c r="CK497" s="22"/>
      <c r="CL497" s="22"/>
    </row>
    <row r="498" spans="1:90" s="74" customFormat="1" ht="14.25">
      <c r="A498" s="7" t="s">
        <v>82</v>
      </c>
      <c r="B498" s="6" t="s">
        <v>22</v>
      </c>
      <c r="C498" s="6" t="s">
        <v>41</v>
      </c>
      <c r="D498" s="6" t="s">
        <v>5</v>
      </c>
      <c r="E498" s="6" t="s">
        <v>359</v>
      </c>
      <c r="F498" s="6" t="s">
        <v>62</v>
      </c>
      <c r="G498" s="67">
        <v>75000</v>
      </c>
      <c r="H498" s="67"/>
      <c r="I498" s="67">
        <f t="shared" si="228"/>
        <v>75000</v>
      </c>
      <c r="J498" s="68">
        <v>75000</v>
      </c>
      <c r="K498" s="67"/>
      <c r="L498" s="67">
        <f t="shared" si="251"/>
        <v>75000</v>
      </c>
      <c r="M498" s="67">
        <v>75000</v>
      </c>
      <c r="N498" s="67"/>
      <c r="O498" s="67">
        <f t="shared" si="252"/>
        <v>75000</v>
      </c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  <c r="AR498" s="22"/>
      <c r="AS498" s="22"/>
      <c r="AT498" s="22"/>
      <c r="AU498" s="22"/>
      <c r="AV498" s="22"/>
      <c r="AW498" s="22"/>
      <c r="AX498" s="22"/>
      <c r="AY498" s="22"/>
      <c r="AZ498" s="22"/>
      <c r="BA498" s="22"/>
      <c r="BB498" s="22"/>
      <c r="BC498" s="22"/>
      <c r="BD498" s="22"/>
      <c r="BE498" s="22"/>
      <c r="BF498" s="22"/>
      <c r="BG498" s="22"/>
      <c r="BH498" s="22"/>
      <c r="BI498" s="22"/>
      <c r="BJ498" s="22"/>
      <c r="BK498" s="22"/>
      <c r="BL498" s="22"/>
      <c r="BM498" s="22"/>
      <c r="BN498" s="22"/>
      <c r="BO498" s="22"/>
      <c r="BP498" s="22"/>
      <c r="BQ498" s="22"/>
      <c r="BR498" s="22"/>
      <c r="BS498" s="22"/>
      <c r="BT498" s="22"/>
      <c r="BU498" s="22"/>
      <c r="BV498" s="22"/>
      <c r="BW498" s="22"/>
      <c r="BX498" s="22"/>
      <c r="BY498" s="22"/>
      <c r="BZ498" s="22"/>
      <c r="CA498" s="22"/>
      <c r="CB498" s="22"/>
      <c r="CC498" s="22"/>
      <c r="CD498" s="22"/>
      <c r="CE498" s="22"/>
      <c r="CF498" s="22"/>
      <c r="CG498" s="22"/>
      <c r="CH498" s="22"/>
      <c r="CI498" s="22"/>
      <c r="CJ498" s="22"/>
      <c r="CK498" s="22"/>
      <c r="CL498" s="22"/>
    </row>
    <row r="499" spans="1:90" s="74" customFormat="1" ht="14.25">
      <c r="A499" s="19" t="s">
        <v>43</v>
      </c>
      <c r="B499" s="4" t="s">
        <v>22</v>
      </c>
      <c r="C499" s="4" t="s">
        <v>41</v>
      </c>
      <c r="D499" s="4" t="s">
        <v>6</v>
      </c>
      <c r="E499" s="4"/>
      <c r="F499" s="4"/>
      <c r="G499" s="66">
        <f>G500</f>
        <v>50000</v>
      </c>
      <c r="H499" s="66">
        <f>H500</f>
        <v>0</v>
      </c>
      <c r="I499" s="67">
        <f t="shared" ref="I499:I569" si="257">G499+H499</f>
        <v>50000</v>
      </c>
      <c r="J499" s="66">
        <f t="shared" ref="J499:M500" si="258">J500</f>
        <v>50000</v>
      </c>
      <c r="K499" s="66">
        <f>K500</f>
        <v>0</v>
      </c>
      <c r="L499" s="67">
        <f t="shared" si="251"/>
        <v>50000</v>
      </c>
      <c r="M499" s="66">
        <f t="shared" si="258"/>
        <v>50000</v>
      </c>
      <c r="N499" s="66">
        <f>N500</f>
        <v>0</v>
      </c>
      <c r="O499" s="67">
        <f t="shared" si="252"/>
        <v>50000</v>
      </c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  <c r="AR499" s="22"/>
      <c r="AS499" s="22"/>
      <c r="AT499" s="22"/>
      <c r="AU499" s="22"/>
      <c r="AV499" s="22"/>
      <c r="AW499" s="22"/>
      <c r="AX499" s="22"/>
      <c r="AY499" s="22"/>
      <c r="AZ499" s="22"/>
      <c r="BA499" s="22"/>
      <c r="BB499" s="22"/>
      <c r="BC499" s="22"/>
      <c r="BD499" s="22"/>
      <c r="BE499" s="22"/>
      <c r="BF499" s="22"/>
      <c r="BG499" s="22"/>
      <c r="BH499" s="22"/>
      <c r="BI499" s="22"/>
      <c r="BJ499" s="22"/>
      <c r="BK499" s="22"/>
      <c r="BL499" s="22"/>
      <c r="BM499" s="22"/>
      <c r="BN499" s="22"/>
      <c r="BO499" s="22"/>
      <c r="BP499" s="22"/>
      <c r="BQ499" s="22"/>
      <c r="BR499" s="22"/>
      <c r="BS499" s="22"/>
      <c r="BT499" s="22"/>
      <c r="BU499" s="22"/>
      <c r="BV499" s="22"/>
      <c r="BW499" s="22"/>
      <c r="BX499" s="22"/>
      <c r="BY499" s="22"/>
      <c r="BZ499" s="22"/>
      <c r="CA499" s="22"/>
      <c r="CB499" s="22"/>
      <c r="CC499" s="22"/>
      <c r="CD499" s="22"/>
      <c r="CE499" s="22"/>
      <c r="CF499" s="22"/>
      <c r="CG499" s="22"/>
      <c r="CH499" s="22"/>
      <c r="CI499" s="22"/>
      <c r="CJ499" s="22"/>
      <c r="CK499" s="22"/>
      <c r="CL499" s="22"/>
    </row>
    <row r="500" spans="1:90" s="74" customFormat="1" ht="24">
      <c r="A500" s="10" t="s">
        <v>358</v>
      </c>
      <c r="B500" s="6" t="s">
        <v>22</v>
      </c>
      <c r="C500" s="6" t="s">
        <v>41</v>
      </c>
      <c r="D500" s="6" t="s">
        <v>6</v>
      </c>
      <c r="E500" s="6" t="s">
        <v>144</v>
      </c>
      <c r="F500" s="6"/>
      <c r="G500" s="67">
        <f>G501</f>
        <v>50000</v>
      </c>
      <c r="H500" s="67">
        <f>H501</f>
        <v>0</v>
      </c>
      <c r="I500" s="67">
        <f t="shared" si="257"/>
        <v>50000</v>
      </c>
      <c r="J500" s="67">
        <f t="shared" si="258"/>
        <v>50000</v>
      </c>
      <c r="K500" s="67">
        <f>K501</f>
        <v>0</v>
      </c>
      <c r="L500" s="67">
        <f t="shared" si="251"/>
        <v>50000</v>
      </c>
      <c r="M500" s="67">
        <f t="shared" si="258"/>
        <v>50000</v>
      </c>
      <c r="N500" s="67">
        <f>N501</f>
        <v>0</v>
      </c>
      <c r="O500" s="67">
        <f t="shared" si="252"/>
        <v>50000</v>
      </c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  <c r="AR500" s="22"/>
      <c r="AS500" s="22"/>
      <c r="AT500" s="22"/>
      <c r="AU500" s="22"/>
      <c r="AV500" s="22"/>
      <c r="AW500" s="22"/>
      <c r="AX500" s="22"/>
      <c r="AY500" s="22"/>
      <c r="AZ500" s="22"/>
      <c r="BA500" s="22"/>
      <c r="BB500" s="22"/>
      <c r="BC500" s="22"/>
      <c r="BD500" s="22"/>
      <c r="BE500" s="22"/>
      <c r="BF500" s="22"/>
      <c r="BG500" s="22"/>
      <c r="BH500" s="22"/>
      <c r="BI500" s="22"/>
      <c r="BJ500" s="22"/>
      <c r="BK500" s="22"/>
      <c r="BL500" s="22"/>
      <c r="BM500" s="22"/>
      <c r="BN500" s="22"/>
      <c r="BO500" s="22"/>
      <c r="BP500" s="22"/>
      <c r="BQ500" s="22"/>
      <c r="BR500" s="22"/>
      <c r="BS500" s="22"/>
      <c r="BT500" s="22"/>
      <c r="BU500" s="22"/>
      <c r="BV500" s="22"/>
      <c r="BW500" s="22"/>
      <c r="BX500" s="22"/>
      <c r="BY500" s="22"/>
      <c r="BZ500" s="22"/>
      <c r="CA500" s="22"/>
      <c r="CB500" s="22"/>
      <c r="CC500" s="22"/>
      <c r="CD500" s="22"/>
      <c r="CE500" s="22"/>
      <c r="CF500" s="22"/>
      <c r="CG500" s="22"/>
      <c r="CH500" s="22"/>
      <c r="CI500" s="22"/>
      <c r="CJ500" s="22"/>
      <c r="CK500" s="22"/>
      <c r="CL500" s="22"/>
    </row>
    <row r="501" spans="1:90" s="74" customFormat="1" ht="14.25">
      <c r="A501" s="10" t="s">
        <v>79</v>
      </c>
      <c r="B501" s="6" t="s">
        <v>22</v>
      </c>
      <c r="C501" s="6" t="s">
        <v>41</v>
      </c>
      <c r="D501" s="6" t="s">
        <v>6</v>
      </c>
      <c r="E501" s="6" t="s">
        <v>359</v>
      </c>
      <c r="F501" s="6"/>
      <c r="G501" s="67">
        <f>G504+G502</f>
        <v>50000</v>
      </c>
      <c r="H501" s="67">
        <f>H504+H502</f>
        <v>0</v>
      </c>
      <c r="I501" s="67">
        <f t="shared" si="257"/>
        <v>50000</v>
      </c>
      <c r="J501" s="67">
        <f t="shared" ref="J501:M501" si="259">J504+J502</f>
        <v>50000</v>
      </c>
      <c r="K501" s="67">
        <f>K504+K502</f>
        <v>0</v>
      </c>
      <c r="L501" s="67">
        <f t="shared" si="251"/>
        <v>50000</v>
      </c>
      <c r="M501" s="67">
        <f t="shared" si="259"/>
        <v>50000</v>
      </c>
      <c r="N501" s="67">
        <f>N504+N502</f>
        <v>0</v>
      </c>
      <c r="O501" s="67">
        <f t="shared" si="252"/>
        <v>50000</v>
      </c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  <c r="AU501" s="22"/>
      <c r="AV501" s="22"/>
      <c r="AW501" s="22"/>
      <c r="AX501" s="22"/>
      <c r="AY501" s="22"/>
      <c r="AZ501" s="22"/>
      <c r="BA501" s="22"/>
      <c r="BB501" s="22"/>
      <c r="BC501" s="22"/>
      <c r="BD501" s="22"/>
      <c r="BE501" s="22"/>
      <c r="BF501" s="22"/>
      <c r="BG501" s="22"/>
      <c r="BH501" s="22"/>
      <c r="BI501" s="22"/>
      <c r="BJ501" s="22"/>
      <c r="BK501" s="22"/>
      <c r="BL501" s="22"/>
      <c r="BM501" s="22"/>
      <c r="BN501" s="22"/>
      <c r="BO501" s="22"/>
      <c r="BP501" s="22"/>
      <c r="BQ501" s="22"/>
      <c r="BR501" s="22"/>
      <c r="BS501" s="22"/>
      <c r="BT501" s="22"/>
      <c r="BU501" s="22"/>
      <c r="BV501" s="22"/>
      <c r="BW501" s="22"/>
      <c r="BX501" s="22"/>
      <c r="BY501" s="22"/>
      <c r="BZ501" s="22"/>
      <c r="CA501" s="22"/>
      <c r="CB501" s="22"/>
      <c r="CC501" s="22"/>
      <c r="CD501" s="22"/>
      <c r="CE501" s="22"/>
      <c r="CF501" s="22"/>
      <c r="CG501" s="22"/>
      <c r="CH501" s="22"/>
      <c r="CI501" s="22"/>
      <c r="CJ501" s="22"/>
      <c r="CK501" s="22"/>
      <c r="CL501" s="22"/>
    </row>
    <row r="502" spans="1:90" s="74" customFormat="1" ht="36">
      <c r="A502" s="7" t="s">
        <v>411</v>
      </c>
      <c r="B502" s="6" t="s">
        <v>22</v>
      </c>
      <c r="C502" s="6" t="s">
        <v>41</v>
      </c>
      <c r="D502" s="6" t="s">
        <v>6</v>
      </c>
      <c r="E502" s="6" t="s">
        <v>359</v>
      </c>
      <c r="F502" s="6" t="s">
        <v>54</v>
      </c>
      <c r="G502" s="67">
        <f>G503</f>
        <v>25000</v>
      </c>
      <c r="H502" s="67">
        <f>H503</f>
        <v>0</v>
      </c>
      <c r="I502" s="67">
        <f t="shared" si="257"/>
        <v>25000</v>
      </c>
      <c r="J502" s="67">
        <f t="shared" ref="J502:M502" si="260">J503</f>
        <v>25000</v>
      </c>
      <c r="K502" s="67">
        <f>K503</f>
        <v>0</v>
      </c>
      <c r="L502" s="67">
        <f t="shared" si="251"/>
        <v>25000</v>
      </c>
      <c r="M502" s="67">
        <f t="shared" si="260"/>
        <v>25000</v>
      </c>
      <c r="N502" s="67">
        <f>N503</f>
        <v>0</v>
      </c>
      <c r="O502" s="67">
        <f t="shared" si="252"/>
        <v>25000</v>
      </c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  <c r="BA502" s="22"/>
      <c r="BB502" s="22"/>
      <c r="BC502" s="22"/>
      <c r="BD502" s="22"/>
      <c r="BE502" s="22"/>
      <c r="BF502" s="22"/>
      <c r="BG502" s="22"/>
      <c r="BH502" s="22"/>
      <c r="BI502" s="22"/>
      <c r="BJ502" s="22"/>
      <c r="BK502" s="22"/>
      <c r="BL502" s="22"/>
      <c r="BM502" s="22"/>
      <c r="BN502" s="22"/>
      <c r="BO502" s="22"/>
      <c r="BP502" s="22"/>
      <c r="BQ502" s="22"/>
      <c r="BR502" s="22"/>
      <c r="BS502" s="22"/>
      <c r="BT502" s="22"/>
      <c r="BU502" s="22"/>
      <c r="BV502" s="22"/>
      <c r="BW502" s="22"/>
      <c r="BX502" s="22"/>
      <c r="BY502" s="22"/>
      <c r="BZ502" s="22"/>
      <c r="CA502" s="22"/>
      <c r="CB502" s="22"/>
      <c r="CC502" s="22"/>
      <c r="CD502" s="22"/>
      <c r="CE502" s="22"/>
      <c r="CF502" s="22"/>
      <c r="CG502" s="22"/>
      <c r="CH502" s="22"/>
      <c r="CI502" s="22"/>
      <c r="CJ502" s="22"/>
      <c r="CK502" s="22"/>
      <c r="CL502" s="22"/>
    </row>
    <row r="503" spans="1:90" s="74" customFormat="1" ht="14.25">
      <c r="A503" s="7" t="s">
        <v>57</v>
      </c>
      <c r="B503" s="6" t="s">
        <v>22</v>
      </c>
      <c r="C503" s="6" t="s">
        <v>41</v>
      </c>
      <c r="D503" s="6" t="s">
        <v>6</v>
      </c>
      <c r="E503" s="6" t="s">
        <v>359</v>
      </c>
      <c r="F503" s="6" t="s">
        <v>56</v>
      </c>
      <c r="G503" s="67">
        <v>25000</v>
      </c>
      <c r="H503" s="67"/>
      <c r="I503" s="67">
        <f t="shared" si="257"/>
        <v>25000</v>
      </c>
      <c r="J503" s="68">
        <v>25000</v>
      </c>
      <c r="K503" s="67"/>
      <c r="L503" s="67">
        <f t="shared" si="251"/>
        <v>25000</v>
      </c>
      <c r="M503" s="67">
        <v>25000</v>
      </c>
      <c r="N503" s="67"/>
      <c r="O503" s="67">
        <f t="shared" si="252"/>
        <v>25000</v>
      </c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  <c r="AR503" s="22"/>
      <c r="AS503" s="22"/>
      <c r="AT503" s="22"/>
      <c r="AU503" s="22"/>
      <c r="AV503" s="22"/>
      <c r="AW503" s="22"/>
      <c r="AX503" s="22"/>
      <c r="AY503" s="22"/>
      <c r="AZ503" s="22"/>
      <c r="BA503" s="22"/>
      <c r="BB503" s="22"/>
      <c r="BC503" s="22"/>
      <c r="BD503" s="22"/>
      <c r="BE503" s="22"/>
      <c r="BF503" s="22"/>
      <c r="BG503" s="22"/>
      <c r="BH503" s="22"/>
      <c r="BI503" s="22"/>
      <c r="BJ503" s="22"/>
      <c r="BK503" s="22"/>
      <c r="BL503" s="22"/>
      <c r="BM503" s="22"/>
      <c r="BN503" s="22"/>
      <c r="BO503" s="22"/>
      <c r="BP503" s="22"/>
      <c r="BQ503" s="22"/>
      <c r="BR503" s="22"/>
      <c r="BS503" s="22"/>
      <c r="BT503" s="22"/>
      <c r="BU503" s="22"/>
      <c r="BV503" s="22"/>
      <c r="BW503" s="22"/>
      <c r="BX503" s="22"/>
      <c r="BY503" s="22"/>
      <c r="BZ503" s="22"/>
      <c r="CA503" s="22"/>
      <c r="CB503" s="22"/>
      <c r="CC503" s="22"/>
      <c r="CD503" s="22"/>
      <c r="CE503" s="22"/>
      <c r="CF503" s="22"/>
      <c r="CG503" s="22"/>
      <c r="CH503" s="22"/>
      <c r="CI503" s="22"/>
      <c r="CJ503" s="22"/>
      <c r="CK503" s="22"/>
      <c r="CL503" s="22"/>
    </row>
    <row r="504" spans="1:90" s="74" customFormat="1" ht="14.25">
      <c r="A504" s="7" t="s">
        <v>413</v>
      </c>
      <c r="B504" s="6" t="s">
        <v>22</v>
      </c>
      <c r="C504" s="6" t="s">
        <v>41</v>
      </c>
      <c r="D504" s="6" t="s">
        <v>6</v>
      </c>
      <c r="E504" s="6" t="s">
        <v>359</v>
      </c>
      <c r="F504" s="6" t="s">
        <v>61</v>
      </c>
      <c r="G504" s="67">
        <f>G505</f>
        <v>25000</v>
      </c>
      <c r="H504" s="67">
        <f>H505</f>
        <v>0</v>
      </c>
      <c r="I504" s="67">
        <f t="shared" si="257"/>
        <v>25000</v>
      </c>
      <c r="J504" s="67">
        <f t="shared" ref="J504:M504" si="261">J505</f>
        <v>25000</v>
      </c>
      <c r="K504" s="67">
        <f>K505</f>
        <v>0</v>
      </c>
      <c r="L504" s="67">
        <f t="shared" si="251"/>
        <v>25000</v>
      </c>
      <c r="M504" s="67">
        <f t="shared" si="261"/>
        <v>25000</v>
      </c>
      <c r="N504" s="67">
        <f>N505</f>
        <v>0</v>
      </c>
      <c r="O504" s="67">
        <f t="shared" si="252"/>
        <v>25000</v>
      </c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  <c r="AU504" s="22"/>
      <c r="AV504" s="22"/>
      <c r="AW504" s="22"/>
      <c r="AX504" s="22"/>
      <c r="AY504" s="22"/>
      <c r="AZ504" s="22"/>
      <c r="BA504" s="22"/>
      <c r="BB504" s="22"/>
      <c r="BC504" s="22"/>
      <c r="BD504" s="22"/>
      <c r="BE504" s="22"/>
      <c r="BF504" s="22"/>
      <c r="BG504" s="22"/>
      <c r="BH504" s="22"/>
      <c r="BI504" s="22"/>
      <c r="BJ504" s="22"/>
      <c r="BK504" s="22"/>
      <c r="BL504" s="22"/>
      <c r="BM504" s="22"/>
      <c r="BN504" s="22"/>
      <c r="BO504" s="22"/>
      <c r="BP504" s="22"/>
      <c r="BQ504" s="22"/>
      <c r="BR504" s="22"/>
      <c r="BS504" s="22"/>
      <c r="BT504" s="22"/>
      <c r="BU504" s="22"/>
      <c r="BV504" s="22"/>
      <c r="BW504" s="22"/>
      <c r="BX504" s="22"/>
      <c r="BY504" s="22"/>
      <c r="BZ504" s="22"/>
      <c r="CA504" s="22"/>
      <c r="CB504" s="22"/>
      <c r="CC504" s="22"/>
      <c r="CD504" s="22"/>
      <c r="CE504" s="22"/>
      <c r="CF504" s="22"/>
      <c r="CG504" s="22"/>
      <c r="CH504" s="22"/>
      <c r="CI504" s="22"/>
      <c r="CJ504" s="22"/>
      <c r="CK504" s="22"/>
      <c r="CL504" s="22"/>
    </row>
    <row r="505" spans="1:90" s="74" customFormat="1" ht="14.25">
      <c r="A505" s="7" t="s">
        <v>82</v>
      </c>
      <c r="B505" s="6" t="s">
        <v>22</v>
      </c>
      <c r="C505" s="6" t="s">
        <v>41</v>
      </c>
      <c r="D505" s="6" t="s">
        <v>6</v>
      </c>
      <c r="E505" s="6" t="s">
        <v>359</v>
      </c>
      <c r="F505" s="6" t="s">
        <v>62</v>
      </c>
      <c r="G505" s="67">
        <v>25000</v>
      </c>
      <c r="H505" s="67"/>
      <c r="I505" s="67">
        <f t="shared" si="257"/>
        <v>25000</v>
      </c>
      <c r="J505" s="68">
        <v>25000</v>
      </c>
      <c r="K505" s="67"/>
      <c r="L505" s="67">
        <f t="shared" si="251"/>
        <v>25000</v>
      </c>
      <c r="M505" s="67">
        <v>25000</v>
      </c>
      <c r="N505" s="67"/>
      <c r="O505" s="67">
        <f t="shared" si="252"/>
        <v>25000</v>
      </c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  <c r="AR505" s="22"/>
      <c r="AS505" s="22"/>
      <c r="AT505" s="22"/>
      <c r="AU505" s="22"/>
      <c r="AV505" s="22"/>
      <c r="AW505" s="22"/>
      <c r="AX505" s="22"/>
      <c r="AY505" s="22"/>
      <c r="AZ505" s="22"/>
      <c r="BA505" s="22"/>
      <c r="BB505" s="22"/>
      <c r="BC505" s="22"/>
      <c r="BD505" s="22"/>
      <c r="BE505" s="22"/>
      <c r="BF505" s="22"/>
      <c r="BG505" s="22"/>
      <c r="BH505" s="22"/>
      <c r="BI505" s="22"/>
      <c r="BJ505" s="22"/>
      <c r="BK505" s="22"/>
      <c r="BL505" s="22"/>
      <c r="BM505" s="22"/>
      <c r="BN505" s="22"/>
      <c r="BO505" s="22"/>
      <c r="BP505" s="22"/>
      <c r="BQ505" s="22"/>
      <c r="BR505" s="22"/>
      <c r="BS505" s="22"/>
      <c r="BT505" s="22"/>
      <c r="BU505" s="22"/>
      <c r="BV505" s="22"/>
      <c r="BW505" s="22"/>
      <c r="BX505" s="22"/>
      <c r="BY505" s="22"/>
      <c r="BZ505" s="22"/>
      <c r="CA505" s="22"/>
      <c r="CB505" s="22"/>
      <c r="CC505" s="22"/>
      <c r="CD505" s="22"/>
      <c r="CE505" s="22"/>
      <c r="CF505" s="22"/>
      <c r="CG505" s="22"/>
      <c r="CH505" s="22"/>
      <c r="CI505" s="22"/>
      <c r="CJ505" s="22"/>
      <c r="CK505" s="22"/>
      <c r="CL505" s="22"/>
    </row>
    <row r="506" spans="1:90" s="74" customFormat="1" ht="4.5" customHeight="1">
      <c r="A506" s="10"/>
      <c r="B506" s="6"/>
      <c r="C506" s="6"/>
      <c r="D506" s="6"/>
      <c r="E506" s="6"/>
      <c r="F506" s="6"/>
      <c r="G506" s="67"/>
      <c r="H506" s="67"/>
      <c r="I506" s="65"/>
      <c r="J506" s="68"/>
      <c r="K506" s="68"/>
      <c r="L506" s="68"/>
      <c r="M506" s="67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  <c r="AR506" s="22"/>
      <c r="AS506" s="22"/>
      <c r="AT506" s="22"/>
      <c r="AU506" s="22"/>
      <c r="AV506" s="22"/>
      <c r="AW506" s="22"/>
      <c r="AX506" s="22"/>
      <c r="AY506" s="22"/>
      <c r="AZ506" s="22"/>
      <c r="BA506" s="22"/>
      <c r="BB506" s="22"/>
      <c r="BC506" s="22"/>
      <c r="BD506" s="22"/>
      <c r="BE506" s="22"/>
      <c r="BF506" s="22"/>
      <c r="BG506" s="22"/>
      <c r="BH506" s="22"/>
      <c r="BI506" s="22"/>
      <c r="BJ506" s="22"/>
      <c r="BK506" s="22"/>
      <c r="BL506" s="22"/>
      <c r="BM506" s="22"/>
      <c r="BN506" s="22"/>
      <c r="BO506" s="22"/>
      <c r="BP506" s="22"/>
      <c r="BQ506" s="22"/>
      <c r="BR506" s="22"/>
      <c r="BS506" s="22"/>
      <c r="BT506" s="22"/>
      <c r="BU506" s="22"/>
      <c r="BV506" s="22"/>
      <c r="BW506" s="22"/>
      <c r="BX506" s="22"/>
      <c r="BY506" s="22"/>
      <c r="BZ506" s="22"/>
      <c r="CA506" s="22"/>
      <c r="CB506" s="22"/>
      <c r="CC506" s="22"/>
      <c r="CD506" s="22"/>
      <c r="CE506" s="22"/>
      <c r="CF506" s="22"/>
      <c r="CG506" s="22"/>
      <c r="CH506" s="22"/>
      <c r="CI506" s="22"/>
      <c r="CJ506" s="22"/>
      <c r="CK506" s="22"/>
      <c r="CL506" s="22"/>
    </row>
    <row r="507" spans="1:90" s="74" customFormat="1" ht="24">
      <c r="A507" s="1" t="s">
        <v>504</v>
      </c>
      <c r="B507" s="2" t="s">
        <v>35</v>
      </c>
      <c r="C507" s="2"/>
      <c r="D507" s="2"/>
      <c r="E507" s="2"/>
      <c r="F507" s="2"/>
      <c r="G507" s="65">
        <f>G508+G528+G548+G534</f>
        <v>11146922.199999999</v>
      </c>
      <c r="H507" s="65">
        <f>H508+H528+H548+H534</f>
        <v>0</v>
      </c>
      <c r="I507" s="65">
        <f t="shared" si="257"/>
        <v>11146922.199999999</v>
      </c>
      <c r="J507" s="65">
        <f t="shared" ref="J507:M507" si="262">J508+J528+J548+J534</f>
        <v>10327786.27</v>
      </c>
      <c r="K507" s="65">
        <f>K508+K528+K548+K534</f>
        <v>0</v>
      </c>
      <c r="L507" s="65">
        <f t="shared" ref="L507:L547" si="263">J507+K507</f>
        <v>10327786.27</v>
      </c>
      <c r="M507" s="65">
        <f t="shared" si="262"/>
        <v>10591051.310000001</v>
      </c>
      <c r="N507" s="65">
        <f>N508+N528+N548+N534</f>
        <v>0</v>
      </c>
      <c r="O507" s="65">
        <f t="shared" ref="O507:O547" si="264">M507+N507</f>
        <v>10591051.310000001</v>
      </c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22"/>
      <c r="AW507" s="22"/>
      <c r="AX507" s="22"/>
      <c r="AY507" s="22"/>
      <c r="AZ507" s="22"/>
      <c r="BA507" s="22"/>
      <c r="BB507" s="22"/>
      <c r="BC507" s="22"/>
      <c r="BD507" s="22"/>
      <c r="BE507" s="22"/>
      <c r="BF507" s="22"/>
      <c r="BG507" s="22"/>
      <c r="BH507" s="22"/>
      <c r="BI507" s="22"/>
      <c r="BJ507" s="22"/>
      <c r="BK507" s="22"/>
      <c r="BL507" s="22"/>
      <c r="BM507" s="22"/>
      <c r="BN507" s="22"/>
      <c r="BO507" s="22"/>
      <c r="BP507" s="22"/>
      <c r="BQ507" s="22"/>
      <c r="BR507" s="22"/>
      <c r="BS507" s="22"/>
      <c r="BT507" s="22"/>
      <c r="BU507" s="22"/>
      <c r="BV507" s="22"/>
      <c r="BW507" s="22"/>
      <c r="BX507" s="22"/>
      <c r="BY507" s="22"/>
      <c r="BZ507" s="22"/>
      <c r="CA507" s="22"/>
      <c r="CB507" s="22"/>
      <c r="CC507" s="22"/>
      <c r="CD507" s="22"/>
      <c r="CE507" s="22"/>
      <c r="CF507" s="22"/>
      <c r="CG507" s="22"/>
      <c r="CH507" s="22"/>
      <c r="CI507" s="22"/>
      <c r="CJ507" s="22"/>
      <c r="CK507" s="22"/>
      <c r="CL507" s="22"/>
    </row>
    <row r="508" spans="1:90" s="74" customFormat="1" ht="14.25">
      <c r="A508" s="14" t="s">
        <v>1</v>
      </c>
      <c r="B508" s="2" t="s">
        <v>35</v>
      </c>
      <c r="C508" s="2" t="s">
        <v>5</v>
      </c>
      <c r="D508" s="2"/>
      <c r="E508" s="2"/>
      <c r="F508" s="2"/>
      <c r="G508" s="65">
        <f>G509</f>
        <v>7535982.1999999993</v>
      </c>
      <c r="H508" s="65">
        <f>H509</f>
        <v>0</v>
      </c>
      <c r="I508" s="65">
        <f t="shared" si="257"/>
        <v>7535982.1999999993</v>
      </c>
      <c r="J508" s="65">
        <f t="shared" ref="J508:M508" si="265">J509</f>
        <v>6675285.5899999999</v>
      </c>
      <c r="K508" s="65">
        <f>K509</f>
        <v>0</v>
      </c>
      <c r="L508" s="65">
        <f t="shared" si="263"/>
        <v>6675285.5899999999</v>
      </c>
      <c r="M508" s="65">
        <f t="shared" si="265"/>
        <v>6904450.6100000003</v>
      </c>
      <c r="N508" s="65">
        <f>N509</f>
        <v>0</v>
      </c>
      <c r="O508" s="65">
        <f t="shared" si="264"/>
        <v>6904450.6100000003</v>
      </c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  <c r="AU508" s="22"/>
      <c r="AV508" s="22"/>
      <c r="AW508" s="22"/>
      <c r="AX508" s="22"/>
      <c r="AY508" s="22"/>
      <c r="AZ508" s="22"/>
      <c r="BA508" s="22"/>
      <c r="BB508" s="22"/>
      <c r="BC508" s="22"/>
      <c r="BD508" s="22"/>
      <c r="BE508" s="22"/>
      <c r="BF508" s="22"/>
      <c r="BG508" s="22"/>
      <c r="BH508" s="22"/>
      <c r="BI508" s="22"/>
      <c r="BJ508" s="22"/>
      <c r="BK508" s="22"/>
      <c r="BL508" s="22"/>
      <c r="BM508" s="22"/>
      <c r="BN508" s="22"/>
      <c r="BO508" s="22"/>
      <c r="BP508" s="22"/>
      <c r="BQ508" s="22"/>
      <c r="BR508" s="22"/>
      <c r="BS508" s="22"/>
      <c r="BT508" s="22"/>
      <c r="BU508" s="22"/>
      <c r="BV508" s="22"/>
      <c r="BW508" s="22"/>
      <c r="BX508" s="22"/>
      <c r="BY508" s="22"/>
      <c r="BZ508" s="22"/>
      <c r="CA508" s="22"/>
      <c r="CB508" s="22"/>
      <c r="CC508" s="22"/>
      <c r="CD508" s="22"/>
      <c r="CE508" s="22"/>
      <c r="CF508" s="22"/>
      <c r="CG508" s="22"/>
      <c r="CH508" s="22"/>
      <c r="CI508" s="22"/>
      <c r="CJ508" s="22"/>
      <c r="CK508" s="22"/>
      <c r="CL508" s="22"/>
    </row>
    <row r="509" spans="1:90" s="57" customFormat="1" ht="12">
      <c r="A509" s="17" t="s">
        <v>24</v>
      </c>
      <c r="B509" s="4" t="s">
        <v>35</v>
      </c>
      <c r="C509" s="4" t="s">
        <v>5</v>
      </c>
      <c r="D509" s="4" t="s">
        <v>44</v>
      </c>
      <c r="E509" s="2"/>
      <c r="F509" s="2"/>
      <c r="G509" s="66">
        <f>G510+G524</f>
        <v>7535982.1999999993</v>
      </c>
      <c r="H509" s="66">
        <f>H510+H524</f>
        <v>0</v>
      </c>
      <c r="I509" s="66">
        <f t="shared" si="257"/>
        <v>7535982.1999999993</v>
      </c>
      <c r="J509" s="66">
        <f>J510+J524</f>
        <v>6675285.5899999999</v>
      </c>
      <c r="K509" s="66">
        <f>K510+K524</f>
        <v>0</v>
      </c>
      <c r="L509" s="66">
        <f t="shared" si="263"/>
        <v>6675285.5899999999</v>
      </c>
      <c r="M509" s="66">
        <f>M510+M524</f>
        <v>6904450.6100000003</v>
      </c>
      <c r="N509" s="66">
        <f>N510+N524</f>
        <v>0</v>
      </c>
      <c r="O509" s="66">
        <f t="shared" si="264"/>
        <v>6904450.6100000003</v>
      </c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23"/>
      <c r="AI509" s="23"/>
      <c r="AJ509" s="23"/>
      <c r="AK509" s="23"/>
      <c r="AL509" s="23"/>
      <c r="AM509" s="23"/>
      <c r="AN509" s="23"/>
      <c r="AO509" s="23"/>
      <c r="AP509" s="23"/>
      <c r="AQ509" s="23"/>
      <c r="AR509" s="23"/>
      <c r="AS509" s="23"/>
      <c r="AT509" s="23"/>
      <c r="AU509" s="23"/>
      <c r="AV509" s="23"/>
      <c r="AW509" s="23"/>
      <c r="AX509" s="23"/>
      <c r="AY509" s="23"/>
      <c r="AZ509" s="23"/>
      <c r="BA509" s="23"/>
      <c r="BB509" s="23"/>
      <c r="BC509" s="23"/>
      <c r="BD509" s="23"/>
      <c r="BE509" s="23"/>
      <c r="BF509" s="23"/>
      <c r="BG509" s="23"/>
      <c r="BH509" s="23"/>
      <c r="BI509" s="23"/>
      <c r="BJ509" s="23"/>
      <c r="BK509" s="23"/>
      <c r="BL509" s="23"/>
      <c r="BM509" s="23"/>
      <c r="BN509" s="23"/>
      <c r="BO509" s="23"/>
      <c r="BP509" s="23"/>
      <c r="BQ509" s="23"/>
      <c r="BR509" s="23"/>
      <c r="BS509" s="23"/>
      <c r="BT509" s="23"/>
      <c r="BU509" s="23"/>
      <c r="BV509" s="23"/>
      <c r="BW509" s="23"/>
      <c r="BX509" s="23"/>
      <c r="BY509" s="23"/>
      <c r="BZ509" s="23"/>
      <c r="CA509" s="23"/>
      <c r="CB509" s="23"/>
      <c r="CC509" s="23"/>
      <c r="CD509" s="23"/>
      <c r="CE509" s="23"/>
      <c r="CF509" s="23"/>
      <c r="CG509" s="23"/>
      <c r="CH509" s="23"/>
      <c r="CI509" s="23"/>
      <c r="CJ509" s="23"/>
      <c r="CK509" s="23"/>
      <c r="CL509" s="23"/>
    </row>
    <row r="510" spans="1:90" s="56" customFormat="1" ht="24">
      <c r="A510" s="7" t="s">
        <v>480</v>
      </c>
      <c r="B510" s="6" t="s">
        <v>35</v>
      </c>
      <c r="C510" s="6" t="s">
        <v>5</v>
      </c>
      <c r="D510" s="6" t="s">
        <v>44</v>
      </c>
      <c r="E510" s="6" t="s">
        <v>149</v>
      </c>
      <c r="F510" s="6"/>
      <c r="G510" s="67">
        <f>G511+G518+G521</f>
        <v>7535982.1999999993</v>
      </c>
      <c r="H510" s="67">
        <f>H511+H518+H521</f>
        <v>0</v>
      </c>
      <c r="I510" s="67">
        <f t="shared" si="257"/>
        <v>7535982.1999999993</v>
      </c>
      <c r="J510" s="67">
        <f>J511+J518+J521</f>
        <v>6675285.5899999999</v>
      </c>
      <c r="K510" s="67">
        <f>K511+K518+K521</f>
        <v>0</v>
      </c>
      <c r="L510" s="67">
        <f t="shared" si="263"/>
        <v>6675285.5899999999</v>
      </c>
      <c r="M510" s="67">
        <f>M511+M518+M521</f>
        <v>6904450.6100000003</v>
      </c>
      <c r="N510" s="67">
        <f>N511+N518+N521</f>
        <v>0</v>
      </c>
      <c r="O510" s="67">
        <f t="shared" si="264"/>
        <v>6904450.6100000003</v>
      </c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  <c r="AR510" s="24"/>
      <c r="AS510" s="24"/>
      <c r="AT510" s="24"/>
      <c r="AU510" s="24"/>
      <c r="AV510" s="24"/>
      <c r="AW510" s="24"/>
      <c r="AX510" s="24"/>
      <c r="AY510" s="24"/>
      <c r="AZ510" s="24"/>
      <c r="BA510" s="24"/>
      <c r="BB510" s="24"/>
      <c r="BC510" s="24"/>
      <c r="BD510" s="24"/>
      <c r="BE510" s="24"/>
      <c r="BF510" s="24"/>
      <c r="BG510" s="24"/>
      <c r="BH510" s="24"/>
      <c r="BI510" s="24"/>
      <c r="BJ510" s="24"/>
      <c r="BK510" s="24"/>
      <c r="BL510" s="24"/>
      <c r="BM510" s="24"/>
      <c r="BN510" s="24"/>
      <c r="BO510" s="24"/>
      <c r="BP510" s="24"/>
      <c r="BQ510" s="24"/>
      <c r="BR510" s="24"/>
      <c r="BS510" s="24"/>
      <c r="BT510" s="24"/>
      <c r="BU510" s="24"/>
      <c r="BV510" s="24"/>
      <c r="BW510" s="24"/>
      <c r="BX510" s="24"/>
      <c r="BY510" s="24"/>
      <c r="BZ510" s="24"/>
      <c r="CA510" s="24"/>
      <c r="CB510" s="24"/>
      <c r="CC510" s="24"/>
      <c r="CD510" s="24"/>
      <c r="CE510" s="24"/>
      <c r="CF510" s="24"/>
      <c r="CG510" s="24"/>
      <c r="CH510" s="24"/>
      <c r="CI510" s="24"/>
      <c r="CJ510" s="24"/>
      <c r="CK510" s="24"/>
      <c r="CL510" s="24"/>
    </row>
    <row r="511" spans="1:90" s="31" customFormat="1" ht="12">
      <c r="A511" s="33" t="s">
        <v>53</v>
      </c>
      <c r="B511" s="6" t="s">
        <v>35</v>
      </c>
      <c r="C511" s="6" t="s">
        <v>5</v>
      </c>
      <c r="D511" s="6" t="s">
        <v>44</v>
      </c>
      <c r="E511" s="6" t="s">
        <v>150</v>
      </c>
      <c r="F511" s="6"/>
      <c r="G511" s="67">
        <f>G512+G514+G516</f>
        <v>5650982.1999999993</v>
      </c>
      <c r="H511" s="67">
        <f>H512+H514+H516</f>
        <v>0</v>
      </c>
      <c r="I511" s="67">
        <f t="shared" si="257"/>
        <v>5650982.1999999993</v>
      </c>
      <c r="J511" s="67">
        <f t="shared" ref="J511" si="266">J512+J514+J516</f>
        <v>5930285.5899999999</v>
      </c>
      <c r="K511" s="67">
        <f>K512+K514+K516</f>
        <v>0</v>
      </c>
      <c r="L511" s="67">
        <f t="shared" si="263"/>
        <v>5930285.5899999999</v>
      </c>
      <c r="M511" s="67">
        <f>M512+M514+M516</f>
        <v>6159450.6100000003</v>
      </c>
      <c r="N511" s="67">
        <f>N512+N514+N516</f>
        <v>0</v>
      </c>
      <c r="O511" s="67">
        <f t="shared" si="264"/>
        <v>6159450.6100000003</v>
      </c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</row>
    <row r="512" spans="1:90" s="31" customFormat="1" ht="36">
      <c r="A512" s="7" t="s">
        <v>411</v>
      </c>
      <c r="B512" s="6" t="s">
        <v>35</v>
      </c>
      <c r="C512" s="6" t="s">
        <v>5</v>
      </c>
      <c r="D512" s="6" t="s">
        <v>44</v>
      </c>
      <c r="E512" s="6" t="s">
        <v>150</v>
      </c>
      <c r="F512" s="6" t="s">
        <v>54</v>
      </c>
      <c r="G512" s="67">
        <f>G513</f>
        <v>5459822.1999999993</v>
      </c>
      <c r="H512" s="67">
        <f>H513</f>
        <v>0</v>
      </c>
      <c r="I512" s="67">
        <f t="shared" si="257"/>
        <v>5459822.1999999993</v>
      </c>
      <c r="J512" s="67">
        <f t="shared" ref="J512:M512" si="267">J513</f>
        <v>5739125.5899999999</v>
      </c>
      <c r="K512" s="67">
        <f>K513</f>
        <v>0</v>
      </c>
      <c r="L512" s="67">
        <f t="shared" si="263"/>
        <v>5739125.5899999999</v>
      </c>
      <c r="M512" s="67">
        <f t="shared" si="267"/>
        <v>5968290.6100000003</v>
      </c>
      <c r="N512" s="67">
        <f>N513</f>
        <v>0</v>
      </c>
      <c r="O512" s="67">
        <f t="shared" si="264"/>
        <v>5968290.6100000003</v>
      </c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</row>
    <row r="513" spans="1:90" s="31" customFormat="1" ht="12">
      <c r="A513" s="7" t="s">
        <v>57</v>
      </c>
      <c r="B513" s="6" t="s">
        <v>35</v>
      </c>
      <c r="C513" s="6" t="s">
        <v>5</v>
      </c>
      <c r="D513" s="6" t="s">
        <v>44</v>
      </c>
      <c r="E513" s="6" t="s">
        <v>150</v>
      </c>
      <c r="F513" s="6" t="s">
        <v>56</v>
      </c>
      <c r="G513" s="67">
        <f>4204861.89+1244960.31+10000</f>
        <v>5459822.1999999993</v>
      </c>
      <c r="H513" s="67"/>
      <c r="I513" s="67">
        <f t="shared" si="257"/>
        <v>5459822.1999999993</v>
      </c>
      <c r="J513" s="68">
        <f>4420361.06+1308764.53+10000</f>
        <v>5739125.5899999999</v>
      </c>
      <c r="K513" s="67"/>
      <c r="L513" s="67">
        <f t="shared" si="263"/>
        <v>5739125.5899999999</v>
      </c>
      <c r="M513" s="67">
        <f>4597175.5+1361115.11+10000</f>
        <v>5968290.6100000003</v>
      </c>
      <c r="N513" s="67"/>
      <c r="O513" s="67">
        <f t="shared" si="264"/>
        <v>5968290.6100000003</v>
      </c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12">
      <c r="A514" s="7" t="s">
        <v>413</v>
      </c>
      <c r="B514" s="6" t="s">
        <v>35</v>
      </c>
      <c r="C514" s="6" t="s">
        <v>5</v>
      </c>
      <c r="D514" s="6" t="s">
        <v>44</v>
      </c>
      <c r="E514" s="6" t="s">
        <v>150</v>
      </c>
      <c r="F514" s="6" t="s">
        <v>61</v>
      </c>
      <c r="G514" s="67">
        <f>G515</f>
        <v>191060</v>
      </c>
      <c r="H514" s="67">
        <f>H515</f>
        <v>0</v>
      </c>
      <c r="I514" s="67">
        <f t="shared" si="257"/>
        <v>191060</v>
      </c>
      <c r="J514" s="67">
        <f t="shared" ref="J514:M514" si="268">J515</f>
        <v>191060</v>
      </c>
      <c r="K514" s="67">
        <f>K515</f>
        <v>0</v>
      </c>
      <c r="L514" s="67">
        <f t="shared" si="263"/>
        <v>191060</v>
      </c>
      <c r="M514" s="67">
        <f t="shared" si="268"/>
        <v>191060</v>
      </c>
      <c r="N514" s="67">
        <f>N515</f>
        <v>0</v>
      </c>
      <c r="O514" s="67">
        <f t="shared" si="264"/>
        <v>191060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1" customFormat="1" ht="12">
      <c r="A515" s="7" t="s">
        <v>82</v>
      </c>
      <c r="B515" s="6" t="s">
        <v>35</v>
      </c>
      <c r="C515" s="6" t="s">
        <v>5</v>
      </c>
      <c r="D515" s="6" t="s">
        <v>44</v>
      </c>
      <c r="E515" s="6" t="s">
        <v>150</v>
      </c>
      <c r="F515" s="6" t="s">
        <v>62</v>
      </c>
      <c r="G515" s="67">
        <f>191060</f>
        <v>191060</v>
      </c>
      <c r="H515" s="67"/>
      <c r="I515" s="67">
        <f t="shared" si="257"/>
        <v>191060</v>
      </c>
      <c r="J515" s="68">
        <v>191060</v>
      </c>
      <c r="K515" s="67"/>
      <c r="L515" s="67">
        <f t="shared" si="263"/>
        <v>191060</v>
      </c>
      <c r="M515" s="67">
        <v>191060</v>
      </c>
      <c r="N515" s="67"/>
      <c r="O515" s="67">
        <f t="shared" si="264"/>
        <v>191060</v>
      </c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</row>
    <row r="516" spans="1:90" s="31" customFormat="1" ht="12">
      <c r="A516" s="7" t="s">
        <v>65</v>
      </c>
      <c r="B516" s="6" t="s">
        <v>35</v>
      </c>
      <c r="C516" s="6" t="s">
        <v>5</v>
      </c>
      <c r="D516" s="6" t="s">
        <v>44</v>
      </c>
      <c r="E516" s="6" t="s">
        <v>150</v>
      </c>
      <c r="F516" s="6" t="s">
        <v>22</v>
      </c>
      <c r="G516" s="67">
        <f>G517</f>
        <v>100</v>
      </c>
      <c r="H516" s="67">
        <f>H517</f>
        <v>0</v>
      </c>
      <c r="I516" s="67">
        <f t="shared" si="257"/>
        <v>100</v>
      </c>
      <c r="J516" s="67">
        <f t="shared" ref="J516:M516" si="269">J517</f>
        <v>100</v>
      </c>
      <c r="K516" s="67">
        <f>K517</f>
        <v>0</v>
      </c>
      <c r="L516" s="67">
        <f t="shared" si="263"/>
        <v>100</v>
      </c>
      <c r="M516" s="67">
        <f t="shared" si="269"/>
        <v>100</v>
      </c>
      <c r="N516" s="67">
        <f>N517</f>
        <v>0</v>
      </c>
      <c r="O516" s="67">
        <f t="shared" si="264"/>
        <v>100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7" t="s">
        <v>66</v>
      </c>
      <c r="B517" s="6" t="s">
        <v>35</v>
      </c>
      <c r="C517" s="6" t="s">
        <v>5</v>
      </c>
      <c r="D517" s="6" t="s">
        <v>44</v>
      </c>
      <c r="E517" s="6" t="s">
        <v>150</v>
      </c>
      <c r="F517" s="6" t="s">
        <v>64</v>
      </c>
      <c r="G517" s="67">
        <v>100</v>
      </c>
      <c r="H517" s="67"/>
      <c r="I517" s="67">
        <f t="shared" si="257"/>
        <v>100</v>
      </c>
      <c r="J517" s="68">
        <v>100</v>
      </c>
      <c r="K517" s="67"/>
      <c r="L517" s="67">
        <f t="shared" si="263"/>
        <v>100</v>
      </c>
      <c r="M517" s="67">
        <v>100</v>
      </c>
      <c r="N517" s="67"/>
      <c r="O517" s="67">
        <f t="shared" si="264"/>
        <v>100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17.25" customHeight="1">
      <c r="A518" s="7" t="s">
        <v>92</v>
      </c>
      <c r="B518" s="6" t="s">
        <v>35</v>
      </c>
      <c r="C518" s="6" t="s">
        <v>5</v>
      </c>
      <c r="D518" s="6" t="s">
        <v>44</v>
      </c>
      <c r="E518" s="6" t="s">
        <v>151</v>
      </c>
      <c r="F518" s="6"/>
      <c r="G518" s="67">
        <f>G519</f>
        <v>745000</v>
      </c>
      <c r="H518" s="67">
        <f>H519</f>
        <v>0</v>
      </c>
      <c r="I518" s="67">
        <f t="shared" si="257"/>
        <v>745000</v>
      </c>
      <c r="J518" s="67">
        <f t="shared" ref="J518:M519" si="270">J519</f>
        <v>745000</v>
      </c>
      <c r="K518" s="67">
        <f>K519</f>
        <v>0</v>
      </c>
      <c r="L518" s="67">
        <f t="shared" si="263"/>
        <v>745000</v>
      </c>
      <c r="M518" s="67">
        <f t="shared" si="270"/>
        <v>745000</v>
      </c>
      <c r="N518" s="67">
        <f>N519</f>
        <v>0</v>
      </c>
      <c r="O518" s="67">
        <f t="shared" si="264"/>
        <v>745000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12">
      <c r="A519" s="7" t="s">
        <v>413</v>
      </c>
      <c r="B519" s="6" t="s">
        <v>35</v>
      </c>
      <c r="C519" s="6" t="s">
        <v>5</v>
      </c>
      <c r="D519" s="6" t="s">
        <v>44</v>
      </c>
      <c r="E519" s="6" t="s">
        <v>151</v>
      </c>
      <c r="F519" s="6" t="s">
        <v>61</v>
      </c>
      <c r="G519" s="67">
        <f>G520</f>
        <v>745000</v>
      </c>
      <c r="H519" s="67">
        <f>H520</f>
        <v>0</v>
      </c>
      <c r="I519" s="67">
        <f t="shared" si="257"/>
        <v>745000</v>
      </c>
      <c r="J519" s="67">
        <f t="shared" si="270"/>
        <v>745000</v>
      </c>
      <c r="K519" s="67">
        <f>K520</f>
        <v>0</v>
      </c>
      <c r="L519" s="67">
        <f t="shared" si="263"/>
        <v>745000</v>
      </c>
      <c r="M519" s="67">
        <f t="shared" si="270"/>
        <v>745000</v>
      </c>
      <c r="N519" s="67">
        <f>N520</f>
        <v>0</v>
      </c>
      <c r="O519" s="67">
        <f t="shared" si="264"/>
        <v>745000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1" customFormat="1" ht="12">
      <c r="A520" s="7" t="s">
        <v>82</v>
      </c>
      <c r="B520" s="6" t="s">
        <v>35</v>
      </c>
      <c r="C520" s="6" t="s">
        <v>5</v>
      </c>
      <c r="D520" s="6" t="s">
        <v>44</v>
      </c>
      <c r="E520" s="6" t="s">
        <v>151</v>
      </c>
      <c r="F520" s="6" t="s">
        <v>62</v>
      </c>
      <c r="G520" s="67">
        <v>745000</v>
      </c>
      <c r="H520" s="67"/>
      <c r="I520" s="67">
        <f t="shared" si="257"/>
        <v>745000</v>
      </c>
      <c r="J520" s="68">
        <v>745000</v>
      </c>
      <c r="K520" s="67"/>
      <c r="L520" s="67">
        <f t="shared" si="263"/>
        <v>745000</v>
      </c>
      <c r="M520" s="67">
        <v>745000</v>
      </c>
      <c r="N520" s="67"/>
      <c r="O520" s="67">
        <f t="shared" si="264"/>
        <v>745000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36">
      <c r="A521" s="7" t="s">
        <v>560</v>
      </c>
      <c r="B521" s="6" t="s">
        <v>35</v>
      </c>
      <c r="C521" s="6" t="s">
        <v>5</v>
      </c>
      <c r="D521" s="6" t="s">
        <v>44</v>
      </c>
      <c r="E521" s="6" t="s">
        <v>559</v>
      </c>
      <c r="F521" s="9"/>
      <c r="G521" s="67">
        <f t="shared" ref="G521:N522" si="271">G522</f>
        <v>1140000</v>
      </c>
      <c r="H521" s="67">
        <f t="shared" si="271"/>
        <v>0</v>
      </c>
      <c r="I521" s="67">
        <f t="shared" si="257"/>
        <v>1140000</v>
      </c>
      <c r="J521" s="67">
        <f t="shared" si="271"/>
        <v>0</v>
      </c>
      <c r="K521" s="67">
        <f t="shared" si="271"/>
        <v>0</v>
      </c>
      <c r="L521" s="67">
        <f t="shared" si="263"/>
        <v>0</v>
      </c>
      <c r="M521" s="67">
        <f t="shared" si="271"/>
        <v>0</v>
      </c>
      <c r="N521" s="67">
        <f t="shared" si="271"/>
        <v>0</v>
      </c>
      <c r="O521" s="67">
        <f t="shared" si="264"/>
        <v>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1" customFormat="1" ht="12">
      <c r="A522" s="7" t="s">
        <v>413</v>
      </c>
      <c r="B522" s="6" t="s">
        <v>35</v>
      </c>
      <c r="C522" s="6" t="s">
        <v>5</v>
      </c>
      <c r="D522" s="6" t="s">
        <v>44</v>
      </c>
      <c r="E522" s="6" t="s">
        <v>559</v>
      </c>
      <c r="F522" s="9" t="s">
        <v>61</v>
      </c>
      <c r="G522" s="67">
        <f t="shared" si="271"/>
        <v>1140000</v>
      </c>
      <c r="H522" s="67">
        <f t="shared" si="271"/>
        <v>0</v>
      </c>
      <c r="I522" s="67">
        <f t="shared" si="257"/>
        <v>1140000</v>
      </c>
      <c r="J522" s="67">
        <f t="shared" si="271"/>
        <v>0</v>
      </c>
      <c r="K522" s="67">
        <f t="shared" si="271"/>
        <v>0</v>
      </c>
      <c r="L522" s="67">
        <f t="shared" si="263"/>
        <v>0</v>
      </c>
      <c r="M522" s="67">
        <f t="shared" si="271"/>
        <v>0</v>
      </c>
      <c r="N522" s="67">
        <f t="shared" si="271"/>
        <v>0</v>
      </c>
      <c r="O522" s="67">
        <f t="shared" si="264"/>
        <v>0</v>
      </c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</row>
    <row r="523" spans="1:90" s="31" customFormat="1" ht="11.25" customHeight="1">
      <c r="A523" s="7" t="s">
        <v>82</v>
      </c>
      <c r="B523" s="6" t="s">
        <v>35</v>
      </c>
      <c r="C523" s="6" t="s">
        <v>5</v>
      </c>
      <c r="D523" s="6" t="s">
        <v>44</v>
      </c>
      <c r="E523" s="6" t="s">
        <v>559</v>
      </c>
      <c r="F523" s="9" t="s">
        <v>62</v>
      </c>
      <c r="G523" s="67">
        <v>1140000</v>
      </c>
      <c r="H523" s="67"/>
      <c r="I523" s="67">
        <f t="shared" si="257"/>
        <v>1140000</v>
      </c>
      <c r="J523" s="67">
        <v>0</v>
      </c>
      <c r="K523" s="67"/>
      <c r="L523" s="67">
        <f t="shared" si="263"/>
        <v>0</v>
      </c>
      <c r="M523" s="67">
        <v>0</v>
      </c>
      <c r="N523" s="67"/>
      <c r="O523" s="67">
        <f t="shared" si="264"/>
        <v>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1" customFormat="1" ht="12" hidden="1">
      <c r="A524" s="7" t="s">
        <v>47</v>
      </c>
      <c r="B524" s="35" t="s">
        <v>35</v>
      </c>
      <c r="C524" s="35" t="s">
        <v>5</v>
      </c>
      <c r="D524" s="35" t="s">
        <v>44</v>
      </c>
      <c r="E524" s="35" t="s">
        <v>141</v>
      </c>
      <c r="F524" s="6"/>
      <c r="G524" s="67">
        <f t="shared" ref="G524:H526" si="272">G525</f>
        <v>0</v>
      </c>
      <c r="H524" s="67">
        <f t="shared" si="272"/>
        <v>0</v>
      </c>
      <c r="I524" s="67">
        <f t="shared" si="257"/>
        <v>0</v>
      </c>
      <c r="J524" s="67">
        <f>J525</f>
        <v>0</v>
      </c>
      <c r="K524" s="67">
        <f>K525</f>
        <v>0</v>
      </c>
      <c r="L524" s="67">
        <f t="shared" si="263"/>
        <v>0</v>
      </c>
      <c r="M524" s="67">
        <f>M525</f>
        <v>0</v>
      </c>
      <c r="N524" s="67">
        <f>N525</f>
        <v>0</v>
      </c>
      <c r="O524" s="67">
        <f t="shared" si="264"/>
        <v>0</v>
      </c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  <c r="CC524" s="25"/>
      <c r="CD524" s="25"/>
      <c r="CE524" s="25"/>
      <c r="CF524" s="25"/>
      <c r="CG524" s="25"/>
      <c r="CH524" s="25"/>
      <c r="CI524" s="25"/>
      <c r="CJ524" s="25"/>
      <c r="CK524" s="25"/>
      <c r="CL524" s="25"/>
    </row>
    <row r="525" spans="1:90" s="32" customFormat="1" ht="12" hidden="1">
      <c r="A525" s="7" t="s">
        <v>199</v>
      </c>
      <c r="B525" s="35" t="s">
        <v>35</v>
      </c>
      <c r="C525" s="35" t="s">
        <v>5</v>
      </c>
      <c r="D525" s="35" t="s">
        <v>44</v>
      </c>
      <c r="E525" s="35" t="s">
        <v>247</v>
      </c>
      <c r="F525" s="6"/>
      <c r="G525" s="67">
        <f t="shared" si="272"/>
        <v>0</v>
      </c>
      <c r="H525" s="67">
        <f t="shared" si="272"/>
        <v>0</v>
      </c>
      <c r="I525" s="67">
        <f t="shared" si="257"/>
        <v>0</v>
      </c>
      <c r="J525" s="67">
        <f t="shared" ref="J525:M526" si="273">J526</f>
        <v>0</v>
      </c>
      <c r="K525" s="67">
        <f>K526</f>
        <v>0</v>
      </c>
      <c r="L525" s="67">
        <f t="shared" si="263"/>
        <v>0</v>
      </c>
      <c r="M525" s="67">
        <f t="shared" si="273"/>
        <v>0</v>
      </c>
      <c r="N525" s="67">
        <f>N526</f>
        <v>0</v>
      </c>
      <c r="O525" s="67">
        <f t="shared" si="264"/>
        <v>0</v>
      </c>
      <c r="P525" s="31"/>
      <c r="Q525" s="31"/>
    </row>
    <row r="526" spans="1:90" s="31" customFormat="1" ht="12" hidden="1">
      <c r="A526" s="7" t="s">
        <v>65</v>
      </c>
      <c r="B526" s="35" t="s">
        <v>35</v>
      </c>
      <c r="C526" s="35" t="s">
        <v>5</v>
      </c>
      <c r="D526" s="35" t="s">
        <v>44</v>
      </c>
      <c r="E526" s="35" t="s">
        <v>247</v>
      </c>
      <c r="F526" s="6" t="s">
        <v>22</v>
      </c>
      <c r="G526" s="67">
        <f t="shared" si="272"/>
        <v>0</v>
      </c>
      <c r="H526" s="67">
        <f t="shared" si="272"/>
        <v>0</v>
      </c>
      <c r="I526" s="67">
        <f t="shared" si="257"/>
        <v>0</v>
      </c>
      <c r="J526" s="67">
        <f t="shared" si="273"/>
        <v>0</v>
      </c>
      <c r="K526" s="67">
        <f>K527</f>
        <v>0</v>
      </c>
      <c r="L526" s="67">
        <f t="shared" si="263"/>
        <v>0</v>
      </c>
      <c r="M526" s="67">
        <f t="shared" si="273"/>
        <v>0</v>
      </c>
      <c r="N526" s="67">
        <f>N527</f>
        <v>0</v>
      </c>
      <c r="O526" s="67">
        <f t="shared" si="264"/>
        <v>0</v>
      </c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</row>
    <row r="527" spans="1:90" s="31" customFormat="1" ht="12" hidden="1">
      <c r="A527" s="7" t="s">
        <v>232</v>
      </c>
      <c r="B527" s="35" t="s">
        <v>35</v>
      </c>
      <c r="C527" s="35" t="s">
        <v>5</v>
      </c>
      <c r="D527" s="35" t="s">
        <v>44</v>
      </c>
      <c r="E527" s="35" t="s">
        <v>247</v>
      </c>
      <c r="F527" s="6" t="s">
        <v>233</v>
      </c>
      <c r="G527" s="67"/>
      <c r="H527" s="67"/>
      <c r="I527" s="67">
        <f t="shared" si="257"/>
        <v>0</v>
      </c>
      <c r="J527" s="67"/>
      <c r="K527" s="67"/>
      <c r="L527" s="67">
        <f t="shared" si="263"/>
        <v>0</v>
      </c>
      <c r="M527" s="67"/>
      <c r="N527" s="67"/>
      <c r="O527" s="67">
        <f t="shared" si="264"/>
        <v>0</v>
      </c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  <c r="CC527" s="25"/>
      <c r="CD527" s="25"/>
      <c r="CE527" s="25"/>
      <c r="CF527" s="25"/>
      <c r="CG527" s="25"/>
      <c r="CH527" s="25"/>
      <c r="CI527" s="25"/>
      <c r="CJ527" s="25"/>
      <c r="CK527" s="25"/>
      <c r="CL527" s="25"/>
    </row>
    <row r="528" spans="1:90" s="31" customFormat="1" ht="12">
      <c r="A528" s="1" t="s">
        <v>2</v>
      </c>
      <c r="B528" s="2" t="s">
        <v>35</v>
      </c>
      <c r="C528" s="2" t="s">
        <v>14</v>
      </c>
      <c r="D528" s="2"/>
      <c r="E528" s="2"/>
      <c r="F528" s="2"/>
      <c r="G528" s="65">
        <f t="shared" ref="G528:N532" si="274">G529</f>
        <v>400000</v>
      </c>
      <c r="H528" s="65">
        <f t="shared" si="274"/>
        <v>0</v>
      </c>
      <c r="I528" s="65">
        <f t="shared" si="257"/>
        <v>400000</v>
      </c>
      <c r="J528" s="65">
        <f t="shared" si="274"/>
        <v>400000</v>
      </c>
      <c r="K528" s="65">
        <f t="shared" si="274"/>
        <v>0</v>
      </c>
      <c r="L528" s="65">
        <f t="shared" si="263"/>
        <v>400000</v>
      </c>
      <c r="M528" s="65">
        <f t="shared" si="274"/>
        <v>400000</v>
      </c>
      <c r="N528" s="65">
        <f t="shared" si="274"/>
        <v>0</v>
      </c>
      <c r="O528" s="65">
        <f t="shared" si="264"/>
        <v>400000</v>
      </c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  <c r="CC528" s="25"/>
      <c r="CD528" s="25"/>
      <c r="CE528" s="25"/>
      <c r="CF528" s="25"/>
      <c r="CG528" s="25"/>
      <c r="CH528" s="25"/>
      <c r="CI528" s="25"/>
      <c r="CJ528" s="25"/>
      <c r="CK528" s="25"/>
      <c r="CL528" s="25"/>
    </row>
    <row r="529" spans="1:90" s="31" customFormat="1" ht="12">
      <c r="A529" s="19" t="s">
        <v>36</v>
      </c>
      <c r="B529" s="4" t="s">
        <v>35</v>
      </c>
      <c r="C529" s="4" t="s">
        <v>14</v>
      </c>
      <c r="D529" s="4" t="s">
        <v>10</v>
      </c>
      <c r="E529" s="2"/>
      <c r="F529" s="2"/>
      <c r="G529" s="66">
        <f t="shared" si="274"/>
        <v>400000</v>
      </c>
      <c r="H529" s="66">
        <f t="shared" si="274"/>
        <v>0</v>
      </c>
      <c r="I529" s="66">
        <f t="shared" si="257"/>
        <v>400000</v>
      </c>
      <c r="J529" s="66">
        <f t="shared" si="274"/>
        <v>400000</v>
      </c>
      <c r="K529" s="66">
        <f t="shared" si="274"/>
        <v>0</v>
      </c>
      <c r="L529" s="66">
        <f t="shared" si="263"/>
        <v>400000</v>
      </c>
      <c r="M529" s="66">
        <f t="shared" si="274"/>
        <v>400000</v>
      </c>
      <c r="N529" s="66">
        <f t="shared" si="274"/>
        <v>0</v>
      </c>
      <c r="O529" s="66">
        <f t="shared" si="264"/>
        <v>400000</v>
      </c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  <c r="CC529" s="25"/>
      <c r="CD529" s="25"/>
      <c r="CE529" s="25"/>
      <c r="CF529" s="25"/>
      <c r="CG529" s="25"/>
      <c r="CH529" s="25"/>
      <c r="CI529" s="25"/>
      <c r="CJ529" s="25"/>
      <c r="CK529" s="25"/>
      <c r="CL529" s="25"/>
    </row>
    <row r="530" spans="1:90" s="31" customFormat="1" ht="24">
      <c r="A530" s="7" t="s">
        <v>481</v>
      </c>
      <c r="B530" s="6" t="s">
        <v>35</v>
      </c>
      <c r="C530" s="6" t="s">
        <v>14</v>
      </c>
      <c r="D530" s="6" t="s">
        <v>10</v>
      </c>
      <c r="E530" s="6" t="s">
        <v>149</v>
      </c>
      <c r="F530" s="6"/>
      <c r="G530" s="67">
        <f t="shared" si="274"/>
        <v>400000</v>
      </c>
      <c r="H530" s="67">
        <f t="shared" si="274"/>
        <v>0</v>
      </c>
      <c r="I530" s="67">
        <f t="shared" si="257"/>
        <v>400000</v>
      </c>
      <c r="J530" s="67">
        <f t="shared" si="274"/>
        <v>400000</v>
      </c>
      <c r="K530" s="67">
        <f t="shared" si="274"/>
        <v>0</v>
      </c>
      <c r="L530" s="67">
        <f t="shared" si="263"/>
        <v>400000</v>
      </c>
      <c r="M530" s="67">
        <f t="shared" si="274"/>
        <v>400000</v>
      </c>
      <c r="N530" s="67">
        <f t="shared" si="274"/>
        <v>0</v>
      </c>
      <c r="O530" s="67">
        <f t="shared" si="264"/>
        <v>400000</v>
      </c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  <c r="BE530" s="25"/>
      <c r="BF530" s="25"/>
      <c r="BG530" s="25"/>
      <c r="BH530" s="25"/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T530" s="25"/>
      <c r="BU530" s="25"/>
      <c r="BV530" s="25"/>
      <c r="BW530" s="25"/>
      <c r="BX530" s="25"/>
      <c r="BY530" s="25"/>
      <c r="BZ530" s="25"/>
      <c r="CA530" s="25"/>
      <c r="CB530" s="25"/>
      <c r="CC530" s="25"/>
      <c r="CD530" s="25"/>
      <c r="CE530" s="25"/>
      <c r="CF530" s="25"/>
      <c r="CG530" s="25"/>
      <c r="CH530" s="25"/>
      <c r="CI530" s="25"/>
      <c r="CJ530" s="25"/>
      <c r="CK530" s="25"/>
      <c r="CL530" s="25"/>
    </row>
    <row r="531" spans="1:90" s="31" customFormat="1" ht="12">
      <c r="A531" s="33" t="s">
        <v>196</v>
      </c>
      <c r="B531" s="6" t="s">
        <v>35</v>
      </c>
      <c r="C531" s="6" t="s">
        <v>14</v>
      </c>
      <c r="D531" s="6" t="s">
        <v>10</v>
      </c>
      <c r="E531" s="6" t="s">
        <v>152</v>
      </c>
      <c r="F531" s="6"/>
      <c r="G531" s="67">
        <f t="shared" si="274"/>
        <v>400000</v>
      </c>
      <c r="H531" s="67">
        <f t="shared" si="274"/>
        <v>0</v>
      </c>
      <c r="I531" s="67">
        <f t="shared" si="257"/>
        <v>400000</v>
      </c>
      <c r="J531" s="67">
        <f t="shared" si="274"/>
        <v>400000</v>
      </c>
      <c r="K531" s="67">
        <f t="shared" si="274"/>
        <v>0</v>
      </c>
      <c r="L531" s="67">
        <f t="shared" si="263"/>
        <v>400000</v>
      </c>
      <c r="M531" s="67">
        <f t="shared" si="274"/>
        <v>400000</v>
      </c>
      <c r="N531" s="67">
        <f t="shared" si="274"/>
        <v>0</v>
      </c>
      <c r="O531" s="67">
        <f t="shared" si="264"/>
        <v>400000</v>
      </c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  <c r="CC531" s="25"/>
      <c r="CD531" s="25"/>
      <c r="CE531" s="25"/>
      <c r="CF531" s="25"/>
      <c r="CG531" s="25"/>
      <c r="CH531" s="25"/>
      <c r="CI531" s="25"/>
      <c r="CJ531" s="25"/>
      <c r="CK531" s="25"/>
      <c r="CL531" s="25"/>
    </row>
    <row r="532" spans="1:90" s="31" customFormat="1" ht="12">
      <c r="A532" s="7" t="s">
        <v>413</v>
      </c>
      <c r="B532" s="6" t="s">
        <v>35</v>
      </c>
      <c r="C532" s="6" t="s">
        <v>14</v>
      </c>
      <c r="D532" s="6" t="s">
        <v>10</v>
      </c>
      <c r="E532" s="6" t="s">
        <v>152</v>
      </c>
      <c r="F532" s="6" t="s">
        <v>61</v>
      </c>
      <c r="G532" s="67">
        <f t="shared" si="274"/>
        <v>400000</v>
      </c>
      <c r="H532" s="67">
        <f t="shared" si="274"/>
        <v>0</v>
      </c>
      <c r="I532" s="67">
        <f t="shared" si="257"/>
        <v>400000</v>
      </c>
      <c r="J532" s="67">
        <f t="shared" si="274"/>
        <v>400000</v>
      </c>
      <c r="K532" s="67">
        <f t="shared" si="274"/>
        <v>0</v>
      </c>
      <c r="L532" s="67">
        <f t="shared" si="263"/>
        <v>400000</v>
      </c>
      <c r="M532" s="67">
        <f t="shared" si="274"/>
        <v>400000</v>
      </c>
      <c r="N532" s="67">
        <f t="shared" si="274"/>
        <v>0</v>
      </c>
      <c r="O532" s="67">
        <f t="shared" si="264"/>
        <v>400000</v>
      </c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  <c r="CC532" s="25"/>
      <c r="CD532" s="25"/>
      <c r="CE532" s="25"/>
      <c r="CF532" s="25"/>
      <c r="CG532" s="25"/>
      <c r="CH532" s="25"/>
      <c r="CI532" s="25"/>
      <c r="CJ532" s="25"/>
      <c r="CK532" s="25"/>
      <c r="CL532" s="25"/>
    </row>
    <row r="533" spans="1:90" s="31" customFormat="1" ht="12">
      <c r="A533" s="7" t="s">
        <v>82</v>
      </c>
      <c r="B533" s="6" t="s">
        <v>35</v>
      </c>
      <c r="C533" s="6" t="s">
        <v>14</v>
      </c>
      <c r="D533" s="6" t="s">
        <v>10</v>
      </c>
      <c r="E533" s="6" t="s">
        <v>152</v>
      </c>
      <c r="F533" s="6" t="s">
        <v>62</v>
      </c>
      <c r="G533" s="67">
        <v>400000</v>
      </c>
      <c r="H533" s="67"/>
      <c r="I533" s="67">
        <f t="shared" si="257"/>
        <v>400000</v>
      </c>
      <c r="J533" s="68">
        <v>400000</v>
      </c>
      <c r="K533" s="67"/>
      <c r="L533" s="67">
        <f t="shared" si="263"/>
        <v>400000</v>
      </c>
      <c r="M533" s="67">
        <v>400000</v>
      </c>
      <c r="N533" s="67"/>
      <c r="O533" s="67">
        <f t="shared" si="264"/>
        <v>400000</v>
      </c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</row>
    <row r="534" spans="1:90" s="31" customFormat="1" ht="12">
      <c r="A534" s="11" t="s">
        <v>42</v>
      </c>
      <c r="B534" s="2" t="s">
        <v>35</v>
      </c>
      <c r="C534" s="2" t="s">
        <v>8</v>
      </c>
      <c r="D534" s="2"/>
      <c r="E534" s="2"/>
      <c r="F534" s="12"/>
      <c r="G534" s="65">
        <f t="shared" ref="G534:H534" si="275">G535+G543</f>
        <v>3210940</v>
      </c>
      <c r="H534" s="65">
        <f t="shared" si="275"/>
        <v>0</v>
      </c>
      <c r="I534" s="65">
        <f t="shared" si="257"/>
        <v>3210940</v>
      </c>
      <c r="J534" s="65">
        <f t="shared" ref="J534:N534" si="276">J535+J543</f>
        <v>3252500.68</v>
      </c>
      <c r="K534" s="65">
        <f t="shared" si="276"/>
        <v>0</v>
      </c>
      <c r="L534" s="65">
        <f t="shared" si="263"/>
        <v>3252500.68</v>
      </c>
      <c r="M534" s="65">
        <f t="shared" si="276"/>
        <v>3286600.7</v>
      </c>
      <c r="N534" s="65">
        <f t="shared" si="276"/>
        <v>0</v>
      </c>
      <c r="O534" s="65">
        <f t="shared" si="264"/>
        <v>3286600.7</v>
      </c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</row>
    <row r="535" spans="1:90" s="31" customFormat="1" ht="12">
      <c r="A535" s="8" t="s">
        <v>122</v>
      </c>
      <c r="B535" s="4" t="s">
        <v>35</v>
      </c>
      <c r="C535" s="4" t="s">
        <v>8</v>
      </c>
      <c r="D535" s="4" t="s">
        <v>5</v>
      </c>
      <c r="E535" s="4"/>
      <c r="F535" s="21"/>
      <c r="G535" s="66">
        <f t="shared" ref="G535:N541" si="277">G536</f>
        <v>2810940</v>
      </c>
      <c r="H535" s="66">
        <f t="shared" si="277"/>
        <v>0</v>
      </c>
      <c r="I535" s="66">
        <f t="shared" si="257"/>
        <v>2810940</v>
      </c>
      <c r="J535" s="66">
        <f t="shared" si="277"/>
        <v>2852500.68</v>
      </c>
      <c r="K535" s="66">
        <f t="shared" si="277"/>
        <v>0</v>
      </c>
      <c r="L535" s="66">
        <f t="shared" si="263"/>
        <v>2852500.68</v>
      </c>
      <c r="M535" s="66">
        <f t="shared" si="277"/>
        <v>2886600.7</v>
      </c>
      <c r="N535" s="66">
        <f t="shared" si="277"/>
        <v>0</v>
      </c>
      <c r="O535" s="66">
        <f t="shared" si="264"/>
        <v>2886600.7</v>
      </c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  <c r="CC535" s="25"/>
      <c r="CD535" s="25"/>
      <c r="CE535" s="25"/>
      <c r="CF535" s="25"/>
      <c r="CG535" s="25"/>
      <c r="CH535" s="25"/>
      <c r="CI535" s="25"/>
      <c r="CJ535" s="25"/>
      <c r="CK535" s="25"/>
      <c r="CL535" s="25"/>
    </row>
    <row r="536" spans="1:90" s="31" customFormat="1" ht="24">
      <c r="A536" s="7" t="s">
        <v>481</v>
      </c>
      <c r="B536" s="6" t="s">
        <v>35</v>
      </c>
      <c r="C536" s="6" t="s">
        <v>8</v>
      </c>
      <c r="D536" s="6" t="s">
        <v>5</v>
      </c>
      <c r="E536" s="6" t="s">
        <v>149</v>
      </c>
      <c r="F536" s="9"/>
      <c r="G536" s="67">
        <f>G537+G540</f>
        <v>2810940</v>
      </c>
      <c r="H536" s="67">
        <f>H537+H540</f>
        <v>0</v>
      </c>
      <c r="I536" s="67">
        <f t="shared" si="257"/>
        <v>2810940</v>
      </c>
      <c r="J536" s="67">
        <f>J537+J540</f>
        <v>2852500.68</v>
      </c>
      <c r="K536" s="67">
        <f>K537+K540</f>
        <v>0</v>
      </c>
      <c r="L536" s="67">
        <f t="shared" si="263"/>
        <v>2852500.68</v>
      </c>
      <c r="M536" s="67">
        <f>M537+M540</f>
        <v>2886600.7</v>
      </c>
      <c r="N536" s="67">
        <f>N537+N540</f>
        <v>0</v>
      </c>
      <c r="O536" s="67">
        <f t="shared" si="264"/>
        <v>2886600.7</v>
      </c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12">
      <c r="A537" s="7" t="s">
        <v>183</v>
      </c>
      <c r="B537" s="6" t="s">
        <v>35</v>
      </c>
      <c r="C537" s="6" t="s">
        <v>8</v>
      </c>
      <c r="D537" s="6" t="s">
        <v>5</v>
      </c>
      <c r="E537" s="6" t="s">
        <v>343</v>
      </c>
      <c r="F537" s="9"/>
      <c r="G537" s="67">
        <f t="shared" si="277"/>
        <v>2810940</v>
      </c>
      <c r="H537" s="67">
        <f t="shared" si="277"/>
        <v>0</v>
      </c>
      <c r="I537" s="67">
        <f t="shared" si="257"/>
        <v>2810940</v>
      </c>
      <c r="J537" s="67">
        <f t="shared" si="277"/>
        <v>2852500.68</v>
      </c>
      <c r="K537" s="67">
        <f t="shared" si="277"/>
        <v>0</v>
      </c>
      <c r="L537" s="67">
        <f t="shared" si="263"/>
        <v>2852500.68</v>
      </c>
      <c r="M537" s="67">
        <f t="shared" si="277"/>
        <v>2886600.7</v>
      </c>
      <c r="N537" s="67">
        <f t="shared" si="277"/>
        <v>0</v>
      </c>
      <c r="O537" s="67">
        <f t="shared" si="264"/>
        <v>2886600.7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15" customHeight="1">
      <c r="A538" s="7" t="s">
        <v>413</v>
      </c>
      <c r="B538" s="6" t="s">
        <v>35</v>
      </c>
      <c r="C538" s="6" t="s">
        <v>8</v>
      </c>
      <c r="D538" s="6" t="s">
        <v>5</v>
      </c>
      <c r="E538" s="6" t="s">
        <v>343</v>
      </c>
      <c r="F538" s="9" t="s">
        <v>61</v>
      </c>
      <c r="G538" s="67">
        <f t="shared" si="277"/>
        <v>2810940</v>
      </c>
      <c r="H538" s="67">
        <f t="shared" si="277"/>
        <v>0</v>
      </c>
      <c r="I538" s="67">
        <f t="shared" si="257"/>
        <v>2810940</v>
      </c>
      <c r="J538" s="67">
        <f t="shared" si="277"/>
        <v>2852500.68</v>
      </c>
      <c r="K538" s="67">
        <f t="shared" si="277"/>
        <v>0</v>
      </c>
      <c r="L538" s="67">
        <f t="shared" si="263"/>
        <v>2852500.68</v>
      </c>
      <c r="M538" s="67">
        <f t="shared" si="277"/>
        <v>2886600.7</v>
      </c>
      <c r="N538" s="67">
        <f t="shared" si="277"/>
        <v>0</v>
      </c>
      <c r="O538" s="67">
        <f t="shared" si="264"/>
        <v>2886600.7</v>
      </c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15" customHeight="1">
      <c r="A539" s="7" t="s">
        <v>82</v>
      </c>
      <c r="B539" s="6" t="s">
        <v>35</v>
      </c>
      <c r="C539" s="6" t="s">
        <v>8</v>
      </c>
      <c r="D539" s="6" t="s">
        <v>5</v>
      </c>
      <c r="E539" s="6" t="s">
        <v>343</v>
      </c>
      <c r="F539" s="9" t="s">
        <v>62</v>
      </c>
      <c r="G539" s="67">
        <v>2810940</v>
      </c>
      <c r="H539" s="67"/>
      <c r="I539" s="67">
        <f t="shared" si="257"/>
        <v>2810940</v>
      </c>
      <c r="J539" s="67">
        <v>2852500.68</v>
      </c>
      <c r="K539" s="67"/>
      <c r="L539" s="67">
        <f t="shared" si="263"/>
        <v>2852500.68</v>
      </c>
      <c r="M539" s="67">
        <v>2886600.7</v>
      </c>
      <c r="N539" s="67"/>
      <c r="O539" s="67">
        <f t="shared" si="264"/>
        <v>2886600.7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12" hidden="1">
      <c r="A540" s="98"/>
      <c r="B540" s="6" t="s">
        <v>35</v>
      </c>
      <c r="C540" s="6" t="s">
        <v>8</v>
      </c>
      <c r="D540" s="6" t="s">
        <v>5</v>
      </c>
      <c r="E540" s="99" t="s">
        <v>552</v>
      </c>
      <c r="F540" s="9"/>
      <c r="G540" s="67">
        <f t="shared" si="277"/>
        <v>0</v>
      </c>
      <c r="H540" s="67">
        <f t="shared" si="277"/>
        <v>0</v>
      </c>
      <c r="I540" s="67">
        <f t="shared" ref="I540:I542" si="278">G540+H540</f>
        <v>0</v>
      </c>
      <c r="J540" s="67">
        <f t="shared" si="277"/>
        <v>0</v>
      </c>
      <c r="K540" s="67">
        <f t="shared" si="277"/>
        <v>0</v>
      </c>
      <c r="L540" s="67">
        <f t="shared" ref="L540:L542" si="279">J540+K540</f>
        <v>0</v>
      </c>
      <c r="M540" s="67">
        <f t="shared" si="277"/>
        <v>0</v>
      </c>
      <c r="N540" s="67">
        <f t="shared" si="277"/>
        <v>0</v>
      </c>
      <c r="O540" s="67">
        <f t="shared" ref="O540:O542" si="280">M540+N540</f>
        <v>0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 hidden="1">
      <c r="A541" s="7" t="s">
        <v>413</v>
      </c>
      <c r="B541" s="6" t="s">
        <v>35</v>
      </c>
      <c r="C541" s="6" t="s">
        <v>8</v>
      </c>
      <c r="D541" s="6" t="s">
        <v>5</v>
      </c>
      <c r="E541" s="99" t="s">
        <v>552</v>
      </c>
      <c r="F541" s="9" t="s">
        <v>61</v>
      </c>
      <c r="G541" s="67">
        <f t="shared" si="277"/>
        <v>0</v>
      </c>
      <c r="H541" s="67">
        <f t="shared" si="277"/>
        <v>0</v>
      </c>
      <c r="I541" s="67">
        <f t="shared" si="278"/>
        <v>0</v>
      </c>
      <c r="J541" s="67">
        <f t="shared" si="277"/>
        <v>0</v>
      </c>
      <c r="K541" s="67">
        <f t="shared" si="277"/>
        <v>0</v>
      </c>
      <c r="L541" s="67">
        <f t="shared" si="279"/>
        <v>0</v>
      </c>
      <c r="M541" s="67">
        <f t="shared" si="277"/>
        <v>0</v>
      </c>
      <c r="N541" s="67">
        <f t="shared" si="277"/>
        <v>0</v>
      </c>
      <c r="O541" s="67">
        <f t="shared" si="280"/>
        <v>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12" hidden="1">
      <c r="A542" s="7" t="s">
        <v>82</v>
      </c>
      <c r="B542" s="6" t="s">
        <v>35</v>
      </c>
      <c r="C542" s="6" t="s">
        <v>8</v>
      </c>
      <c r="D542" s="6" t="s">
        <v>5</v>
      </c>
      <c r="E542" s="99" t="s">
        <v>552</v>
      </c>
      <c r="F542" s="9" t="s">
        <v>62</v>
      </c>
      <c r="G542" s="67"/>
      <c r="H542" s="67"/>
      <c r="I542" s="67">
        <f t="shared" si="278"/>
        <v>0</v>
      </c>
      <c r="J542" s="67"/>
      <c r="K542" s="67"/>
      <c r="L542" s="67">
        <f t="shared" si="279"/>
        <v>0</v>
      </c>
      <c r="M542" s="67"/>
      <c r="N542" s="67"/>
      <c r="O542" s="67">
        <f t="shared" si="280"/>
        <v>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4" customFormat="1" ht="12">
      <c r="A543" s="8" t="s">
        <v>121</v>
      </c>
      <c r="B543" s="4" t="s">
        <v>35</v>
      </c>
      <c r="C543" s="4" t="s">
        <v>8</v>
      </c>
      <c r="D543" s="4" t="s">
        <v>6</v>
      </c>
      <c r="E543" s="4"/>
      <c r="F543" s="21"/>
      <c r="G543" s="66">
        <f t="shared" ref="G543:N546" si="281">G544</f>
        <v>400000</v>
      </c>
      <c r="H543" s="66">
        <f t="shared" si="281"/>
        <v>0</v>
      </c>
      <c r="I543" s="66">
        <f t="shared" si="257"/>
        <v>400000</v>
      </c>
      <c r="J543" s="66">
        <f t="shared" si="281"/>
        <v>400000</v>
      </c>
      <c r="K543" s="66">
        <f t="shared" si="281"/>
        <v>0</v>
      </c>
      <c r="L543" s="66">
        <f t="shared" si="263"/>
        <v>400000</v>
      </c>
      <c r="M543" s="66">
        <f t="shared" si="281"/>
        <v>400000</v>
      </c>
      <c r="N543" s="66">
        <f t="shared" si="281"/>
        <v>0</v>
      </c>
      <c r="O543" s="66">
        <f t="shared" si="264"/>
        <v>400000</v>
      </c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F543" s="41"/>
      <c r="AG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  <c r="AS543" s="41"/>
      <c r="AT543" s="41"/>
      <c r="AU543" s="41"/>
      <c r="AV543" s="41"/>
      <c r="AW543" s="41"/>
      <c r="AX543" s="41"/>
      <c r="AY543" s="41"/>
      <c r="AZ543" s="41"/>
      <c r="BA543" s="41"/>
      <c r="BB543" s="41"/>
      <c r="BC543" s="41"/>
      <c r="BD543" s="41"/>
      <c r="BE543" s="41"/>
      <c r="BF543" s="41"/>
      <c r="BG543" s="41"/>
      <c r="BH543" s="41"/>
      <c r="BI543" s="41"/>
      <c r="BJ543" s="41"/>
      <c r="BK543" s="41"/>
      <c r="BL543" s="41"/>
      <c r="BM543" s="41"/>
      <c r="BN543" s="41"/>
      <c r="BO543" s="41"/>
      <c r="BP543" s="41"/>
      <c r="BQ543" s="41"/>
      <c r="BR543" s="41"/>
      <c r="BS543" s="41"/>
      <c r="BT543" s="41"/>
      <c r="BU543" s="41"/>
      <c r="BV543" s="41"/>
      <c r="BW543" s="41"/>
      <c r="BX543" s="41"/>
      <c r="BY543" s="41"/>
      <c r="BZ543" s="41"/>
      <c r="CA543" s="41"/>
      <c r="CB543" s="41"/>
      <c r="CC543" s="41"/>
      <c r="CD543" s="41"/>
      <c r="CE543" s="41"/>
      <c r="CF543" s="41"/>
      <c r="CG543" s="41"/>
      <c r="CH543" s="41"/>
      <c r="CI543" s="41"/>
      <c r="CJ543" s="41"/>
      <c r="CK543" s="41"/>
      <c r="CL543" s="41"/>
    </row>
    <row r="544" spans="1:90" s="31" customFormat="1" ht="24">
      <c r="A544" s="7" t="s">
        <v>482</v>
      </c>
      <c r="B544" s="6" t="s">
        <v>35</v>
      </c>
      <c r="C544" s="6" t="s">
        <v>8</v>
      </c>
      <c r="D544" s="6" t="s">
        <v>6</v>
      </c>
      <c r="E544" s="6" t="s">
        <v>149</v>
      </c>
      <c r="F544" s="9"/>
      <c r="G544" s="67">
        <f t="shared" si="281"/>
        <v>400000</v>
      </c>
      <c r="H544" s="67">
        <f t="shared" si="281"/>
        <v>0</v>
      </c>
      <c r="I544" s="67">
        <f t="shared" si="257"/>
        <v>400000</v>
      </c>
      <c r="J544" s="67">
        <f t="shared" si="281"/>
        <v>400000</v>
      </c>
      <c r="K544" s="67">
        <f t="shared" si="281"/>
        <v>0</v>
      </c>
      <c r="L544" s="67">
        <f t="shared" si="263"/>
        <v>400000</v>
      </c>
      <c r="M544" s="67">
        <f t="shared" si="281"/>
        <v>400000</v>
      </c>
      <c r="N544" s="67">
        <f t="shared" si="281"/>
        <v>0</v>
      </c>
      <c r="O544" s="67">
        <f t="shared" si="264"/>
        <v>400000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12">
      <c r="A545" s="7" t="s">
        <v>184</v>
      </c>
      <c r="B545" s="6" t="s">
        <v>35</v>
      </c>
      <c r="C545" s="6" t="s">
        <v>8</v>
      </c>
      <c r="D545" s="6" t="s">
        <v>6</v>
      </c>
      <c r="E545" s="6" t="s">
        <v>424</v>
      </c>
      <c r="F545" s="9"/>
      <c r="G545" s="67">
        <f t="shared" si="281"/>
        <v>400000</v>
      </c>
      <c r="H545" s="67">
        <f t="shared" si="281"/>
        <v>0</v>
      </c>
      <c r="I545" s="67">
        <f t="shared" si="257"/>
        <v>400000</v>
      </c>
      <c r="J545" s="67">
        <f t="shared" si="281"/>
        <v>400000</v>
      </c>
      <c r="K545" s="67">
        <f t="shared" si="281"/>
        <v>0</v>
      </c>
      <c r="L545" s="67">
        <f t="shared" si="263"/>
        <v>400000</v>
      </c>
      <c r="M545" s="67">
        <f t="shared" si="281"/>
        <v>400000</v>
      </c>
      <c r="N545" s="67">
        <f t="shared" si="281"/>
        <v>0</v>
      </c>
      <c r="O545" s="67">
        <f t="shared" si="264"/>
        <v>400000</v>
      </c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1" customFormat="1" ht="12">
      <c r="A546" s="7" t="s">
        <v>413</v>
      </c>
      <c r="B546" s="6" t="s">
        <v>35</v>
      </c>
      <c r="C546" s="6" t="s">
        <v>8</v>
      </c>
      <c r="D546" s="6" t="s">
        <v>6</v>
      </c>
      <c r="E546" s="6" t="s">
        <v>424</v>
      </c>
      <c r="F546" s="9" t="s">
        <v>61</v>
      </c>
      <c r="G546" s="67">
        <f t="shared" si="281"/>
        <v>400000</v>
      </c>
      <c r="H546" s="67">
        <f t="shared" si="281"/>
        <v>0</v>
      </c>
      <c r="I546" s="67">
        <f t="shared" si="257"/>
        <v>400000</v>
      </c>
      <c r="J546" s="67">
        <f t="shared" si="281"/>
        <v>400000</v>
      </c>
      <c r="K546" s="67">
        <f t="shared" si="281"/>
        <v>0</v>
      </c>
      <c r="L546" s="67">
        <f t="shared" si="263"/>
        <v>400000</v>
      </c>
      <c r="M546" s="67">
        <f t="shared" si="281"/>
        <v>400000</v>
      </c>
      <c r="N546" s="88">
        <f t="shared" si="281"/>
        <v>0</v>
      </c>
      <c r="O546" s="67">
        <f t="shared" si="264"/>
        <v>400000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1" customFormat="1" ht="12">
      <c r="A547" s="7" t="s">
        <v>82</v>
      </c>
      <c r="B547" s="6" t="s">
        <v>35</v>
      </c>
      <c r="C547" s="6" t="s">
        <v>8</v>
      </c>
      <c r="D547" s="6" t="s">
        <v>6</v>
      </c>
      <c r="E547" s="6" t="s">
        <v>424</v>
      </c>
      <c r="F547" s="9" t="s">
        <v>62</v>
      </c>
      <c r="G547" s="67">
        <v>400000</v>
      </c>
      <c r="H547" s="67"/>
      <c r="I547" s="67">
        <f t="shared" si="257"/>
        <v>400000</v>
      </c>
      <c r="J547" s="68">
        <v>400000</v>
      </c>
      <c r="K547" s="67"/>
      <c r="L547" s="67">
        <f t="shared" si="263"/>
        <v>400000</v>
      </c>
      <c r="M547" s="67">
        <v>400000</v>
      </c>
      <c r="N547" s="88"/>
      <c r="O547" s="67">
        <f t="shared" si="264"/>
        <v>400000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2" customFormat="1" ht="14.25" hidden="1" customHeight="1">
      <c r="A548" s="1" t="s">
        <v>259</v>
      </c>
      <c r="B548" s="18">
        <v>801</v>
      </c>
      <c r="C548" s="2" t="s">
        <v>15</v>
      </c>
      <c r="D548" s="2"/>
      <c r="E548" s="2"/>
      <c r="F548" s="12"/>
      <c r="G548" s="65">
        <f t="shared" ref="G548:M555" si="282">G549</f>
        <v>0</v>
      </c>
      <c r="H548" s="65">
        <f t="shared" si="282"/>
        <v>0</v>
      </c>
      <c r="I548" s="65">
        <f t="shared" si="257"/>
        <v>0</v>
      </c>
      <c r="J548" s="65">
        <f t="shared" si="282"/>
        <v>0</v>
      </c>
      <c r="K548" s="65"/>
      <c r="L548" s="65"/>
      <c r="M548" s="65">
        <f t="shared" si="282"/>
        <v>0</v>
      </c>
      <c r="N548" s="31"/>
      <c r="O548" s="91"/>
      <c r="P548" s="31"/>
      <c r="Q548" s="31"/>
    </row>
    <row r="549" spans="1:90" s="34" customFormat="1" ht="14.25" hidden="1" customHeight="1">
      <c r="A549" s="19" t="s">
        <v>258</v>
      </c>
      <c r="B549" s="20">
        <v>801</v>
      </c>
      <c r="C549" s="4" t="s">
        <v>15</v>
      </c>
      <c r="D549" s="4" t="s">
        <v>8</v>
      </c>
      <c r="E549" s="4"/>
      <c r="F549" s="21"/>
      <c r="G549" s="66">
        <f t="shared" si="282"/>
        <v>0</v>
      </c>
      <c r="H549" s="66">
        <f t="shared" si="282"/>
        <v>0</v>
      </c>
      <c r="I549" s="65">
        <f t="shared" si="257"/>
        <v>0</v>
      </c>
      <c r="J549" s="66">
        <f t="shared" si="282"/>
        <v>0</v>
      </c>
      <c r="K549" s="66"/>
      <c r="L549" s="66"/>
      <c r="M549" s="66">
        <f t="shared" si="282"/>
        <v>0</v>
      </c>
      <c r="N549" s="56"/>
      <c r="O549" s="92"/>
      <c r="P549" s="56"/>
      <c r="Q549" s="56"/>
    </row>
    <row r="550" spans="1:90" s="31" customFormat="1" ht="36" hidden="1">
      <c r="A550" s="10" t="s">
        <v>263</v>
      </c>
      <c r="B550" s="16">
        <v>801</v>
      </c>
      <c r="C550" s="6" t="s">
        <v>15</v>
      </c>
      <c r="D550" s="6" t="s">
        <v>8</v>
      </c>
      <c r="E550" s="6" t="s">
        <v>260</v>
      </c>
      <c r="F550" s="9"/>
      <c r="G550" s="67">
        <f>G554+G551</f>
        <v>0</v>
      </c>
      <c r="H550" s="67">
        <f>H554+H551</f>
        <v>0</v>
      </c>
      <c r="I550" s="65">
        <f t="shared" si="257"/>
        <v>0</v>
      </c>
      <c r="J550" s="67">
        <f t="shared" ref="J550:M550" si="283">J554+J551</f>
        <v>0</v>
      </c>
      <c r="K550" s="67"/>
      <c r="L550" s="67"/>
      <c r="M550" s="67">
        <f t="shared" si="283"/>
        <v>0</v>
      </c>
      <c r="O550" s="91"/>
    </row>
    <row r="551" spans="1:90" s="31" customFormat="1" ht="14.25" hidden="1" customHeight="1">
      <c r="A551" s="7" t="s">
        <v>199</v>
      </c>
      <c r="B551" s="16">
        <v>801</v>
      </c>
      <c r="C551" s="6" t="s">
        <v>15</v>
      </c>
      <c r="D551" s="6" t="s">
        <v>8</v>
      </c>
      <c r="E551" s="6" t="s">
        <v>264</v>
      </c>
      <c r="F551" s="9"/>
      <c r="G551" s="67">
        <f>G552</f>
        <v>0</v>
      </c>
      <c r="H551" s="67">
        <f>H552</f>
        <v>0</v>
      </c>
      <c r="I551" s="65">
        <f t="shared" si="257"/>
        <v>0</v>
      </c>
      <c r="J551" s="67">
        <f t="shared" ref="J551:M552" si="284">J552</f>
        <v>0</v>
      </c>
      <c r="K551" s="67"/>
      <c r="L551" s="67"/>
      <c r="M551" s="67">
        <f t="shared" si="284"/>
        <v>0</v>
      </c>
      <c r="O551" s="91"/>
    </row>
    <row r="552" spans="1:90" s="31" customFormat="1" ht="14.25" hidden="1" customHeight="1">
      <c r="A552" s="15" t="s">
        <v>65</v>
      </c>
      <c r="B552" s="16">
        <v>801</v>
      </c>
      <c r="C552" s="6" t="s">
        <v>15</v>
      </c>
      <c r="D552" s="6" t="s">
        <v>8</v>
      </c>
      <c r="E552" s="6" t="s">
        <v>264</v>
      </c>
      <c r="F552" s="9" t="s">
        <v>22</v>
      </c>
      <c r="G552" s="67">
        <f>G553</f>
        <v>0</v>
      </c>
      <c r="H552" s="67">
        <f>H553</f>
        <v>0</v>
      </c>
      <c r="I552" s="65">
        <f t="shared" si="257"/>
        <v>0</v>
      </c>
      <c r="J552" s="67">
        <f t="shared" si="284"/>
        <v>0</v>
      </c>
      <c r="K552" s="67"/>
      <c r="L552" s="67"/>
      <c r="M552" s="67">
        <f t="shared" si="284"/>
        <v>0</v>
      </c>
      <c r="O552" s="91"/>
    </row>
    <row r="553" spans="1:90" s="31" customFormat="1" ht="14.25" hidden="1" customHeight="1">
      <c r="A553" s="7" t="s">
        <v>232</v>
      </c>
      <c r="B553" s="16">
        <v>801</v>
      </c>
      <c r="C553" s="6" t="s">
        <v>15</v>
      </c>
      <c r="D553" s="6" t="s">
        <v>8</v>
      </c>
      <c r="E553" s="6" t="s">
        <v>264</v>
      </c>
      <c r="F553" s="9" t="s">
        <v>233</v>
      </c>
      <c r="G553" s="67"/>
      <c r="H553" s="67"/>
      <c r="I553" s="65">
        <f t="shared" si="257"/>
        <v>0</v>
      </c>
      <c r="J553" s="67"/>
      <c r="K553" s="67"/>
      <c r="L553" s="67"/>
      <c r="M553" s="67"/>
      <c r="O553" s="91"/>
    </row>
    <row r="554" spans="1:90" s="31" customFormat="1" ht="14.25" hidden="1" customHeight="1">
      <c r="A554" s="7" t="s">
        <v>199</v>
      </c>
      <c r="B554" s="16">
        <v>801</v>
      </c>
      <c r="C554" s="6" t="s">
        <v>15</v>
      </c>
      <c r="D554" s="6" t="s">
        <v>8</v>
      </c>
      <c r="E554" s="6" t="s">
        <v>264</v>
      </c>
      <c r="F554" s="9"/>
      <c r="G554" s="67">
        <f t="shared" si="282"/>
        <v>0</v>
      </c>
      <c r="H554" s="67">
        <f t="shared" si="282"/>
        <v>0</v>
      </c>
      <c r="I554" s="65">
        <f t="shared" si="257"/>
        <v>0</v>
      </c>
      <c r="J554" s="67">
        <f t="shared" si="282"/>
        <v>0</v>
      </c>
      <c r="K554" s="67"/>
      <c r="L554" s="67"/>
      <c r="M554" s="67">
        <f t="shared" si="282"/>
        <v>0</v>
      </c>
      <c r="O554" s="91"/>
    </row>
    <row r="555" spans="1:90" s="31" customFormat="1" ht="14.25" hidden="1" customHeight="1">
      <c r="A555" s="10" t="s">
        <v>63</v>
      </c>
      <c r="B555" s="16">
        <v>801</v>
      </c>
      <c r="C555" s="6" t="s">
        <v>15</v>
      </c>
      <c r="D555" s="6" t="s">
        <v>8</v>
      </c>
      <c r="E555" s="6" t="s">
        <v>264</v>
      </c>
      <c r="F555" s="9" t="s">
        <v>61</v>
      </c>
      <c r="G555" s="67">
        <f t="shared" si="282"/>
        <v>0</v>
      </c>
      <c r="H555" s="67">
        <f t="shared" si="282"/>
        <v>0</v>
      </c>
      <c r="I555" s="65">
        <f t="shared" si="257"/>
        <v>0</v>
      </c>
      <c r="J555" s="67">
        <f t="shared" si="282"/>
        <v>0</v>
      </c>
      <c r="K555" s="67"/>
      <c r="L555" s="67"/>
      <c r="M555" s="67">
        <f t="shared" si="282"/>
        <v>0</v>
      </c>
      <c r="O555" s="91"/>
    </row>
    <row r="556" spans="1:90" s="31" customFormat="1" ht="14.25" hidden="1" customHeight="1">
      <c r="A556" s="10" t="s">
        <v>80</v>
      </c>
      <c r="B556" s="16">
        <v>801</v>
      </c>
      <c r="C556" s="6" t="s">
        <v>15</v>
      </c>
      <c r="D556" s="6" t="s">
        <v>8</v>
      </c>
      <c r="E556" s="6" t="s">
        <v>264</v>
      </c>
      <c r="F556" s="9" t="s">
        <v>62</v>
      </c>
      <c r="G556" s="67"/>
      <c r="H556" s="67"/>
      <c r="I556" s="65">
        <f t="shared" si="257"/>
        <v>0</v>
      </c>
      <c r="J556" s="68"/>
      <c r="K556" s="68"/>
      <c r="L556" s="68"/>
      <c r="M556" s="67"/>
      <c r="O556" s="91"/>
    </row>
    <row r="557" spans="1:90" s="31" customFormat="1" ht="6" customHeight="1">
      <c r="A557" s="7"/>
      <c r="B557" s="6"/>
      <c r="C557" s="6"/>
      <c r="D557" s="6"/>
      <c r="E557" s="6"/>
      <c r="F557" s="6"/>
      <c r="G557" s="67"/>
      <c r="H557" s="67"/>
      <c r="I557" s="65"/>
      <c r="J557" s="68"/>
      <c r="K557" s="68"/>
      <c r="L557" s="68"/>
      <c r="M557" s="65"/>
      <c r="N557" s="25"/>
      <c r="O557" s="91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24">
      <c r="A558" s="11" t="s">
        <v>510</v>
      </c>
      <c r="B558" s="2" t="s">
        <v>499</v>
      </c>
      <c r="C558" s="2"/>
      <c r="D558" s="2"/>
      <c r="E558" s="2"/>
      <c r="F558" s="2"/>
      <c r="G558" s="65">
        <f>G559</f>
        <v>1390500</v>
      </c>
      <c r="H558" s="65">
        <f>H559</f>
        <v>0</v>
      </c>
      <c r="I558" s="65">
        <f t="shared" si="257"/>
        <v>1390500</v>
      </c>
      <c r="J558" s="69">
        <f>J559</f>
        <v>1433380</v>
      </c>
      <c r="K558" s="65">
        <f>K559</f>
        <v>0</v>
      </c>
      <c r="L558" s="65">
        <f t="shared" ref="L558:L572" si="285">J558+K558</f>
        <v>1433380</v>
      </c>
      <c r="M558" s="65">
        <f>M559</f>
        <v>1478000</v>
      </c>
      <c r="N558" s="89">
        <f>N559</f>
        <v>0</v>
      </c>
      <c r="O558" s="65">
        <f t="shared" ref="O558:O572" si="286">M558+N558</f>
        <v>1478000</v>
      </c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24">
      <c r="A559" s="8" t="s">
        <v>28</v>
      </c>
      <c r="B559" s="4" t="s">
        <v>500</v>
      </c>
      <c r="C559" s="4" t="s">
        <v>5</v>
      </c>
      <c r="D559" s="4" t="s">
        <v>7</v>
      </c>
      <c r="E559" s="4"/>
      <c r="F559" s="4"/>
      <c r="G559" s="66">
        <f>G560</f>
        <v>1390500</v>
      </c>
      <c r="H559" s="66">
        <f>H560</f>
        <v>0</v>
      </c>
      <c r="I559" s="66">
        <f t="shared" si="257"/>
        <v>1390500</v>
      </c>
      <c r="J559" s="66">
        <f t="shared" ref="J559:M559" si="287">J560</f>
        <v>1433380</v>
      </c>
      <c r="K559" s="66">
        <f>K560</f>
        <v>0</v>
      </c>
      <c r="L559" s="66">
        <f t="shared" si="285"/>
        <v>1433380</v>
      </c>
      <c r="M559" s="66">
        <f t="shared" si="287"/>
        <v>1478000</v>
      </c>
      <c r="N559" s="90">
        <f>N560</f>
        <v>0</v>
      </c>
      <c r="O559" s="66">
        <f t="shared" si="286"/>
        <v>1478000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31" customFormat="1" ht="12">
      <c r="A560" s="7" t="s">
        <v>58</v>
      </c>
      <c r="B560" s="6" t="s">
        <v>500</v>
      </c>
      <c r="C560" s="6" t="s">
        <v>5</v>
      </c>
      <c r="D560" s="6" t="s">
        <v>7</v>
      </c>
      <c r="E560" s="6" t="s">
        <v>126</v>
      </c>
      <c r="F560" s="6"/>
      <c r="G560" s="67">
        <f>G561+G565</f>
        <v>1390500</v>
      </c>
      <c r="H560" s="67">
        <f>H561+H565</f>
        <v>0</v>
      </c>
      <c r="I560" s="67">
        <f t="shared" si="257"/>
        <v>1390500</v>
      </c>
      <c r="J560" s="67">
        <f t="shared" ref="J560:M560" si="288">J561+J565</f>
        <v>1433380</v>
      </c>
      <c r="K560" s="67">
        <f>K561+K565</f>
        <v>0</v>
      </c>
      <c r="L560" s="67">
        <f t="shared" si="285"/>
        <v>1433380</v>
      </c>
      <c r="M560" s="67">
        <f t="shared" si="288"/>
        <v>1478000</v>
      </c>
      <c r="N560" s="88">
        <f>N561+N565</f>
        <v>0</v>
      </c>
      <c r="O560" s="67">
        <f t="shared" si="286"/>
        <v>1478000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12">
      <c r="A561" s="7" t="s">
        <v>59</v>
      </c>
      <c r="B561" s="6" t="s">
        <v>500</v>
      </c>
      <c r="C561" s="6" t="s">
        <v>5</v>
      </c>
      <c r="D561" s="6" t="s">
        <v>7</v>
      </c>
      <c r="E561" s="6" t="s">
        <v>127</v>
      </c>
      <c r="F561" s="6"/>
      <c r="G561" s="67">
        <f t="shared" ref="G561:N563" si="289">G562</f>
        <v>1111200</v>
      </c>
      <c r="H561" s="67">
        <f t="shared" si="289"/>
        <v>0</v>
      </c>
      <c r="I561" s="67">
        <f t="shared" si="257"/>
        <v>1111200</v>
      </c>
      <c r="J561" s="67">
        <f t="shared" si="289"/>
        <v>1154080</v>
      </c>
      <c r="K561" s="67">
        <f t="shared" si="289"/>
        <v>0</v>
      </c>
      <c r="L561" s="67">
        <f t="shared" si="285"/>
        <v>1154080</v>
      </c>
      <c r="M561" s="67">
        <f t="shared" si="289"/>
        <v>1198700</v>
      </c>
      <c r="N561" s="88">
        <f t="shared" si="289"/>
        <v>0</v>
      </c>
      <c r="O561" s="67">
        <f t="shared" si="286"/>
        <v>1198700</v>
      </c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12">
      <c r="A562" s="33" t="s">
        <v>53</v>
      </c>
      <c r="B562" s="6" t="s">
        <v>500</v>
      </c>
      <c r="C562" s="6" t="s">
        <v>5</v>
      </c>
      <c r="D562" s="6" t="s">
        <v>7</v>
      </c>
      <c r="E562" s="6" t="s">
        <v>128</v>
      </c>
      <c r="F562" s="6"/>
      <c r="G562" s="67">
        <f t="shared" si="289"/>
        <v>1111200</v>
      </c>
      <c r="H562" s="67">
        <f t="shared" si="289"/>
        <v>0</v>
      </c>
      <c r="I562" s="67">
        <f t="shared" si="257"/>
        <v>1111200</v>
      </c>
      <c r="J562" s="67">
        <f t="shared" si="289"/>
        <v>1154080</v>
      </c>
      <c r="K562" s="67">
        <f t="shared" si="289"/>
        <v>0</v>
      </c>
      <c r="L562" s="67">
        <f t="shared" si="285"/>
        <v>1154080</v>
      </c>
      <c r="M562" s="67">
        <f t="shared" si="289"/>
        <v>1198700</v>
      </c>
      <c r="N562" s="88">
        <f t="shared" si="289"/>
        <v>0</v>
      </c>
      <c r="O562" s="67">
        <f t="shared" si="286"/>
        <v>1198700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31" customFormat="1" ht="36">
      <c r="A563" s="7" t="s">
        <v>411</v>
      </c>
      <c r="B563" s="6" t="s">
        <v>500</v>
      </c>
      <c r="C563" s="6" t="s">
        <v>5</v>
      </c>
      <c r="D563" s="6" t="s">
        <v>7</v>
      </c>
      <c r="E563" s="6" t="s">
        <v>128</v>
      </c>
      <c r="F563" s="6" t="s">
        <v>54</v>
      </c>
      <c r="G563" s="67">
        <f t="shared" si="289"/>
        <v>1111200</v>
      </c>
      <c r="H563" s="67">
        <f t="shared" si="289"/>
        <v>0</v>
      </c>
      <c r="I563" s="67">
        <f t="shared" si="257"/>
        <v>1111200</v>
      </c>
      <c r="J563" s="67">
        <f t="shared" si="289"/>
        <v>1154080</v>
      </c>
      <c r="K563" s="67">
        <f t="shared" si="289"/>
        <v>0</v>
      </c>
      <c r="L563" s="67">
        <f t="shared" si="285"/>
        <v>1154080</v>
      </c>
      <c r="M563" s="67">
        <f t="shared" si="289"/>
        <v>1198700</v>
      </c>
      <c r="N563" s="88">
        <f t="shared" si="289"/>
        <v>0</v>
      </c>
      <c r="O563" s="67">
        <f t="shared" si="286"/>
        <v>1198700</v>
      </c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</row>
    <row r="564" spans="1:90" s="31" customFormat="1" ht="12">
      <c r="A564" s="7" t="s">
        <v>57</v>
      </c>
      <c r="B564" s="6" t="s">
        <v>500</v>
      </c>
      <c r="C564" s="6" t="s">
        <v>5</v>
      </c>
      <c r="D564" s="6" t="s">
        <v>7</v>
      </c>
      <c r="E564" s="6" t="s">
        <v>128</v>
      </c>
      <c r="F564" s="6" t="s">
        <v>56</v>
      </c>
      <c r="G564" s="67">
        <v>1111200</v>
      </c>
      <c r="H564" s="67"/>
      <c r="I564" s="67">
        <f t="shared" si="257"/>
        <v>1111200</v>
      </c>
      <c r="J564" s="68">
        <v>1154080</v>
      </c>
      <c r="K564" s="67"/>
      <c r="L564" s="67">
        <f t="shared" si="285"/>
        <v>1154080</v>
      </c>
      <c r="M564" s="67">
        <v>1198700</v>
      </c>
      <c r="N564" s="88"/>
      <c r="O564" s="67">
        <f t="shared" si="286"/>
        <v>1198700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31" customFormat="1" ht="12">
      <c r="A565" s="7" t="s">
        <v>60</v>
      </c>
      <c r="B565" s="6" t="s">
        <v>500</v>
      </c>
      <c r="C565" s="6" t="s">
        <v>5</v>
      </c>
      <c r="D565" s="6" t="s">
        <v>7</v>
      </c>
      <c r="E565" s="6" t="s">
        <v>129</v>
      </c>
      <c r="F565" s="6"/>
      <c r="G565" s="67">
        <f>G566</f>
        <v>279300</v>
      </c>
      <c r="H565" s="67">
        <f>H566</f>
        <v>0</v>
      </c>
      <c r="I565" s="67">
        <f t="shared" si="257"/>
        <v>279300</v>
      </c>
      <c r="J565" s="67">
        <f t="shared" ref="J565:M565" si="290">J566</f>
        <v>279300</v>
      </c>
      <c r="K565" s="67">
        <f>K566</f>
        <v>0</v>
      </c>
      <c r="L565" s="67">
        <f t="shared" si="285"/>
        <v>279300</v>
      </c>
      <c r="M565" s="67">
        <f t="shared" si="290"/>
        <v>279300</v>
      </c>
      <c r="N565" s="88">
        <f>N566</f>
        <v>0</v>
      </c>
      <c r="O565" s="67">
        <f t="shared" si="286"/>
        <v>279300</v>
      </c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</row>
    <row r="566" spans="1:90" s="31" customFormat="1" ht="12">
      <c r="A566" s="33" t="s">
        <v>53</v>
      </c>
      <c r="B566" s="6" t="s">
        <v>500</v>
      </c>
      <c r="C566" s="6" t="s">
        <v>5</v>
      </c>
      <c r="D566" s="6" t="s">
        <v>7</v>
      </c>
      <c r="E566" s="6" t="s">
        <v>130</v>
      </c>
      <c r="F566" s="6"/>
      <c r="G566" s="67">
        <f>G567+G569+G571</f>
        <v>279300</v>
      </c>
      <c r="H566" s="67">
        <f>H567+H569+H571</f>
        <v>0</v>
      </c>
      <c r="I566" s="67">
        <f t="shared" si="257"/>
        <v>279300</v>
      </c>
      <c r="J566" s="67">
        <f t="shared" ref="J566:M566" si="291">J567+J569+J571</f>
        <v>279300</v>
      </c>
      <c r="K566" s="67">
        <f>K567+K569+K571</f>
        <v>0</v>
      </c>
      <c r="L566" s="67">
        <f t="shared" si="285"/>
        <v>279300</v>
      </c>
      <c r="M566" s="67">
        <f t="shared" si="291"/>
        <v>279300</v>
      </c>
      <c r="N566" s="88">
        <f>N567+N569+N571</f>
        <v>0</v>
      </c>
      <c r="O566" s="67">
        <f t="shared" si="286"/>
        <v>279300</v>
      </c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</row>
    <row r="567" spans="1:90" s="31" customFormat="1" ht="36">
      <c r="A567" s="7" t="s">
        <v>411</v>
      </c>
      <c r="B567" s="6" t="s">
        <v>500</v>
      </c>
      <c r="C567" s="6" t="s">
        <v>5</v>
      </c>
      <c r="D567" s="6" t="s">
        <v>7</v>
      </c>
      <c r="E567" s="6" t="s">
        <v>130</v>
      </c>
      <c r="F567" s="6" t="s">
        <v>54</v>
      </c>
      <c r="G567" s="67">
        <f>G568</f>
        <v>278000</v>
      </c>
      <c r="H567" s="67">
        <f>H568</f>
        <v>0</v>
      </c>
      <c r="I567" s="67">
        <f t="shared" si="257"/>
        <v>278000</v>
      </c>
      <c r="J567" s="67">
        <f t="shared" ref="J567:M567" si="292">J568</f>
        <v>278000</v>
      </c>
      <c r="K567" s="67">
        <f>K568</f>
        <v>0</v>
      </c>
      <c r="L567" s="67">
        <f t="shared" si="285"/>
        <v>278000</v>
      </c>
      <c r="M567" s="67">
        <f t="shared" si="292"/>
        <v>278000</v>
      </c>
      <c r="N567" s="88">
        <f>N568</f>
        <v>0</v>
      </c>
      <c r="O567" s="67">
        <f t="shared" si="286"/>
        <v>278000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12">
      <c r="A568" s="7" t="s">
        <v>57</v>
      </c>
      <c r="B568" s="6" t="s">
        <v>500</v>
      </c>
      <c r="C568" s="6" t="s">
        <v>5</v>
      </c>
      <c r="D568" s="6" t="s">
        <v>7</v>
      </c>
      <c r="E568" s="6" t="s">
        <v>130</v>
      </c>
      <c r="F568" s="6" t="s">
        <v>56</v>
      </c>
      <c r="G568" s="67">
        <v>278000</v>
      </c>
      <c r="H568" s="67"/>
      <c r="I568" s="67">
        <f t="shared" si="257"/>
        <v>278000</v>
      </c>
      <c r="J568" s="68">
        <v>278000</v>
      </c>
      <c r="K568" s="67"/>
      <c r="L568" s="67">
        <f t="shared" si="285"/>
        <v>278000</v>
      </c>
      <c r="M568" s="67">
        <v>278000</v>
      </c>
      <c r="N568" s="88"/>
      <c r="O568" s="67">
        <f t="shared" si="286"/>
        <v>278000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12">
      <c r="A569" s="7" t="s">
        <v>413</v>
      </c>
      <c r="B569" s="6" t="s">
        <v>500</v>
      </c>
      <c r="C569" s="6" t="s">
        <v>5</v>
      </c>
      <c r="D569" s="6" t="s">
        <v>7</v>
      </c>
      <c r="E569" s="6" t="s">
        <v>130</v>
      </c>
      <c r="F569" s="6" t="s">
        <v>61</v>
      </c>
      <c r="G569" s="67">
        <f>G570</f>
        <v>1000</v>
      </c>
      <c r="H569" s="67">
        <f>H570</f>
        <v>0</v>
      </c>
      <c r="I569" s="67">
        <f t="shared" si="257"/>
        <v>1000</v>
      </c>
      <c r="J569" s="67">
        <f t="shared" ref="J569:M569" si="293">J570</f>
        <v>1000</v>
      </c>
      <c r="K569" s="67">
        <f>K570</f>
        <v>0</v>
      </c>
      <c r="L569" s="67">
        <f t="shared" si="285"/>
        <v>1000</v>
      </c>
      <c r="M569" s="67">
        <f t="shared" si="293"/>
        <v>1000</v>
      </c>
      <c r="N569" s="88">
        <f>N570</f>
        <v>0</v>
      </c>
      <c r="O569" s="67">
        <f t="shared" si="286"/>
        <v>1000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12">
      <c r="A570" s="7" t="s">
        <v>82</v>
      </c>
      <c r="B570" s="6" t="s">
        <v>500</v>
      </c>
      <c r="C570" s="6" t="s">
        <v>5</v>
      </c>
      <c r="D570" s="6" t="s">
        <v>7</v>
      </c>
      <c r="E570" s="6" t="s">
        <v>130</v>
      </c>
      <c r="F570" s="6" t="s">
        <v>62</v>
      </c>
      <c r="G570" s="67">
        <v>1000</v>
      </c>
      <c r="H570" s="67"/>
      <c r="I570" s="67">
        <f t="shared" ref="I570:I636" si="294">G570+H570</f>
        <v>1000</v>
      </c>
      <c r="J570" s="68">
        <v>1000</v>
      </c>
      <c r="K570" s="67"/>
      <c r="L570" s="67">
        <f t="shared" si="285"/>
        <v>1000</v>
      </c>
      <c r="M570" s="67">
        <v>1000</v>
      </c>
      <c r="N570" s="88"/>
      <c r="O570" s="67">
        <f t="shared" si="286"/>
        <v>1000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12">
      <c r="A571" s="7" t="s">
        <v>65</v>
      </c>
      <c r="B571" s="6" t="s">
        <v>500</v>
      </c>
      <c r="C571" s="6" t="s">
        <v>5</v>
      </c>
      <c r="D571" s="6" t="s">
        <v>7</v>
      </c>
      <c r="E571" s="6" t="s">
        <v>130</v>
      </c>
      <c r="F571" s="6" t="s">
        <v>22</v>
      </c>
      <c r="G571" s="67">
        <f>G572</f>
        <v>300</v>
      </c>
      <c r="H571" s="67">
        <f>H572</f>
        <v>0</v>
      </c>
      <c r="I571" s="67">
        <f t="shared" si="294"/>
        <v>300</v>
      </c>
      <c r="J571" s="67">
        <f t="shared" ref="J571:M571" si="295">J572</f>
        <v>300</v>
      </c>
      <c r="K571" s="67">
        <f>K572</f>
        <v>0</v>
      </c>
      <c r="L571" s="67">
        <f t="shared" si="285"/>
        <v>300</v>
      </c>
      <c r="M571" s="67">
        <f t="shared" si="295"/>
        <v>300</v>
      </c>
      <c r="N571" s="88">
        <f>N572</f>
        <v>0</v>
      </c>
      <c r="O571" s="67">
        <f t="shared" si="286"/>
        <v>300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2">
      <c r="A572" s="7" t="s">
        <v>66</v>
      </c>
      <c r="B572" s="6" t="s">
        <v>500</v>
      </c>
      <c r="C572" s="6" t="s">
        <v>5</v>
      </c>
      <c r="D572" s="6" t="s">
        <v>7</v>
      </c>
      <c r="E572" s="6" t="s">
        <v>130</v>
      </c>
      <c r="F572" s="6" t="s">
        <v>64</v>
      </c>
      <c r="G572" s="67">
        <v>300</v>
      </c>
      <c r="H572" s="67"/>
      <c r="I572" s="67">
        <f t="shared" si="294"/>
        <v>300</v>
      </c>
      <c r="J572" s="68">
        <v>300</v>
      </c>
      <c r="K572" s="67"/>
      <c r="L572" s="67">
        <f t="shared" si="285"/>
        <v>300</v>
      </c>
      <c r="M572" s="67">
        <v>300</v>
      </c>
      <c r="N572" s="88"/>
      <c r="O572" s="67">
        <f t="shared" si="286"/>
        <v>300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7.5" customHeight="1">
      <c r="A573" s="7"/>
      <c r="B573" s="6"/>
      <c r="C573" s="6"/>
      <c r="D573" s="6"/>
      <c r="E573" s="6"/>
      <c r="F573" s="6"/>
      <c r="G573" s="67"/>
      <c r="H573" s="67"/>
      <c r="I573" s="65"/>
      <c r="J573" s="68"/>
      <c r="K573" s="68"/>
      <c r="L573" s="68"/>
      <c r="M573" s="65"/>
      <c r="N573" s="25"/>
      <c r="O573" s="91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2" customFormat="1" ht="24">
      <c r="A574" s="11" t="s">
        <v>509</v>
      </c>
      <c r="B574" s="2" t="s">
        <v>501</v>
      </c>
      <c r="C574" s="2"/>
      <c r="D574" s="2"/>
      <c r="E574" s="2"/>
      <c r="F574" s="2"/>
      <c r="G574" s="65">
        <f t="shared" ref="G574:H576" si="296">G575</f>
        <v>1913500</v>
      </c>
      <c r="H574" s="65">
        <f t="shared" si="296"/>
        <v>0</v>
      </c>
      <c r="I574" s="65">
        <f t="shared" si="294"/>
        <v>1913500</v>
      </c>
      <c r="J574" s="69">
        <f>J575</f>
        <v>1988000</v>
      </c>
      <c r="K574" s="65">
        <f>K575</f>
        <v>0</v>
      </c>
      <c r="L574" s="65">
        <f t="shared" ref="L574:L581" si="297">J574+K574</f>
        <v>1988000</v>
      </c>
      <c r="M574" s="65">
        <f>M575</f>
        <v>2065300</v>
      </c>
      <c r="N574" s="89">
        <f>N575</f>
        <v>0</v>
      </c>
      <c r="O574" s="65">
        <f t="shared" ref="O574:O581" si="298">M574+N574</f>
        <v>2065300</v>
      </c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  <c r="BI574" s="50"/>
      <c r="BJ574" s="50"/>
      <c r="BK574" s="50"/>
      <c r="BL574" s="50"/>
      <c r="BM574" s="50"/>
      <c r="BN574" s="50"/>
      <c r="BO574" s="50"/>
      <c r="BP574" s="50"/>
      <c r="BQ574" s="50"/>
      <c r="BR574" s="50"/>
      <c r="BS574" s="50"/>
      <c r="BT574" s="50"/>
      <c r="BU574" s="50"/>
      <c r="BV574" s="50"/>
      <c r="BW574" s="50"/>
      <c r="BX574" s="50"/>
      <c r="BY574" s="50"/>
      <c r="BZ574" s="50"/>
      <c r="CA574" s="50"/>
      <c r="CB574" s="50"/>
      <c r="CC574" s="50"/>
      <c r="CD574" s="50"/>
      <c r="CE574" s="50"/>
      <c r="CF574" s="50"/>
      <c r="CG574" s="50"/>
      <c r="CH574" s="50"/>
      <c r="CI574" s="50"/>
      <c r="CJ574" s="50"/>
      <c r="CK574" s="50"/>
      <c r="CL574" s="50"/>
    </row>
    <row r="575" spans="1:90" s="31" customFormat="1" ht="24">
      <c r="A575" s="8" t="s">
        <v>29</v>
      </c>
      <c r="B575" s="4" t="s">
        <v>501</v>
      </c>
      <c r="C575" s="4" t="s">
        <v>5</v>
      </c>
      <c r="D575" s="4" t="s">
        <v>15</v>
      </c>
      <c r="E575" s="4"/>
      <c r="F575" s="4"/>
      <c r="G575" s="66">
        <f t="shared" si="296"/>
        <v>1913500</v>
      </c>
      <c r="H575" s="66">
        <f t="shared" si="296"/>
        <v>0</v>
      </c>
      <c r="I575" s="66">
        <f t="shared" si="294"/>
        <v>1913500</v>
      </c>
      <c r="J575" s="66">
        <f t="shared" ref="J575:M576" si="299">J576</f>
        <v>1988000</v>
      </c>
      <c r="K575" s="66">
        <f>K576</f>
        <v>0</v>
      </c>
      <c r="L575" s="66">
        <f t="shared" si="297"/>
        <v>1988000</v>
      </c>
      <c r="M575" s="66">
        <f t="shared" si="299"/>
        <v>2065300</v>
      </c>
      <c r="N575" s="66">
        <f>N576</f>
        <v>0</v>
      </c>
      <c r="O575" s="66">
        <f t="shared" si="298"/>
        <v>2065300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12">
      <c r="A576" s="7" t="s">
        <v>508</v>
      </c>
      <c r="B576" s="6" t="s">
        <v>501</v>
      </c>
      <c r="C576" s="6" t="s">
        <v>5</v>
      </c>
      <c r="D576" s="6" t="s">
        <v>15</v>
      </c>
      <c r="E576" s="6" t="s">
        <v>511</v>
      </c>
      <c r="F576" s="6"/>
      <c r="G576" s="67">
        <f t="shared" si="296"/>
        <v>1913500</v>
      </c>
      <c r="H576" s="67">
        <f t="shared" si="296"/>
        <v>0</v>
      </c>
      <c r="I576" s="67">
        <f t="shared" si="294"/>
        <v>1913500</v>
      </c>
      <c r="J576" s="67">
        <f t="shared" si="299"/>
        <v>1988000</v>
      </c>
      <c r="K576" s="67">
        <f>K577</f>
        <v>0</v>
      </c>
      <c r="L576" s="67">
        <f t="shared" si="297"/>
        <v>1988000</v>
      </c>
      <c r="M576" s="67">
        <f t="shared" si="299"/>
        <v>2065300</v>
      </c>
      <c r="N576" s="67">
        <f>N577</f>
        <v>0</v>
      </c>
      <c r="O576" s="67">
        <f t="shared" si="298"/>
        <v>2065300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2">
      <c r="A577" s="33" t="s">
        <v>53</v>
      </c>
      <c r="B577" s="6" t="s">
        <v>501</v>
      </c>
      <c r="C577" s="6" t="s">
        <v>5</v>
      </c>
      <c r="D577" s="6" t="s">
        <v>15</v>
      </c>
      <c r="E577" s="6" t="s">
        <v>512</v>
      </c>
      <c r="F577" s="6"/>
      <c r="G577" s="67">
        <f>G578+G580+G582</f>
        <v>1913500</v>
      </c>
      <c r="H577" s="67">
        <f>H578+H580+H582</f>
        <v>0</v>
      </c>
      <c r="I577" s="67">
        <f t="shared" si="294"/>
        <v>1913500</v>
      </c>
      <c r="J577" s="67">
        <f t="shared" ref="J577:M577" si="300">J578+J580+J582</f>
        <v>1988000</v>
      </c>
      <c r="K577" s="67">
        <f>K578+K580+K582</f>
        <v>0</v>
      </c>
      <c r="L577" s="67">
        <f t="shared" si="297"/>
        <v>1988000</v>
      </c>
      <c r="M577" s="67">
        <f t="shared" si="300"/>
        <v>2065300</v>
      </c>
      <c r="N577" s="67">
        <f>N578+N580+N582</f>
        <v>0</v>
      </c>
      <c r="O577" s="67">
        <f t="shared" si="298"/>
        <v>2065300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36">
      <c r="A578" s="7" t="s">
        <v>411</v>
      </c>
      <c r="B578" s="6" t="s">
        <v>501</v>
      </c>
      <c r="C578" s="6" t="s">
        <v>5</v>
      </c>
      <c r="D578" s="6" t="s">
        <v>15</v>
      </c>
      <c r="E578" s="6" t="s">
        <v>512</v>
      </c>
      <c r="F578" s="6" t="s">
        <v>54</v>
      </c>
      <c r="G578" s="67">
        <f>G579</f>
        <v>1912200</v>
      </c>
      <c r="H578" s="67">
        <f>H579</f>
        <v>0</v>
      </c>
      <c r="I578" s="67">
        <f t="shared" si="294"/>
        <v>1912200</v>
      </c>
      <c r="J578" s="67">
        <f t="shared" ref="J578:M578" si="301">J579</f>
        <v>1986700</v>
      </c>
      <c r="K578" s="67">
        <f>K579</f>
        <v>0</v>
      </c>
      <c r="L578" s="67">
        <f t="shared" si="297"/>
        <v>1986700</v>
      </c>
      <c r="M578" s="67">
        <f t="shared" si="301"/>
        <v>2064000</v>
      </c>
      <c r="N578" s="67">
        <f>N579</f>
        <v>0</v>
      </c>
      <c r="O578" s="67">
        <f t="shared" si="298"/>
        <v>2064000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12">
      <c r="A579" s="7" t="s">
        <v>57</v>
      </c>
      <c r="B579" s="6" t="s">
        <v>501</v>
      </c>
      <c r="C579" s="6" t="s">
        <v>5</v>
      </c>
      <c r="D579" s="6" t="s">
        <v>15</v>
      </c>
      <c r="E579" s="6" t="s">
        <v>512</v>
      </c>
      <c r="F579" s="6" t="s">
        <v>56</v>
      </c>
      <c r="G579" s="67">
        <v>1912200</v>
      </c>
      <c r="H579" s="67"/>
      <c r="I579" s="67">
        <f t="shared" si="294"/>
        <v>1912200</v>
      </c>
      <c r="J579" s="67">
        <v>1986700</v>
      </c>
      <c r="K579" s="67"/>
      <c r="L579" s="67">
        <f t="shared" si="297"/>
        <v>1986700</v>
      </c>
      <c r="M579" s="67">
        <v>2064000</v>
      </c>
      <c r="N579" s="67"/>
      <c r="O579" s="67">
        <f t="shared" si="298"/>
        <v>2064000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2">
      <c r="A580" s="7" t="s">
        <v>413</v>
      </c>
      <c r="B580" s="6" t="s">
        <v>501</v>
      </c>
      <c r="C580" s="6" t="s">
        <v>5</v>
      </c>
      <c r="D580" s="6" t="s">
        <v>15</v>
      </c>
      <c r="E580" s="6" t="s">
        <v>512</v>
      </c>
      <c r="F580" s="6" t="s">
        <v>61</v>
      </c>
      <c r="G580" s="67">
        <f>G581</f>
        <v>1300</v>
      </c>
      <c r="H580" s="67">
        <f>H581</f>
        <v>0</v>
      </c>
      <c r="I580" s="67">
        <f t="shared" si="294"/>
        <v>1300</v>
      </c>
      <c r="J580" s="67">
        <f>J581</f>
        <v>1300</v>
      </c>
      <c r="K580" s="67">
        <f>K581</f>
        <v>0</v>
      </c>
      <c r="L580" s="67">
        <f t="shared" si="297"/>
        <v>1300</v>
      </c>
      <c r="M580" s="67">
        <f>M581</f>
        <v>1300</v>
      </c>
      <c r="N580" s="67">
        <f>N581</f>
        <v>0</v>
      </c>
      <c r="O580" s="67">
        <f t="shared" si="298"/>
        <v>1300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2">
      <c r="A581" s="7" t="s">
        <v>82</v>
      </c>
      <c r="B581" s="6" t="s">
        <v>501</v>
      </c>
      <c r="C581" s="6" t="s">
        <v>5</v>
      </c>
      <c r="D581" s="6" t="s">
        <v>15</v>
      </c>
      <c r="E581" s="6" t="s">
        <v>512</v>
      </c>
      <c r="F581" s="6" t="s">
        <v>62</v>
      </c>
      <c r="G581" s="67">
        <v>1300</v>
      </c>
      <c r="H581" s="67"/>
      <c r="I581" s="67">
        <f t="shared" si="294"/>
        <v>1300</v>
      </c>
      <c r="J581" s="67">
        <v>1300</v>
      </c>
      <c r="K581" s="67"/>
      <c r="L581" s="67">
        <f t="shared" si="297"/>
        <v>1300</v>
      </c>
      <c r="M581" s="67">
        <v>1300</v>
      </c>
      <c r="N581" s="67"/>
      <c r="O581" s="67">
        <f t="shared" si="298"/>
        <v>1300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6" customHeight="1">
      <c r="A582" s="7"/>
      <c r="B582" s="6"/>
      <c r="C582" s="6"/>
      <c r="D582" s="6"/>
      <c r="E582" s="6"/>
      <c r="F582" s="6"/>
      <c r="G582" s="67"/>
      <c r="H582" s="67"/>
      <c r="I582" s="65"/>
      <c r="J582" s="68"/>
      <c r="K582" s="68"/>
      <c r="L582" s="68"/>
      <c r="M582" s="6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24">
      <c r="A583" s="11" t="s">
        <v>513</v>
      </c>
      <c r="B583" s="2" t="s">
        <v>45</v>
      </c>
      <c r="C583" s="6"/>
      <c r="D583" s="6"/>
      <c r="E583" s="6"/>
      <c r="F583" s="6"/>
      <c r="G583" s="65">
        <f>G584+G801+G838</f>
        <v>551322262.11000001</v>
      </c>
      <c r="H583" s="65">
        <f>H584+H801+H838</f>
        <v>-2909051.3599999989</v>
      </c>
      <c r="I583" s="65">
        <f t="shared" si="294"/>
        <v>548413210.75</v>
      </c>
      <c r="J583" s="65">
        <f>J584+J801+J838</f>
        <v>562864401.50999999</v>
      </c>
      <c r="K583" s="65">
        <f>K584+K801+K838</f>
        <v>-2350930.0899999971</v>
      </c>
      <c r="L583" s="65">
        <f t="shared" ref="L583:L619" si="302">J583+K583</f>
        <v>560513471.41999996</v>
      </c>
      <c r="M583" s="65">
        <f>M584+M801+M838</f>
        <v>574010845.94000006</v>
      </c>
      <c r="N583" s="65">
        <f>N584+N801+N838</f>
        <v>-2338234.17</v>
      </c>
      <c r="O583" s="65">
        <f t="shared" ref="O583:O619" si="303">M583+N583</f>
        <v>571672611.7700001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55" customFormat="1" ht="12">
      <c r="A584" s="11" t="s">
        <v>34</v>
      </c>
      <c r="B584" s="2" t="s">
        <v>45</v>
      </c>
      <c r="C584" s="2" t="s">
        <v>9</v>
      </c>
      <c r="D584" s="2"/>
      <c r="E584" s="2"/>
      <c r="F584" s="2"/>
      <c r="G584" s="65">
        <f>G585+G623+G753+G777+G720</f>
        <v>534864346.31999999</v>
      </c>
      <c r="H584" s="65">
        <f>H585+H623+H753+H777+H720</f>
        <v>-3383524.3899999987</v>
      </c>
      <c r="I584" s="65">
        <f t="shared" si="294"/>
        <v>531480821.93000001</v>
      </c>
      <c r="J584" s="65">
        <f>J585+J623+J753+J777+J720</f>
        <v>546192896.98000002</v>
      </c>
      <c r="K584" s="65">
        <f>K585+K623+K753+K777+K720</f>
        <v>-2706756.049999997</v>
      </c>
      <c r="L584" s="65">
        <f t="shared" si="302"/>
        <v>543486140.93000007</v>
      </c>
      <c r="M584" s="65">
        <f>M585+M623+M753+M777+M720</f>
        <v>556746846.56000006</v>
      </c>
      <c r="N584" s="65">
        <f>N585+N623+N753+N777+N720</f>
        <v>-2394148.41</v>
      </c>
      <c r="O584" s="65">
        <f t="shared" si="303"/>
        <v>554352698.1500001</v>
      </c>
      <c r="P584" s="23"/>
      <c r="Q584" s="23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  <c r="AX584" s="27"/>
      <c r="AY584" s="27"/>
      <c r="AZ584" s="27"/>
      <c r="BA584" s="27"/>
      <c r="BB584" s="27"/>
      <c r="BC584" s="27"/>
      <c r="BD584" s="27"/>
      <c r="BE584" s="27"/>
      <c r="BF584" s="27"/>
      <c r="BG584" s="27"/>
      <c r="BH584" s="27"/>
      <c r="BI584" s="27"/>
      <c r="BJ584" s="27"/>
      <c r="BK584" s="27"/>
      <c r="BL584" s="27"/>
      <c r="BM584" s="27"/>
      <c r="BN584" s="27"/>
      <c r="BO584" s="27"/>
      <c r="BP584" s="27"/>
      <c r="BQ584" s="27"/>
      <c r="BR584" s="27"/>
      <c r="BS584" s="27"/>
      <c r="BT584" s="27"/>
      <c r="BU584" s="27"/>
      <c r="BV584" s="27"/>
      <c r="BW584" s="27"/>
      <c r="BX584" s="27"/>
      <c r="BY584" s="27"/>
      <c r="BZ584" s="27"/>
      <c r="CA584" s="27"/>
      <c r="CB584" s="27"/>
      <c r="CC584" s="27"/>
      <c r="CD584" s="27"/>
      <c r="CE584" s="27"/>
      <c r="CF584" s="27"/>
      <c r="CG584" s="27"/>
      <c r="CH584" s="27"/>
      <c r="CI584" s="27"/>
      <c r="CJ584" s="27"/>
      <c r="CK584" s="27"/>
      <c r="CL584" s="27"/>
    </row>
    <row r="585" spans="1:90" s="55" customFormat="1" ht="12">
      <c r="A585" s="8" t="s">
        <v>23</v>
      </c>
      <c r="B585" s="4" t="s">
        <v>45</v>
      </c>
      <c r="C585" s="4" t="s">
        <v>9</v>
      </c>
      <c r="D585" s="4" t="s">
        <v>5</v>
      </c>
      <c r="E585" s="5"/>
      <c r="F585" s="5"/>
      <c r="G585" s="66">
        <f>G586</f>
        <v>149602077</v>
      </c>
      <c r="H585" s="66">
        <f>H586</f>
        <v>-3232683</v>
      </c>
      <c r="I585" s="66">
        <f t="shared" si="294"/>
        <v>146369394</v>
      </c>
      <c r="J585" s="66">
        <f t="shared" ref="J585:M585" si="304">J586</f>
        <v>150187369</v>
      </c>
      <c r="K585" s="66">
        <f>K586</f>
        <v>-2422565</v>
      </c>
      <c r="L585" s="66">
        <f t="shared" si="302"/>
        <v>147764804</v>
      </c>
      <c r="M585" s="66">
        <f t="shared" si="304"/>
        <v>154150009</v>
      </c>
      <c r="N585" s="66">
        <f>N586</f>
        <v>-2337166</v>
      </c>
      <c r="O585" s="66">
        <f t="shared" si="303"/>
        <v>151812843</v>
      </c>
      <c r="P585" s="23"/>
      <c r="Q585" s="23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  <c r="BD585" s="27"/>
      <c r="BE585" s="27"/>
      <c r="BF585" s="27"/>
      <c r="BG585" s="27"/>
      <c r="BH585" s="27"/>
      <c r="BI585" s="27"/>
      <c r="BJ585" s="27"/>
      <c r="BK585" s="27"/>
      <c r="BL585" s="27"/>
      <c r="BM585" s="27"/>
      <c r="BN585" s="27"/>
      <c r="BO585" s="27"/>
      <c r="BP585" s="27"/>
      <c r="BQ585" s="27"/>
      <c r="BR585" s="27"/>
      <c r="BS585" s="27"/>
      <c r="BT585" s="27"/>
      <c r="BU585" s="27"/>
      <c r="BV585" s="27"/>
      <c r="BW585" s="27"/>
      <c r="BX585" s="27"/>
      <c r="BY585" s="27"/>
      <c r="BZ585" s="27"/>
      <c r="CA585" s="27"/>
      <c r="CB585" s="27"/>
      <c r="CC585" s="27"/>
      <c r="CD585" s="27"/>
      <c r="CE585" s="27"/>
      <c r="CF585" s="27"/>
      <c r="CG585" s="27"/>
      <c r="CH585" s="27"/>
      <c r="CI585" s="27"/>
      <c r="CJ585" s="27"/>
      <c r="CK585" s="27"/>
      <c r="CL585" s="27"/>
    </row>
    <row r="586" spans="1:90" s="55" customFormat="1" ht="12">
      <c r="A586" s="7" t="s">
        <v>483</v>
      </c>
      <c r="B586" s="6" t="s">
        <v>45</v>
      </c>
      <c r="C586" s="6" t="s">
        <v>9</v>
      </c>
      <c r="D586" s="6" t="s">
        <v>5</v>
      </c>
      <c r="E586" s="6" t="s">
        <v>153</v>
      </c>
      <c r="F586" s="6"/>
      <c r="G586" s="67">
        <f>G587+G610+G600</f>
        <v>149602077</v>
      </c>
      <c r="H586" s="67">
        <f>H587+H610+H600</f>
        <v>-3232683</v>
      </c>
      <c r="I586" s="67">
        <f t="shared" si="294"/>
        <v>146369394</v>
      </c>
      <c r="J586" s="67">
        <f>J587+J610+J600</f>
        <v>150187369</v>
      </c>
      <c r="K586" s="67">
        <f>K587+K610+K600</f>
        <v>-2422565</v>
      </c>
      <c r="L586" s="67">
        <f t="shared" si="302"/>
        <v>147764804</v>
      </c>
      <c r="M586" s="67">
        <f>M587+M610+M600</f>
        <v>154150009</v>
      </c>
      <c r="N586" s="67">
        <f>N587+N610+N600</f>
        <v>-2337166</v>
      </c>
      <c r="O586" s="67">
        <f t="shared" si="303"/>
        <v>151812843</v>
      </c>
      <c r="P586" s="23"/>
      <c r="Q586" s="23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  <c r="AX586" s="27"/>
      <c r="AY586" s="27"/>
      <c r="AZ586" s="27"/>
      <c r="BA586" s="27"/>
      <c r="BB586" s="27"/>
      <c r="BC586" s="27"/>
      <c r="BD586" s="27"/>
      <c r="BE586" s="27"/>
      <c r="BF586" s="27"/>
      <c r="BG586" s="27"/>
      <c r="BH586" s="27"/>
      <c r="BI586" s="27"/>
      <c r="BJ586" s="27"/>
      <c r="BK586" s="27"/>
      <c r="BL586" s="27"/>
      <c r="BM586" s="27"/>
      <c r="BN586" s="27"/>
      <c r="BO586" s="27"/>
      <c r="BP586" s="27"/>
      <c r="BQ586" s="27"/>
      <c r="BR586" s="27"/>
      <c r="BS586" s="27"/>
      <c r="BT586" s="27"/>
      <c r="BU586" s="27"/>
      <c r="BV586" s="27"/>
      <c r="BW586" s="27"/>
      <c r="BX586" s="27"/>
      <c r="BY586" s="27"/>
      <c r="BZ586" s="27"/>
      <c r="CA586" s="27"/>
      <c r="CB586" s="27"/>
      <c r="CC586" s="27"/>
      <c r="CD586" s="27"/>
      <c r="CE586" s="27"/>
      <c r="CF586" s="27"/>
      <c r="CG586" s="27"/>
      <c r="CH586" s="27"/>
      <c r="CI586" s="27"/>
      <c r="CJ586" s="27"/>
      <c r="CK586" s="27"/>
      <c r="CL586" s="27"/>
    </row>
    <row r="587" spans="1:90" s="56" customFormat="1" ht="11.25" customHeight="1">
      <c r="A587" s="7" t="s">
        <v>484</v>
      </c>
      <c r="B587" s="6" t="s">
        <v>45</v>
      </c>
      <c r="C587" s="6" t="s">
        <v>9</v>
      </c>
      <c r="D587" s="6" t="s">
        <v>5</v>
      </c>
      <c r="E587" s="6" t="s">
        <v>154</v>
      </c>
      <c r="F587" s="6"/>
      <c r="G587" s="67">
        <f>G591+G597+G588</f>
        <v>141334567</v>
      </c>
      <c r="H587" s="67">
        <f>H591+H597+H588</f>
        <v>-2216227</v>
      </c>
      <c r="I587" s="67">
        <f t="shared" si="294"/>
        <v>139118340</v>
      </c>
      <c r="J587" s="67">
        <f>J591+J597+J588</f>
        <v>141614163</v>
      </c>
      <c r="K587" s="67">
        <f>K591+K597+K588</f>
        <v>-2422565</v>
      </c>
      <c r="L587" s="67">
        <f t="shared" si="302"/>
        <v>139191598</v>
      </c>
      <c r="M587" s="67">
        <f>M591+M597+M588</f>
        <v>144511714</v>
      </c>
      <c r="N587" s="67">
        <f>N591+N597+N588</f>
        <v>-2337166</v>
      </c>
      <c r="O587" s="67">
        <f t="shared" si="303"/>
        <v>142174548</v>
      </c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  <c r="AR587" s="24"/>
      <c r="AS587" s="24"/>
      <c r="AT587" s="24"/>
      <c r="AU587" s="24"/>
      <c r="AV587" s="24"/>
      <c r="AW587" s="24"/>
      <c r="AX587" s="24"/>
      <c r="AY587" s="24"/>
      <c r="AZ587" s="24"/>
      <c r="BA587" s="24"/>
      <c r="BB587" s="24"/>
      <c r="BC587" s="24"/>
      <c r="BD587" s="24"/>
      <c r="BE587" s="24"/>
      <c r="BF587" s="24"/>
      <c r="BG587" s="24"/>
      <c r="BH587" s="24"/>
      <c r="BI587" s="24"/>
      <c r="BJ587" s="24"/>
      <c r="BK587" s="24"/>
      <c r="BL587" s="24"/>
      <c r="BM587" s="24"/>
      <c r="BN587" s="24"/>
      <c r="BO587" s="24"/>
      <c r="BP587" s="24"/>
      <c r="BQ587" s="24"/>
      <c r="BR587" s="24"/>
      <c r="BS587" s="24"/>
      <c r="BT587" s="24"/>
      <c r="BU587" s="24"/>
      <c r="BV587" s="24"/>
      <c r="BW587" s="24"/>
      <c r="BX587" s="24"/>
      <c r="BY587" s="24"/>
      <c r="BZ587" s="24"/>
      <c r="CA587" s="24"/>
      <c r="CB587" s="24"/>
      <c r="CC587" s="24"/>
      <c r="CD587" s="24"/>
      <c r="CE587" s="24"/>
      <c r="CF587" s="24"/>
      <c r="CG587" s="24"/>
      <c r="CH587" s="24"/>
      <c r="CI587" s="24"/>
      <c r="CJ587" s="24"/>
      <c r="CK587" s="24"/>
      <c r="CL587" s="24"/>
    </row>
    <row r="588" spans="1:90" s="31" customFormat="1" ht="2.25" hidden="1" customHeight="1">
      <c r="A588" s="7" t="s">
        <v>531</v>
      </c>
      <c r="B588" s="6" t="s">
        <v>45</v>
      </c>
      <c r="C588" s="6" t="s">
        <v>9</v>
      </c>
      <c r="D588" s="6" t="s">
        <v>5</v>
      </c>
      <c r="E588" s="6" t="s">
        <v>530</v>
      </c>
      <c r="F588" s="6"/>
      <c r="G588" s="67">
        <f>G589</f>
        <v>0</v>
      </c>
      <c r="H588" s="67">
        <f>H589</f>
        <v>0</v>
      </c>
      <c r="I588" s="67">
        <f t="shared" ref="I588:I590" si="305">G588+H588</f>
        <v>0</v>
      </c>
      <c r="J588" s="67">
        <f t="shared" ref="J588:M589" si="306">J589</f>
        <v>0</v>
      </c>
      <c r="K588" s="67">
        <f>K589</f>
        <v>0</v>
      </c>
      <c r="L588" s="67">
        <f t="shared" ref="L588:L590" si="307">J588+K588</f>
        <v>0</v>
      </c>
      <c r="M588" s="67">
        <f t="shared" si="306"/>
        <v>0</v>
      </c>
      <c r="N588" s="67">
        <f>N589</f>
        <v>0</v>
      </c>
      <c r="O588" s="67">
        <f t="shared" ref="O588:O590" si="308">M588+N588</f>
        <v>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24" hidden="1">
      <c r="A589" s="7" t="s">
        <v>88</v>
      </c>
      <c r="B589" s="6" t="s">
        <v>45</v>
      </c>
      <c r="C589" s="6" t="s">
        <v>9</v>
      </c>
      <c r="D589" s="6" t="s">
        <v>5</v>
      </c>
      <c r="E589" s="6" t="s">
        <v>530</v>
      </c>
      <c r="F589" s="6" t="s">
        <v>87</v>
      </c>
      <c r="G589" s="67">
        <f>G590</f>
        <v>0</v>
      </c>
      <c r="H589" s="67">
        <f>H590</f>
        <v>0</v>
      </c>
      <c r="I589" s="67">
        <f t="shared" si="305"/>
        <v>0</v>
      </c>
      <c r="J589" s="67">
        <f t="shared" si="306"/>
        <v>0</v>
      </c>
      <c r="K589" s="67">
        <f>K590</f>
        <v>0</v>
      </c>
      <c r="L589" s="67">
        <f t="shared" si="307"/>
        <v>0</v>
      </c>
      <c r="M589" s="67">
        <f t="shared" si="306"/>
        <v>0</v>
      </c>
      <c r="N589" s="67">
        <f>N590</f>
        <v>0</v>
      </c>
      <c r="O589" s="67">
        <f t="shared" si="308"/>
        <v>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11.25" hidden="1" customHeight="1">
      <c r="A590" s="7" t="s">
        <v>186</v>
      </c>
      <c r="B590" s="6" t="s">
        <v>45</v>
      </c>
      <c r="C590" s="6" t="s">
        <v>9</v>
      </c>
      <c r="D590" s="6" t="s">
        <v>5</v>
      </c>
      <c r="E590" s="6" t="s">
        <v>530</v>
      </c>
      <c r="F590" s="6" t="s">
        <v>187</v>
      </c>
      <c r="G590" s="67"/>
      <c r="H590" s="67"/>
      <c r="I590" s="67">
        <f t="shared" si="305"/>
        <v>0</v>
      </c>
      <c r="J590" s="68"/>
      <c r="K590" s="67"/>
      <c r="L590" s="67">
        <f t="shared" si="307"/>
        <v>0</v>
      </c>
      <c r="M590" s="67"/>
      <c r="N590" s="67"/>
      <c r="O590" s="67">
        <f t="shared" si="308"/>
        <v>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12">
      <c r="A591" s="7" t="s">
        <v>115</v>
      </c>
      <c r="B591" s="6" t="s">
        <v>45</v>
      </c>
      <c r="C591" s="6" t="s">
        <v>9</v>
      </c>
      <c r="D591" s="6" t="s">
        <v>5</v>
      </c>
      <c r="E591" s="6" t="s">
        <v>155</v>
      </c>
      <c r="F591" s="6"/>
      <c r="G591" s="67">
        <f>G592</f>
        <v>75005253</v>
      </c>
      <c r="H591" s="67">
        <f>H592</f>
        <v>-2216227</v>
      </c>
      <c r="I591" s="67">
        <f t="shared" si="294"/>
        <v>72789026</v>
      </c>
      <c r="J591" s="67">
        <f t="shared" ref="J591:M592" si="309">J592</f>
        <v>76814363</v>
      </c>
      <c r="K591" s="67">
        <f>K592</f>
        <v>-2422565</v>
      </c>
      <c r="L591" s="67">
        <f t="shared" si="302"/>
        <v>74391798</v>
      </c>
      <c r="M591" s="67">
        <f t="shared" si="309"/>
        <v>78415914</v>
      </c>
      <c r="N591" s="67">
        <f>N592</f>
        <v>-2337166</v>
      </c>
      <c r="O591" s="67">
        <f t="shared" si="303"/>
        <v>76078748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24">
      <c r="A592" s="7" t="s">
        <v>88</v>
      </c>
      <c r="B592" s="6" t="s">
        <v>45</v>
      </c>
      <c r="C592" s="6" t="s">
        <v>9</v>
      </c>
      <c r="D592" s="6" t="s">
        <v>5</v>
      </c>
      <c r="E592" s="6" t="s">
        <v>155</v>
      </c>
      <c r="F592" s="6" t="s">
        <v>87</v>
      </c>
      <c r="G592" s="67">
        <f>G593</f>
        <v>75005253</v>
      </c>
      <c r="H592" s="67">
        <f>H593</f>
        <v>-2216227</v>
      </c>
      <c r="I592" s="67">
        <f t="shared" si="294"/>
        <v>72789026</v>
      </c>
      <c r="J592" s="67">
        <f t="shared" si="309"/>
        <v>76814363</v>
      </c>
      <c r="K592" s="67">
        <f>K593</f>
        <v>-2422565</v>
      </c>
      <c r="L592" s="67">
        <f t="shared" si="302"/>
        <v>74391798</v>
      </c>
      <c r="M592" s="67">
        <f t="shared" si="309"/>
        <v>78415914</v>
      </c>
      <c r="N592" s="67">
        <f>N593</f>
        <v>-2337166</v>
      </c>
      <c r="O592" s="67">
        <f t="shared" si="303"/>
        <v>76078748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11.25" customHeight="1">
      <c r="A593" s="7" t="s">
        <v>186</v>
      </c>
      <c r="B593" s="6" t="s">
        <v>45</v>
      </c>
      <c r="C593" s="6" t="s">
        <v>9</v>
      </c>
      <c r="D593" s="6" t="s">
        <v>5</v>
      </c>
      <c r="E593" s="6" t="s">
        <v>155</v>
      </c>
      <c r="F593" s="6" t="s">
        <v>187</v>
      </c>
      <c r="G593" s="67">
        <f>67582453+7422800</f>
        <v>75005253</v>
      </c>
      <c r="H593" s="67">
        <f>-2285827+69600</f>
        <v>-2216227</v>
      </c>
      <c r="I593" s="67">
        <f t="shared" si="294"/>
        <v>72789026</v>
      </c>
      <c r="J593" s="68">
        <f>68121963+8692400</f>
        <v>76814363</v>
      </c>
      <c r="K593" s="67">
        <f>-2422565</f>
        <v>-2422565</v>
      </c>
      <c r="L593" s="67">
        <f t="shared" si="302"/>
        <v>74391798</v>
      </c>
      <c r="M593" s="67">
        <f>68777014+9638900</f>
        <v>78415914</v>
      </c>
      <c r="N593" s="67">
        <f>-2337166</f>
        <v>-2337166</v>
      </c>
      <c r="O593" s="67">
        <f t="shared" si="303"/>
        <v>76078748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36" hidden="1">
      <c r="A594" s="7" t="s">
        <v>439</v>
      </c>
      <c r="B594" s="6" t="s">
        <v>45</v>
      </c>
      <c r="C594" s="6" t="s">
        <v>9</v>
      </c>
      <c r="D594" s="6" t="s">
        <v>5</v>
      </c>
      <c r="E594" s="6" t="s">
        <v>455</v>
      </c>
      <c r="F594" s="6"/>
      <c r="G594" s="67">
        <f>G595</f>
        <v>0</v>
      </c>
      <c r="H594" s="67">
        <f>H595</f>
        <v>0</v>
      </c>
      <c r="I594" s="67">
        <f t="shared" si="294"/>
        <v>0</v>
      </c>
      <c r="J594" s="67">
        <f t="shared" ref="J594:M595" si="310">J595</f>
        <v>0</v>
      </c>
      <c r="K594" s="67">
        <f>K595</f>
        <v>0</v>
      </c>
      <c r="L594" s="67">
        <f t="shared" si="302"/>
        <v>0</v>
      </c>
      <c r="M594" s="67">
        <f t="shared" si="310"/>
        <v>0</v>
      </c>
      <c r="N594" s="67">
        <f>N595</f>
        <v>0</v>
      </c>
      <c r="O594" s="67">
        <f t="shared" si="303"/>
        <v>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24" hidden="1">
      <c r="A595" s="7" t="s">
        <v>88</v>
      </c>
      <c r="B595" s="6" t="s">
        <v>45</v>
      </c>
      <c r="C595" s="6" t="s">
        <v>9</v>
      </c>
      <c r="D595" s="6" t="s">
        <v>5</v>
      </c>
      <c r="E595" s="6" t="s">
        <v>455</v>
      </c>
      <c r="F595" s="6" t="s">
        <v>87</v>
      </c>
      <c r="G595" s="67">
        <f>G596</f>
        <v>0</v>
      </c>
      <c r="H595" s="67">
        <f>H596</f>
        <v>0</v>
      </c>
      <c r="I595" s="67">
        <f t="shared" si="294"/>
        <v>0</v>
      </c>
      <c r="J595" s="67">
        <f t="shared" si="310"/>
        <v>0</v>
      </c>
      <c r="K595" s="67">
        <f>K596</f>
        <v>0</v>
      </c>
      <c r="L595" s="67">
        <f t="shared" si="302"/>
        <v>0</v>
      </c>
      <c r="M595" s="67">
        <f t="shared" si="310"/>
        <v>0</v>
      </c>
      <c r="N595" s="67">
        <f>N596</f>
        <v>0</v>
      </c>
      <c r="O595" s="67">
        <f t="shared" si="303"/>
        <v>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12" hidden="1">
      <c r="A596" s="7" t="s">
        <v>186</v>
      </c>
      <c r="B596" s="6" t="s">
        <v>45</v>
      </c>
      <c r="C596" s="6" t="s">
        <v>9</v>
      </c>
      <c r="D596" s="6" t="s">
        <v>5</v>
      </c>
      <c r="E596" s="6" t="s">
        <v>455</v>
      </c>
      <c r="F596" s="6" t="s">
        <v>187</v>
      </c>
      <c r="G596" s="67"/>
      <c r="H596" s="67"/>
      <c r="I596" s="67">
        <f t="shared" si="294"/>
        <v>0</v>
      </c>
      <c r="J596" s="68"/>
      <c r="K596" s="67"/>
      <c r="L596" s="67">
        <f t="shared" si="302"/>
        <v>0</v>
      </c>
      <c r="M596" s="67"/>
      <c r="N596" s="67"/>
      <c r="O596" s="67">
        <f t="shared" si="303"/>
        <v>0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12">
      <c r="A597" s="7" t="s">
        <v>68</v>
      </c>
      <c r="B597" s="6" t="s">
        <v>45</v>
      </c>
      <c r="C597" s="6" t="s">
        <v>9</v>
      </c>
      <c r="D597" s="6" t="s">
        <v>5</v>
      </c>
      <c r="E597" s="6" t="s">
        <v>156</v>
      </c>
      <c r="F597" s="6"/>
      <c r="G597" s="67">
        <f>G598</f>
        <v>66329314</v>
      </c>
      <c r="H597" s="67">
        <f>H598</f>
        <v>0</v>
      </c>
      <c r="I597" s="67">
        <f t="shared" si="294"/>
        <v>66329314</v>
      </c>
      <c r="J597" s="67">
        <f t="shared" ref="J597:M598" si="311">J598</f>
        <v>64799800</v>
      </c>
      <c r="K597" s="67">
        <f>K598</f>
        <v>0</v>
      </c>
      <c r="L597" s="67">
        <f t="shared" si="302"/>
        <v>64799800</v>
      </c>
      <c r="M597" s="67">
        <f t="shared" si="311"/>
        <v>66095800</v>
      </c>
      <c r="N597" s="67">
        <f>N598</f>
        <v>0</v>
      </c>
      <c r="O597" s="67">
        <f t="shared" si="303"/>
        <v>66095800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24">
      <c r="A598" s="7" t="s">
        <v>88</v>
      </c>
      <c r="B598" s="6" t="s">
        <v>45</v>
      </c>
      <c r="C598" s="6" t="s">
        <v>9</v>
      </c>
      <c r="D598" s="6" t="s">
        <v>5</v>
      </c>
      <c r="E598" s="6" t="s">
        <v>156</v>
      </c>
      <c r="F598" s="6" t="s">
        <v>87</v>
      </c>
      <c r="G598" s="67">
        <f>G599</f>
        <v>66329314</v>
      </c>
      <c r="H598" s="67">
        <f>H599</f>
        <v>0</v>
      </c>
      <c r="I598" s="67">
        <f t="shared" si="294"/>
        <v>66329314</v>
      </c>
      <c r="J598" s="67">
        <f t="shared" si="311"/>
        <v>64799800</v>
      </c>
      <c r="K598" s="67">
        <f>K599</f>
        <v>0</v>
      </c>
      <c r="L598" s="67">
        <f t="shared" si="302"/>
        <v>64799800</v>
      </c>
      <c r="M598" s="67">
        <f t="shared" si="311"/>
        <v>66095800</v>
      </c>
      <c r="N598" s="67">
        <f>N599</f>
        <v>0</v>
      </c>
      <c r="O598" s="67">
        <f t="shared" si="303"/>
        <v>66095800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12">
      <c r="A599" s="7" t="s">
        <v>186</v>
      </c>
      <c r="B599" s="6" t="s">
        <v>45</v>
      </c>
      <c r="C599" s="6" t="s">
        <v>9</v>
      </c>
      <c r="D599" s="6" t="s">
        <v>5</v>
      </c>
      <c r="E599" s="6" t="s">
        <v>156</v>
      </c>
      <c r="F599" s="6" t="s">
        <v>187</v>
      </c>
      <c r="G599" s="67">
        <v>66329314</v>
      </c>
      <c r="H599" s="67"/>
      <c r="I599" s="67">
        <f t="shared" si="294"/>
        <v>66329314</v>
      </c>
      <c r="J599" s="68">
        <v>64799800</v>
      </c>
      <c r="K599" s="67"/>
      <c r="L599" s="67">
        <f t="shared" si="302"/>
        <v>64799800</v>
      </c>
      <c r="M599" s="67">
        <v>66095800</v>
      </c>
      <c r="N599" s="67"/>
      <c r="O599" s="67">
        <f t="shared" si="303"/>
        <v>66095800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2" hidden="1">
      <c r="A600" s="7" t="s">
        <v>485</v>
      </c>
      <c r="B600" s="6" t="s">
        <v>45</v>
      </c>
      <c r="C600" s="6" t="s">
        <v>9</v>
      </c>
      <c r="D600" s="6" t="s">
        <v>5</v>
      </c>
      <c r="E600" s="6" t="s">
        <v>350</v>
      </c>
      <c r="F600" s="6"/>
      <c r="G600" s="67">
        <f>G601+G604+G607</f>
        <v>0</v>
      </c>
      <c r="H600" s="67">
        <f>H601+H604+H607</f>
        <v>0</v>
      </c>
      <c r="I600" s="67">
        <f t="shared" si="294"/>
        <v>0</v>
      </c>
      <c r="J600" s="67">
        <f t="shared" ref="J600:M600" si="312">J601+J604+J607</f>
        <v>0</v>
      </c>
      <c r="K600" s="67">
        <f>K601+K604+K607</f>
        <v>0</v>
      </c>
      <c r="L600" s="67">
        <f t="shared" si="302"/>
        <v>0</v>
      </c>
      <c r="M600" s="67">
        <f t="shared" si="312"/>
        <v>0</v>
      </c>
      <c r="N600" s="67">
        <f>N601+N604+N607</f>
        <v>0</v>
      </c>
      <c r="O600" s="67">
        <f t="shared" si="303"/>
        <v>0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15" hidden="1" customHeight="1">
      <c r="A601" s="7" t="s">
        <v>270</v>
      </c>
      <c r="B601" s="6" t="s">
        <v>45</v>
      </c>
      <c r="C601" s="6" t="s">
        <v>9</v>
      </c>
      <c r="D601" s="6" t="s">
        <v>5</v>
      </c>
      <c r="E601" s="6" t="s">
        <v>352</v>
      </c>
      <c r="F601" s="6"/>
      <c r="G601" s="67">
        <f>G602</f>
        <v>0</v>
      </c>
      <c r="H601" s="67">
        <f>H602</f>
        <v>0</v>
      </c>
      <c r="I601" s="67">
        <f t="shared" si="294"/>
        <v>0</v>
      </c>
      <c r="J601" s="67">
        <f t="shared" ref="J601:M602" si="313">J602</f>
        <v>0</v>
      </c>
      <c r="K601" s="67">
        <f>K602</f>
        <v>0</v>
      </c>
      <c r="L601" s="67">
        <f t="shared" si="302"/>
        <v>0</v>
      </c>
      <c r="M601" s="67">
        <f t="shared" si="313"/>
        <v>0</v>
      </c>
      <c r="N601" s="67">
        <f>N602</f>
        <v>0</v>
      </c>
      <c r="O601" s="67">
        <f t="shared" si="303"/>
        <v>0</v>
      </c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16.5" hidden="1" customHeight="1">
      <c r="A602" s="7" t="s">
        <v>106</v>
      </c>
      <c r="B602" s="6" t="s">
        <v>45</v>
      </c>
      <c r="C602" s="6" t="s">
        <v>9</v>
      </c>
      <c r="D602" s="6" t="s">
        <v>5</v>
      </c>
      <c r="E602" s="6" t="s">
        <v>352</v>
      </c>
      <c r="F602" s="6" t="s">
        <v>87</v>
      </c>
      <c r="G602" s="67">
        <f>G603</f>
        <v>0</v>
      </c>
      <c r="H602" s="67">
        <f>H603</f>
        <v>0</v>
      </c>
      <c r="I602" s="67">
        <f t="shared" si="294"/>
        <v>0</v>
      </c>
      <c r="J602" s="67">
        <f t="shared" si="313"/>
        <v>0</v>
      </c>
      <c r="K602" s="67">
        <f>K603</f>
        <v>0</v>
      </c>
      <c r="L602" s="67">
        <f t="shared" si="302"/>
        <v>0</v>
      </c>
      <c r="M602" s="67">
        <f t="shared" si="313"/>
        <v>0</v>
      </c>
      <c r="N602" s="67">
        <f>N603</f>
        <v>0</v>
      </c>
      <c r="O602" s="67">
        <f t="shared" si="303"/>
        <v>0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1.25" hidden="1" customHeight="1">
      <c r="A603" s="7" t="s">
        <v>186</v>
      </c>
      <c r="B603" s="6" t="s">
        <v>45</v>
      </c>
      <c r="C603" s="6" t="s">
        <v>9</v>
      </c>
      <c r="D603" s="6" t="s">
        <v>5</v>
      </c>
      <c r="E603" s="6" t="s">
        <v>352</v>
      </c>
      <c r="F603" s="6" t="s">
        <v>187</v>
      </c>
      <c r="G603" s="67">
        <v>0</v>
      </c>
      <c r="H603" s="67"/>
      <c r="I603" s="67">
        <f t="shared" si="294"/>
        <v>0</v>
      </c>
      <c r="J603" s="68"/>
      <c r="K603" s="67"/>
      <c r="L603" s="67">
        <f t="shared" si="302"/>
        <v>0</v>
      </c>
      <c r="M603" s="67"/>
      <c r="N603" s="67"/>
      <c r="O603" s="67">
        <f t="shared" si="303"/>
        <v>0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2" hidden="1">
      <c r="A604" s="72" t="s">
        <v>468</v>
      </c>
      <c r="B604" s="6" t="s">
        <v>45</v>
      </c>
      <c r="C604" s="6" t="s">
        <v>9</v>
      </c>
      <c r="D604" s="6" t="s">
        <v>5</v>
      </c>
      <c r="E604" s="6" t="s">
        <v>353</v>
      </c>
      <c r="F604" s="6"/>
      <c r="G604" s="67">
        <f>G605</f>
        <v>0</v>
      </c>
      <c r="H604" s="67">
        <f>H605</f>
        <v>0</v>
      </c>
      <c r="I604" s="67">
        <f t="shared" si="294"/>
        <v>0</v>
      </c>
      <c r="J604" s="67">
        <f t="shared" ref="J604:M605" si="314">J605</f>
        <v>0</v>
      </c>
      <c r="K604" s="67">
        <f>K605</f>
        <v>0</v>
      </c>
      <c r="L604" s="67">
        <f t="shared" si="302"/>
        <v>0</v>
      </c>
      <c r="M604" s="67">
        <f t="shared" si="314"/>
        <v>0</v>
      </c>
      <c r="N604" s="67">
        <f>N605</f>
        <v>0</v>
      </c>
      <c r="O604" s="67">
        <f t="shared" si="303"/>
        <v>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18.75" hidden="1" customHeight="1">
      <c r="A605" s="7" t="s">
        <v>106</v>
      </c>
      <c r="B605" s="6" t="s">
        <v>45</v>
      </c>
      <c r="C605" s="6" t="s">
        <v>9</v>
      </c>
      <c r="D605" s="6" t="s">
        <v>5</v>
      </c>
      <c r="E605" s="6" t="s">
        <v>353</v>
      </c>
      <c r="F605" s="6" t="s">
        <v>87</v>
      </c>
      <c r="G605" s="67">
        <f>G606</f>
        <v>0</v>
      </c>
      <c r="H605" s="67">
        <f>H606</f>
        <v>0</v>
      </c>
      <c r="I605" s="67">
        <f t="shared" si="294"/>
        <v>0</v>
      </c>
      <c r="J605" s="67">
        <f t="shared" si="314"/>
        <v>0</v>
      </c>
      <c r="K605" s="67">
        <f>K606</f>
        <v>0</v>
      </c>
      <c r="L605" s="67">
        <f t="shared" si="302"/>
        <v>0</v>
      </c>
      <c r="M605" s="67">
        <f t="shared" si="314"/>
        <v>0</v>
      </c>
      <c r="N605" s="67">
        <f>N606</f>
        <v>0</v>
      </c>
      <c r="O605" s="67">
        <f t="shared" si="303"/>
        <v>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2" hidden="1">
      <c r="A606" s="7" t="s">
        <v>186</v>
      </c>
      <c r="B606" s="6" t="s">
        <v>45</v>
      </c>
      <c r="C606" s="6" t="s">
        <v>9</v>
      </c>
      <c r="D606" s="6" t="s">
        <v>5</v>
      </c>
      <c r="E606" s="6" t="s">
        <v>353</v>
      </c>
      <c r="F606" s="6" t="s">
        <v>187</v>
      </c>
      <c r="G606" s="67"/>
      <c r="H606" s="67"/>
      <c r="I606" s="67">
        <f t="shared" si="294"/>
        <v>0</v>
      </c>
      <c r="J606" s="68"/>
      <c r="K606" s="67"/>
      <c r="L606" s="67">
        <f t="shared" si="302"/>
        <v>0</v>
      </c>
      <c r="M606" s="67"/>
      <c r="N606" s="67"/>
      <c r="O606" s="67">
        <f t="shared" si="303"/>
        <v>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24" hidden="1">
      <c r="A607" s="48" t="s">
        <v>547</v>
      </c>
      <c r="B607" s="6" t="s">
        <v>45</v>
      </c>
      <c r="C607" s="6" t="s">
        <v>9</v>
      </c>
      <c r="D607" s="6" t="s">
        <v>5</v>
      </c>
      <c r="E607" s="6" t="s">
        <v>546</v>
      </c>
      <c r="F607" s="6"/>
      <c r="G607" s="67">
        <f>G608</f>
        <v>0</v>
      </c>
      <c r="H607" s="67">
        <f>H608</f>
        <v>0</v>
      </c>
      <c r="I607" s="67">
        <f t="shared" si="294"/>
        <v>0</v>
      </c>
      <c r="J607" s="67">
        <f t="shared" ref="J607:M608" si="315">J608</f>
        <v>0</v>
      </c>
      <c r="K607" s="67">
        <f>K608</f>
        <v>0</v>
      </c>
      <c r="L607" s="67">
        <f t="shared" si="302"/>
        <v>0</v>
      </c>
      <c r="M607" s="67">
        <f t="shared" si="315"/>
        <v>0</v>
      </c>
      <c r="N607" s="67">
        <f>N608</f>
        <v>0</v>
      </c>
      <c r="O607" s="67">
        <f t="shared" si="303"/>
        <v>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24" hidden="1">
      <c r="A608" s="7" t="s">
        <v>88</v>
      </c>
      <c r="B608" s="6" t="s">
        <v>45</v>
      </c>
      <c r="C608" s="6" t="s">
        <v>9</v>
      </c>
      <c r="D608" s="6" t="s">
        <v>5</v>
      </c>
      <c r="E608" s="6" t="s">
        <v>546</v>
      </c>
      <c r="F608" s="6" t="s">
        <v>87</v>
      </c>
      <c r="G608" s="67">
        <f>G609</f>
        <v>0</v>
      </c>
      <c r="H608" s="67">
        <f>H609</f>
        <v>0</v>
      </c>
      <c r="I608" s="67">
        <f t="shared" si="294"/>
        <v>0</v>
      </c>
      <c r="J608" s="67">
        <f t="shared" si="315"/>
        <v>0</v>
      </c>
      <c r="K608" s="67">
        <f>K609</f>
        <v>0</v>
      </c>
      <c r="L608" s="67">
        <f t="shared" si="302"/>
        <v>0</v>
      </c>
      <c r="M608" s="67">
        <f t="shared" si="315"/>
        <v>0</v>
      </c>
      <c r="N608" s="67">
        <f>N609</f>
        <v>0</v>
      </c>
      <c r="O608" s="67">
        <f t="shared" si="303"/>
        <v>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12" hidden="1">
      <c r="A609" s="7" t="s">
        <v>186</v>
      </c>
      <c r="B609" s="6" t="s">
        <v>45</v>
      </c>
      <c r="C609" s="6" t="s">
        <v>9</v>
      </c>
      <c r="D609" s="6" t="s">
        <v>5</v>
      </c>
      <c r="E609" s="6" t="s">
        <v>546</v>
      </c>
      <c r="F609" s="6" t="s">
        <v>187</v>
      </c>
      <c r="G609" s="67">
        <v>0</v>
      </c>
      <c r="H609" s="67"/>
      <c r="I609" s="67">
        <f t="shared" si="294"/>
        <v>0</v>
      </c>
      <c r="J609" s="68"/>
      <c r="K609" s="67"/>
      <c r="L609" s="67">
        <f t="shared" si="302"/>
        <v>0</v>
      </c>
      <c r="M609" s="67"/>
      <c r="N609" s="67"/>
      <c r="O609" s="67">
        <f t="shared" si="303"/>
        <v>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2">
      <c r="A610" s="7" t="s">
        <v>112</v>
      </c>
      <c r="B610" s="6" t="s">
        <v>45</v>
      </c>
      <c r="C610" s="6" t="s">
        <v>9</v>
      </c>
      <c r="D610" s="6" t="s">
        <v>5</v>
      </c>
      <c r="E610" s="6" t="s">
        <v>292</v>
      </c>
      <c r="F610" s="6"/>
      <c r="G610" s="67">
        <f>G614+G617+G611+G620</f>
        <v>8267510</v>
      </c>
      <c r="H610" s="67">
        <f>H614+H617+H611+H620</f>
        <v>-1016456</v>
      </c>
      <c r="I610" s="67">
        <f t="shared" si="294"/>
        <v>7251054</v>
      </c>
      <c r="J610" s="67">
        <f t="shared" ref="J610:M610" si="316">J614+J617+J611+J620</f>
        <v>8573206</v>
      </c>
      <c r="K610" s="67">
        <f>K614+K617+K611+K620</f>
        <v>0</v>
      </c>
      <c r="L610" s="67">
        <f t="shared" si="302"/>
        <v>8573206</v>
      </c>
      <c r="M610" s="67">
        <f t="shared" si="316"/>
        <v>9638295</v>
      </c>
      <c r="N610" s="67">
        <f>N614+N617+N611+N620</f>
        <v>0</v>
      </c>
      <c r="O610" s="67">
        <f t="shared" si="303"/>
        <v>9638295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48">
      <c r="A611" s="7" t="s">
        <v>114</v>
      </c>
      <c r="B611" s="6" t="s">
        <v>45</v>
      </c>
      <c r="C611" s="6" t="s">
        <v>9</v>
      </c>
      <c r="D611" s="6" t="s">
        <v>5</v>
      </c>
      <c r="E611" s="6" t="s">
        <v>346</v>
      </c>
      <c r="F611" s="6"/>
      <c r="G611" s="67">
        <f>G612</f>
        <v>7642510</v>
      </c>
      <c r="H611" s="67">
        <f>H612</f>
        <v>-1016456</v>
      </c>
      <c r="I611" s="67">
        <f t="shared" si="294"/>
        <v>6626054</v>
      </c>
      <c r="J611" s="67">
        <f t="shared" ref="J611:M612" si="317">J612</f>
        <v>7948206</v>
      </c>
      <c r="K611" s="67">
        <f>K612</f>
        <v>0</v>
      </c>
      <c r="L611" s="67">
        <f t="shared" si="302"/>
        <v>7948206</v>
      </c>
      <c r="M611" s="67">
        <f t="shared" si="317"/>
        <v>9013295</v>
      </c>
      <c r="N611" s="67">
        <f>N612</f>
        <v>0</v>
      </c>
      <c r="O611" s="67">
        <f t="shared" si="303"/>
        <v>9013295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24">
      <c r="A612" s="7" t="s">
        <v>88</v>
      </c>
      <c r="B612" s="6" t="s">
        <v>45</v>
      </c>
      <c r="C612" s="6" t="s">
        <v>9</v>
      </c>
      <c r="D612" s="6" t="s">
        <v>5</v>
      </c>
      <c r="E612" s="6" t="s">
        <v>346</v>
      </c>
      <c r="F612" s="6" t="s">
        <v>87</v>
      </c>
      <c r="G612" s="67">
        <f>G613</f>
        <v>7642510</v>
      </c>
      <c r="H612" s="67">
        <f>H613</f>
        <v>-1016456</v>
      </c>
      <c r="I612" s="67">
        <f t="shared" si="294"/>
        <v>6626054</v>
      </c>
      <c r="J612" s="67">
        <f t="shared" si="317"/>
        <v>7948206</v>
      </c>
      <c r="K612" s="67">
        <f>K613</f>
        <v>0</v>
      </c>
      <c r="L612" s="67">
        <f t="shared" si="302"/>
        <v>7948206</v>
      </c>
      <c r="M612" s="67">
        <f t="shared" si="317"/>
        <v>9013295</v>
      </c>
      <c r="N612" s="67">
        <f>N613</f>
        <v>0</v>
      </c>
      <c r="O612" s="67">
        <f t="shared" si="303"/>
        <v>9013295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>
      <c r="A613" s="7" t="s">
        <v>186</v>
      </c>
      <c r="B613" s="6" t="s">
        <v>45</v>
      </c>
      <c r="C613" s="6" t="s">
        <v>9</v>
      </c>
      <c r="D613" s="6" t="s">
        <v>5</v>
      </c>
      <c r="E613" s="6" t="s">
        <v>346</v>
      </c>
      <c r="F613" s="6" t="s">
        <v>187</v>
      </c>
      <c r="G613" s="67">
        <v>7642510</v>
      </c>
      <c r="H613" s="67">
        <f>-1016456</f>
        <v>-1016456</v>
      </c>
      <c r="I613" s="67">
        <f t="shared" si="294"/>
        <v>6626054</v>
      </c>
      <c r="J613" s="68">
        <v>7948206</v>
      </c>
      <c r="K613" s="67"/>
      <c r="L613" s="67">
        <f t="shared" si="302"/>
        <v>7948206</v>
      </c>
      <c r="M613" s="67">
        <v>9013295</v>
      </c>
      <c r="N613" s="67"/>
      <c r="O613" s="67">
        <f t="shared" si="303"/>
        <v>9013295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24">
      <c r="A614" s="7" t="s">
        <v>90</v>
      </c>
      <c r="B614" s="6" t="s">
        <v>45</v>
      </c>
      <c r="C614" s="6" t="s">
        <v>9</v>
      </c>
      <c r="D614" s="6" t="s">
        <v>5</v>
      </c>
      <c r="E614" s="6" t="s">
        <v>347</v>
      </c>
      <c r="F614" s="6"/>
      <c r="G614" s="67">
        <f>G615</f>
        <v>610000</v>
      </c>
      <c r="H614" s="67">
        <f>H615</f>
        <v>0</v>
      </c>
      <c r="I614" s="67">
        <f t="shared" si="294"/>
        <v>610000</v>
      </c>
      <c r="J614" s="67">
        <f t="shared" ref="J614:M615" si="318">J615</f>
        <v>610000</v>
      </c>
      <c r="K614" s="67">
        <f>K615</f>
        <v>0</v>
      </c>
      <c r="L614" s="67">
        <f t="shared" si="302"/>
        <v>610000</v>
      </c>
      <c r="M614" s="67">
        <f t="shared" si="318"/>
        <v>610000</v>
      </c>
      <c r="N614" s="67">
        <f>N615</f>
        <v>0</v>
      </c>
      <c r="O614" s="67">
        <f t="shared" si="303"/>
        <v>610000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24">
      <c r="A615" s="7" t="s">
        <v>88</v>
      </c>
      <c r="B615" s="6" t="s">
        <v>45</v>
      </c>
      <c r="C615" s="6" t="s">
        <v>9</v>
      </c>
      <c r="D615" s="6" t="s">
        <v>5</v>
      </c>
      <c r="E615" s="6" t="s">
        <v>347</v>
      </c>
      <c r="F615" s="6" t="s">
        <v>87</v>
      </c>
      <c r="G615" s="67">
        <f>G616</f>
        <v>610000</v>
      </c>
      <c r="H615" s="67">
        <f>H616</f>
        <v>0</v>
      </c>
      <c r="I615" s="67">
        <f t="shared" si="294"/>
        <v>610000</v>
      </c>
      <c r="J615" s="67">
        <f t="shared" si="318"/>
        <v>610000</v>
      </c>
      <c r="K615" s="67">
        <f>K616</f>
        <v>0</v>
      </c>
      <c r="L615" s="67">
        <f t="shared" si="302"/>
        <v>610000</v>
      </c>
      <c r="M615" s="67">
        <f t="shared" si="318"/>
        <v>610000</v>
      </c>
      <c r="N615" s="67">
        <f>N616</f>
        <v>0</v>
      </c>
      <c r="O615" s="67">
        <f t="shared" si="303"/>
        <v>610000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12">
      <c r="A616" s="7" t="s">
        <v>186</v>
      </c>
      <c r="B616" s="6" t="s">
        <v>45</v>
      </c>
      <c r="C616" s="6" t="s">
        <v>9</v>
      </c>
      <c r="D616" s="6" t="s">
        <v>5</v>
      </c>
      <c r="E616" s="6" t="s">
        <v>347</v>
      </c>
      <c r="F616" s="6" t="s">
        <v>187</v>
      </c>
      <c r="G616" s="67">
        <v>610000</v>
      </c>
      <c r="H616" s="67"/>
      <c r="I616" s="67">
        <f t="shared" si="294"/>
        <v>610000</v>
      </c>
      <c r="J616" s="68">
        <v>610000</v>
      </c>
      <c r="K616" s="67"/>
      <c r="L616" s="67">
        <f t="shared" si="302"/>
        <v>610000</v>
      </c>
      <c r="M616" s="67">
        <v>610000</v>
      </c>
      <c r="N616" s="67"/>
      <c r="O616" s="67">
        <f t="shared" si="303"/>
        <v>610000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24">
      <c r="A617" s="7" t="s">
        <v>506</v>
      </c>
      <c r="B617" s="6" t="s">
        <v>45</v>
      </c>
      <c r="C617" s="6" t="s">
        <v>9</v>
      </c>
      <c r="D617" s="6" t="s">
        <v>5</v>
      </c>
      <c r="E617" s="6" t="s">
        <v>348</v>
      </c>
      <c r="F617" s="6"/>
      <c r="G617" s="67">
        <f>G618</f>
        <v>15000</v>
      </c>
      <c r="H617" s="67">
        <f>H618</f>
        <v>0</v>
      </c>
      <c r="I617" s="67">
        <f t="shared" si="294"/>
        <v>15000</v>
      </c>
      <c r="J617" s="67">
        <f t="shared" ref="J617:M618" si="319">J618</f>
        <v>15000</v>
      </c>
      <c r="K617" s="67">
        <f>K618</f>
        <v>0</v>
      </c>
      <c r="L617" s="67">
        <f t="shared" si="302"/>
        <v>15000</v>
      </c>
      <c r="M617" s="67">
        <f t="shared" si="319"/>
        <v>15000</v>
      </c>
      <c r="N617" s="67">
        <f>N618</f>
        <v>0</v>
      </c>
      <c r="O617" s="67">
        <f t="shared" si="303"/>
        <v>15000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24">
      <c r="A618" s="7" t="s">
        <v>88</v>
      </c>
      <c r="B618" s="6" t="s">
        <v>45</v>
      </c>
      <c r="C618" s="6" t="s">
        <v>9</v>
      </c>
      <c r="D618" s="6" t="s">
        <v>5</v>
      </c>
      <c r="E618" s="6" t="s">
        <v>348</v>
      </c>
      <c r="F618" s="6" t="s">
        <v>87</v>
      </c>
      <c r="G618" s="67">
        <f>G619</f>
        <v>15000</v>
      </c>
      <c r="H618" s="67">
        <f>H619</f>
        <v>0</v>
      </c>
      <c r="I618" s="67">
        <f t="shared" si="294"/>
        <v>15000</v>
      </c>
      <c r="J618" s="67">
        <f t="shared" si="319"/>
        <v>15000</v>
      </c>
      <c r="K618" s="67">
        <f>K619</f>
        <v>0</v>
      </c>
      <c r="L618" s="67">
        <f t="shared" si="302"/>
        <v>15000</v>
      </c>
      <c r="M618" s="67">
        <f t="shared" si="319"/>
        <v>15000</v>
      </c>
      <c r="N618" s="67">
        <f>N619</f>
        <v>0</v>
      </c>
      <c r="O618" s="67">
        <f t="shared" si="303"/>
        <v>15000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2">
      <c r="A619" s="7" t="s">
        <v>186</v>
      </c>
      <c r="B619" s="6" t="s">
        <v>45</v>
      </c>
      <c r="C619" s="6" t="s">
        <v>9</v>
      </c>
      <c r="D619" s="6" t="s">
        <v>5</v>
      </c>
      <c r="E619" s="6" t="s">
        <v>348</v>
      </c>
      <c r="F619" s="6" t="s">
        <v>187</v>
      </c>
      <c r="G619" s="67">
        <v>15000</v>
      </c>
      <c r="H619" s="67"/>
      <c r="I619" s="67">
        <f t="shared" si="294"/>
        <v>15000</v>
      </c>
      <c r="J619" s="68">
        <v>15000</v>
      </c>
      <c r="K619" s="67"/>
      <c r="L619" s="67">
        <f t="shared" si="302"/>
        <v>15000</v>
      </c>
      <c r="M619" s="67">
        <v>15000</v>
      </c>
      <c r="N619" s="67"/>
      <c r="O619" s="67">
        <f t="shared" si="303"/>
        <v>15000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48" hidden="1">
      <c r="A620" s="7" t="s">
        <v>177</v>
      </c>
      <c r="B620" s="6" t="s">
        <v>45</v>
      </c>
      <c r="C620" s="6" t="s">
        <v>9</v>
      </c>
      <c r="D620" s="6" t="s">
        <v>5</v>
      </c>
      <c r="E620" s="6" t="s">
        <v>349</v>
      </c>
      <c r="F620" s="6"/>
      <c r="G620" s="67">
        <f>G621</f>
        <v>0</v>
      </c>
      <c r="H620" s="67">
        <f>H621</f>
        <v>0</v>
      </c>
      <c r="I620" s="65">
        <f t="shared" si="294"/>
        <v>0</v>
      </c>
      <c r="J620" s="67">
        <f t="shared" ref="J620:M621" si="320">J621</f>
        <v>0</v>
      </c>
      <c r="K620" s="67"/>
      <c r="L620" s="67"/>
      <c r="M620" s="67">
        <f t="shared" si="320"/>
        <v>0</v>
      </c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14.25" hidden="1" customHeight="1">
      <c r="A621" s="7" t="s">
        <v>88</v>
      </c>
      <c r="B621" s="6" t="s">
        <v>45</v>
      </c>
      <c r="C621" s="6" t="s">
        <v>9</v>
      </c>
      <c r="D621" s="6" t="s">
        <v>5</v>
      </c>
      <c r="E621" s="6" t="s">
        <v>349</v>
      </c>
      <c r="F621" s="6" t="s">
        <v>87</v>
      </c>
      <c r="G621" s="67">
        <f>G622</f>
        <v>0</v>
      </c>
      <c r="H621" s="67">
        <f>H622</f>
        <v>0</v>
      </c>
      <c r="I621" s="65">
        <f t="shared" si="294"/>
        <v>0</v>
      </c>
      <c r="J621" s="67">
        <f t="shared" si="320"/>
        <v>0</v>
      </c>
      <c r="K621" s="67"/>
      <c r="L621" s="67"/>
      <c r="M621" s="67">
        <f t="shared" si="320"/>
        <v>0</v>
      </c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4.25" hidden="1" customHeight="1">
      <c r="A622" s="7" t="s">
        <v>186</v>
      </c>
      <c r="B622" s="6" t="s">
        <v>45</v>
      </c>
      <c r="C622" s="6" t="s">
        <v>9</v>
      </c>
      <c r="D622" s="6" t="s">
        <v>5</v>
      </c>
      <c r="E622" s="6" t="s">
        <v>349</v>
      </c>
      <c r="F622" s="6" t="s">
        <v>187</v>
      </c>
      <c r="G622" s="67"/>
      <c r="H622" s="67"/>
      <c r="I622" s="65">
        <f t="shared" si="294"/>
        <v>0</v>
      </c>
      <c r="J622" s="68"/>
      <c r="K622" s="68"/>
      <c r="L622" s="68"/>
      <c r="M622" s="67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12">
      <c r="A623" s="8" t="s">
        <v>18</v>
      </c>
      <c r="B623" s="4" t="s">
        <v>45</v>
      </c>
      <c r="C623" s="4" t="s">
        <v>9</v>
      </c>
      <c r="D623" s="4" t="s">
        <v>6</v>
      </c>
      <c r="E623" s="4"/>
      <c r="F623" s="4"/>
      <c r="G623" s="66">
        <f>G624</f>
        <v>345829901</v>
      </c>
      <c r="H623" s="66">
        <f>H624</f>
        <v>-15548770.289999999</v>
      </c>
      <c r="I623" s="66">
        <f t="shared" si="294"/>
        <v>330281130.70999998</v>
      </c>
      <c r="J623" s="66">
        <f t="shared" ref="J623:M623" si="321">J624</f>
        <v>367940528</v>
      </c>
      <c r="K623" s="66">
        <f>K624</f>
        <v>-21956065.829999998</v>
      </c>
      <c r="L623" s="66">
        <f t="shared" ref="L623:L704" si="322">J623+K623</f>
        <v>345984462.17000002</v>
      </c>
      <c r="M623" s="66">
        <f t="shared" si="321"/>
        <v>373527488.22000003</v>
      </c>
      <c r="N623" s="66">
        <f>N624</f>
        <v>-21079613.34</v>
      </c>
      <c r="O623" s="66">
        <f t="shared" ref="O623:O704" si="323">M623+N623</f>
        <v>352447874.88000005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2">
      <c r="A624" s="7" t="s">
        <v>486</v>
      </c>
      <c r="B624" s="6" t="s">
        <v>45</v>
      </c>
      <c r="C624" s="6" t="s">
        <v>9</v>
      </c>
      <c r="D624" s="6" t="s">
        <v>6</v>
      </c>
      <c r="E624" s="6" t="s">
        <v>153</v>
      </c>
      <c r="F624" s="6"/>
      <c r="G624" s="67">
        <f>G625+G710+G656+G663</f>
        <v>345829901</v>
      </c>
      <c r="H624" s="67">
        <f>H625+H710+H656+H663</f>
        <v>-15548770.289999999</v>
      </c>
      <c r="I624" s="67">
        <f t="shared" si="294"/>
        <v>330281130.70999998</v>
      </c>
      <c r="J624" s="67">
        <f>J625+J710+J656+J663</f>
        <v>367940528</v>
      </c>
      <c r="K624" s="67">
        <f>K625+K710+K656+K663</f>
        <v>-21956065.829999998</v>
      </c>
      <c r="L624" s="67">
        <f t="shared" si="322"/>
        <v>345984462.17000002</v>
      </c>
      <c r="M624" s="67">
        <f>M625+M710+M656+M663</f>
        <v>373527488.22000003</v>
      </c>
      <c r="N624" s="67">
        <f>N625+N710+N656+N663</f>
        <v>-21079613.34</v>
      </c>
      <c r="O624" s="67">
        <f t="shared" si="323"/>
        <v>352447874.88000005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12">
      <c r="A625" s="7" t="s">
        <v>484</v>
      </c>
      <c r="B625" s="6" t="s">
        <v>45</v>
      </c>
      <c r="C625" s="6" t="s">
        <v>9</v>
      </c>
      <c r="D625" s="6" t="s">
        <v>6</v>
      </c>
      <c r="E625" s="6" t="s">
        <v>154</v>
      </c>
      <c r="F625" s="6"/>
      <c r="G625" s="67">
        <f>G638+G641+G647+G626+G644+G650+G629+G635+G632+G653</f>
        <v>326637223</v>
      </c>
      <c r="H625" s="67">
        <f>H638+H641+H647+H626+H644+H650+H629+H635+H632+H653</f>
        <v>-13182237</v>
      </c>
      <c r="I625" s="67">
        <f t="shared" si="294"/>
        <v>313454986</v>
      </c>
      <c r="J625" s="67">
        <f t="shared" ref="J625:M625" si="324">J638+J641+J647+J626+J644+J650+J629+J635+J632+J653</f>
        <v>348074482</v>
      </c>
      <c r="K625" s="67">
        <f>K638+K641+K647+K626+K644+K650+K629+K635+K632+K653</f>
        <v>-19249762</v>
      </c>
      <c r="L625" s="67">
        <f t="shared" si="322"/>
        <v>328824720</v>
      </c>
      <c r="M625" s="67">
        <f t="shared" si="324"/>
        <v>351315391</v>
      </c>
      <c r="N625" s="67">
        <f>N638+N641+N647+N626+N644+N650+N629+N635+N632+N653</f>
        <v>-18685958</v>
      </c>
      <c r="O625" s="67">
        <f t="shared" si="323"/>
        <v>332629433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24" hidden="1" customHeight="1">
      <c r="A626" s="48" t="s">
        <v>324</v>
      </c>
      <c r="B626" s="6" t="s">
        <v>45</v>
      </c>
      <c r="C626" s="6" t="s">
        <v>9</v>
      </c>
      <c r="D626" s="6" t="s">
        <v>6</v>
      </c>
      <c r="E626" s="6" t="s">
        <v>252</v>
      </c>
      <c r="F626" s="6"/>
      <c r="G626" s="67">
        <f>G627</f>
        <v>0</v>
      </c>
      <c r="H626" s="67">
        <f>H627</f>
        <v>0</v>
      </c>
      <c r="I626" s="67">
        <f t="shared" si="294"/>
        <v>0</v>
      </c>
      <c r="J626" s="67">
        <f t="shared" ref="J626:M627" si="325">J627</f>
        <v>0</v>
      </c>
      <c r="K626" s="67">
        <f>K627</f>
        <v>0</v>
      </c>
      <c r="L626" s="67">
        <f t="shared" si="322"/>
        <v>0</v>
      </c>
      <c r="M626" s="67">
        <f t="shared" si="325"/>
        <v>0</v>
      </c>
      <c r="N626" s="67">
        <f>N627</f>
        <v>0</v>
      </c>
      <c r="O626" s="67">
        <f t="shared" si="323"/>
        <v>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24" hidden="1" customHeight="1">
      <c r="A627" s="7" t="s">
        <v>106</v>
      </c>
      <c r="B627" s="6" t="s">
        <v>45</v>
      </c>
      <c r="C627" s="6" t="s">
        <v>9</v>
      </c>
      <c r="D627" s="6" t="s">
        <v>6</v>
      </c>
      <c r="E627" s="6" t="s">
        <v>252</v>
      </c>
      <c r="F627" s="6" t="s">
        <v>87</v>
      </c>
      <c r="G627" s="67">
        <f>G628</f>
        <v>0</v>
      </c>
      <c r="H627" s="67">
        <f>H628</f>
        <v>0</v>
      </c>
      <c r="I627" s="67">
        <f t="shared" si="294"/>
        <v>0</v>
      </c>
      <c r="J627" s="67">
        <f t="shared" si="325"/>
        <v>0</v>
      </c>
      <c r="K627" s="67">
        <f>K628</f>
        <v>0</v>
      </c>
      <c r="L627" s="67">
        <f t="shared" si="322"/>
        <v>0</v>
      </c>
      <c r="M627" s="67">
        <f t="shared" si="325"/>
        <v>0</v>
      </c>
      <c r="N627" s="67">
        <f>N628</f>
        <v>0</v>
      </c>
      <c r="O627" s="67">
        <f t="shared" si="323"/>
        <v>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2" hidden="1" customHeight="1">
      <c r="A628" s="7" t="s">
        <v>186</v>
      </c>
      <c r="B628" s="6" t="s">
        <v>45</v>
      </c>
      <c r="C628" s="6" t="s">
        <v>9</v>
      </c>
      <c r="D628" s="6" t="s">
        <v>6</v>
      </c>
      <c r="E628" s="6" t="s">
        <v>252</v>
      </c>
      <c r="F628" s="6" t="s">
        <v>187</v>
      </c>
      <c r="G628" s="67"/>
      <c r="H628" s="67"/>
      <c r="I628" s="67">
        <f t="shared" si="294"/>
        <v>0</v>
      </c>
      <c r="J628" s="68"/>
      <c r="K628" s="67"/>
      <c r="L628" s="67">
        <f t="shared" si="322"/>
        <v>0</v>
      </c>
      <c r="M628" s="67"/>
      <c r="N628" s="67"/>
      <c r="O628" s="67">
        <f t="shared" si="323"/>
        <v>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60">
      <c r="A629" s="7" t="s">
        <v>576</v>
      </c>
      <c r="B629" s="6" t="s">
        <v>45</v>
      </c>
      <c r="C629" s="6" t="s">
        <v>9</v>
      </c>
      <c r="D629" s="6" t="s">
        <v>6</v>
      </c>
      <c r="E629" s="6" t="s">
        <v>577</v>
      </c>
      <c r="F629" s="6"/>
      <c r="G629" s="67">
        <f>G630</f>
        <v>14382715</v>
      </c>
      <c r="H629" s="67">
        <f>H630</f>
        <v>0</v>
      </c>
      <c r="I629" s="67">
        <f t="shared" si="294"/>
        <v>14382715</v>
      </c>
      <c r="J629" s="67">
        <f t="shared" ref="J629:M630" si="326">J630</f>
        <v>14382715</v>
      </c>
      <c r="K629" s="67">
        <f>K630</f>
        <v>0</v>
      </c>
      <c r="L629" s="67">
        <f t="shared" si="322"/>
        <v>14382715</v>
      </c>
      <c r="M629" s="67">
        <f t="shared" si="326"/>
        <v>14382715</v>
      </c>
      <c r="N629" s="67">
        <f>N630</f>
        <v>0</v>
      </c>
      <c r="O629" s="67">
        <f t="shared" si="323"/>
        <v>14382715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24">
      <c r="A630" s="7" t="s">
        <v>88</v>
      </c>
      <c r="B630" s="6" t="s">
        <v>45</v>
      </c>
      <c r="C630" s="6" t="s">
        <v>9</v>
      </c>
      <c r="D630" s="6" t="s">
        <v>6</v>
      </c>
      <c r="E630" s="6" t="s">
        <v>577</v>
      </c>
      <c r="F630" s="6" t="s">
        <v>87</v>
      </c>
      <c r="G630" s="67">
        <f>G631</f>
        <v>14382715</v>
      </c>
      <c r="H630" s="67">
        <f>H631</f>
        <v>0</v>
      </c>
      <c r="I630" s="67">
        <f t="shared" si="294"/>
        <v>14382715</v>
      </c>
      <c r="J630" s="67">
        <f t="shared" si="326"/>
        <v>14382715</v>
      </c>
      <c r="K630" s="67">
        <f>K631</f>
        <v>0</v>
      </c>
      <c r="L630" s="67">
        <f t="shared" si="322"/>
        <v>14382715</v>
      </c>
      <c r="M630" s="67">
        <f t="shared" si="326"/>
        <v>14382715</v>
      </c>
      <c r="N630" s="67">
        <f>N631</f>
        <v>0</v>
      </c>
      <c r="O630" s="67">
        <f t="shared" si="323"/>
        <v>14382715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6.5" customHeight="1">
      <c r="A631" s="7" t="s">
        <v>186</v>
      </c>
      <c r="B631" s="6" t="s">
        <v>45</v>
      </c>
      <c r="C631" s="6" t="s">
        <v>9</v>
      </c>
      <c r="D631" s="6" t="s">
        <v>6</v>
      </c>
      <c r="E631" s="6" t="s">
        <v>577</v>
      </c>
      <c r="F631" s="6" t="s">
        <v>187</v>
      </c>
      <c r="G631" s="67">
        <v>14382715</v>
      </c>
      <c r="H631" s="67"/>
      <c r="I631" s="67">
        <f t="shared" si="294"/>
        <v>14382715</v>
      </c>
      <c r="J631" s="68">
        <v>14382715</v>
      </c>
      <c r="K631" s="67"/>
      <c r="L631" s="67">
        <f t="shared" si="322"/>
        <v>14382715</v>
      </c>
      <c r="M631" s="67">
        <v>14382715</v>
      </c>
      <c r="N631" s="67"/>
      <c r="O631" s="67">
        <f t="shared" si="323"/>
        <v>14382715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12" hidden="1">
      <c r="A632" s="7" t="s">
        <v>323</v>
      </c>
      <c r="B632" s="6" t="s">
        <v>45</v>
      </c>
      <c r="C632" s="6" t="s">
        <v>9</v>
      </c>
      <c r="D632" s="6" t="s">
        <v>6</v>
      </c>
      <c r="E632" s="6" t="s">
        <v>451</v>
      </c>
      <c r="F632" s="6"/>
      <c r="G632" s="67">
        <f>G633</f>
        <v>0</v>
      </c>
      <c r="H632" s="67">
        <f>H633</f>
        <v>0</v>
      </c>
      <c r="I632" s="67">
        <f t="shared" si="294"/>
        <v>0</v>
      </c>
      <c r="J632" s="67">
        <f t="shared" ref="J632:M633" si="327">J633</f>
        <v>0</v>
      </c>
      <c r="K632" s="67">
        <f>K633</f>
        <v>0</v>
      </c>
      <c r="L632" s="67">
        <f t="shared" si="322"/>
        <v>0</v>
      </c>
      <c r="M632" s="67">
        <f t="shared" si="327"/>
        <v>0</v>
      </c>
      <c r="N632" s="67">
        <f>N633</f>
        <v>0</v>
      </c>
      <c r="O632" s="67">
        <f t="shared" si="323"/>
        <v>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24" hidden="1">
      <c r="A633" s="7" t="s">
        <v>88</v>
      </c>
      <c r="B633" s="6" t="s">
        <v>45</v>
      </c>
      <c r="C633" s="6" t="s">
        <v>9</v>
      </c>
      <c r="D633" s="6" t="s">
        <v>6</v>
      </c>
      <c r="E633" s="6" t="s">
        <v>451</v>
      </c>
      <c r="F633" s="6" t="s">
        <v>87</v>
      </c>
      <c r="G633" s="67">
        <f>G634</f>
        <v>0</v>
      </c>
      <c r="H633" s="67">
        <f>H634</f>
        <v>0</v>
      </c>
      <c r="I633" s="67">
        <f t="shared" si="294"/>
        <v>0</v>
      </c>
      <c r="J633" s="67">
        <f t="shared" si="327"/>
        <v>0</v>
      </c>
      <c r="K633" s="67">
        <f>K634</f>
        <v>0</v>
      </c>
      <c r="L633" s="67">
        <f t="shared" si="322"/>
        <v>0</v>
      </c>
      <c r="M633" s="67">
        <f t="shared" si="327"/>
        <v>0</v>
      </c>
      <c r="N633" s="67">
        <f>N634</f>
        <v>0</v>
      </c>
      <c r="O633" s="67">
        <f t="shared" si="323"/>
        <v>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2" hidden="1">
      <c r="A634" s="7" t="s">
        <v>186</v>
      </c>
      <c r="B634" s="6" t="s">
        <v>45</v>
      </c>
      <c r="C634" s="6" t="s">
        <v>9</v>
      </c>
      <c r="D634" s="6" t="s">
        <v>6</v>
      </c>
      <c r="E634" s="6" t="s">
        <v>451</v>
      </c>
      <c r="F634" s="6" t="s">
        <v>187</v>
      </c>
      <c r="G634" s="67"/>
      <c r="H634" s="67"/>
      <c r="I634" s="67">
        <f t="shared" si="294"/>
        <v>0</v>
      </c>
      <c r="J634" s="68"/>
      <c r="K634" s="67"/>
      <c r="L634" s="67">
        <f t="shared" si="322"/>
        <v>0</v>
      </c>
      <c r="M634" s="67"/>
      <c r="N634" s="67"/>
      <c r="O634" s="67">
        <f t="shared" si="323"/>
        <v>0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24" hidden="1">
      <c r="A635" s="7" t="s">
        <v>441</v>
      </c>
      <c r="B635" s="6" t="s">
        <v>45</v>
      </c>
      <c r="C635" s="6" t="s">
        <v>9</v>
      </c>
      <c r="D635" s="6" t="s">
        <v>6</v>
      </c>
      <c r="E635" s="6" t="s">
        <v>440</v>
      </c>
      <c r="F635" s="6"/>
      <c r="G635" s="67">
        <f>G636</f>
        <v>0</v>
      </c>
      <c r="H635" s="67">
        <f>H636</f>
        <v>0</v>
      </c>
      <c r="I635" s="67">
        <f t="shared" si="294"/>
        <v>0</v>
      </c>
      <c r="J635" s="67">
        <f t="shared" ref="J635:M636" si="328">J636</f>
        <v>0</v>
      </c>
      <c r="K635" s="67">
        <f>K636</f>
        <v>0</v>
      </c>
      <c r="L635" s="67">
        <f t="shared" si="322"/>
        <v>0</v>
      </c>
      <c r="M635" s="67">
        <f t="shared" si="328"/>
        <v>0</v>
      </c>
      <c r="N635" s="67">
        <f>N636</f>
        <v>0</v>
      </c>
      <c r="O635" s="67">
        <f t="shared" si="323"/>
        <v>0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24" hidden="1">
      <c r="A636" s="7" t="s">
        <v>88</v>
      </c>
      <c r="B636" s="6" t="s">
        <v>45</v>
      </c>
      <c r="C636" s="6" t="s">
        <v>9</v>
      </c>
      <c r="D636" s="6" t="s">
        <v>6</v>
      </c>
      <c r="E636" s="6" t="s">
        <v>440</v>
      </c>
      <c r="F636" s="6" t="s">
        <v>87</v>
      </c>
      <c r="G636" s="67">
        <f>G637</f>
        <v>0</v>
      </c>
      <c r="H636" s="67">
        <f>H637</f>
        <v>0</v>
      </c>
      <c r="I636" s="67">
        <f t="shared" si="294"/>
        <v>0</v>
      </c>
      <c r="J636" s="67">
        <f t="shared" si="328"/>
        <v>0</v>
      </c>
      <c r="K636" s="67">
        <f>K637</f>
        <v>0</v>
      </c>
      <c r="L636" s="67">
        <f t="shared" si="322"/>
        <v>0</v>
      </c>
      <c r="M636" s="67">
        <f t="shared" si="328"/>
        <v>0</v>
      </c>
      <c r="N636" s="67">
        <f>N637</f>
        <v>0</v>
      </c>
      <c r="O636" s="67">
        <f t="shared" si="323"/>
        <v>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12" hidden="1">
      <c r="A637" s="7" t="s">
        <v>186</v>
      </c>
      <c r="B637" s="6" t="s">
        <v>45</v>
      </c>
      <c r="C637" s="6" t="s">
        <v>9</v>
      </c>
      <c r="D637" s="6" t="s">
        <v>6</v>
      </c>
      <c r="E637" s="6" t="s">
        <v>440</v>
      </c>
      <c r="F637" s="6" t="s">
        <v>187</v>
      </c>
      <c r="G637" s="67"/>
      <c r="H637" s="67"/>
      <c r="I637" s="67">
        <f t="shared" ref="I637:I718" si="329">G637+H637</f>
        <v>0</v>
      </c>
      <c r="J637" s="68"/>
      <c r="K637" s="67"/>
      <c r="L637" s="67">
        <f t="shared" si="322"/>
        <v>0</v>
      </c>
      <c r="M637" s="67"/>
      <c r="N637" s="67"/>
      <c r="O637" s="67">
        <f t="shared" si="323"/>
        <v>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12">
      <c r="A638" s="7" t="s">
        <v>115</v>
      </c>
      <c r="B638" s="6" t="s">
        <v>45</v>
      </c>
      <c r="C638" s="6" t="s">
        <v>9</v>
      </c>
      <c r="D638" s="6" t="s">
        <v>6</v>
      </c>
      <c r="E638" s="6" t="s">
        <v>155</v>
      </c>
      <c r="F638" s="6"/>
      <c r="G638" s="67">
        <f>G639</f>
        <v>190675677</v>
      </c>
      <c r="H638" s="67">
        <f>H639</f>
        <v>-13182237</v>
      </c>
      <c r="I638" s="67">
        <f t="shared" si="329"/>
        <v>177493440</v>
      </c>
      <c r="J638" s="67">
        <f t="shared" ref="J638:M639" si="330">J639</f>
        <v>201155897</v>
      </c>
      <c r="K638" s="67">
        <f>K639</f>
        <v>-19249762</v>
      </c>
      <c r="L638" s="67">
        <f t="shared" si="322"/>
        <v>181906135</v>
      </c>
      <c r="M638" s="67">
        <f t="shared" si="330"/>
        <v>203072806</v>
      </c>
      <c r="N638" s="67">
        <f>N639</f>
        <v>-18685958</v>
      </c>
      <c r="O638" s="67">
        <f t="shared" si="323"/>
        <v>184386848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24">
      <c r="A639" s="7" t="s">
        <v>88</v>
      </c>
      <c r="B639" s="6" t="s">
        <v>45</v>
      </c>
      <c r="C639" s="6" t="s">
        <v>9</v>
      </c>
      <c r="D639" s="6" t="s">
        <v>6</v>
      </c>
      <c r="E639" s="6" t="s">
        <v>155</v>
      </c>
      <c r="F639" s="6" t="s">
        <v>87</v>
      </c>
      <c r="G639" s="67">
        <f>G640</f>
        <v>190675677</v>
      </c>
      <c r="H639" s="67">
        <f>H640</f>
        <v>-13182237</v>
      </c>
      <c r="I639" s="67">
        <f t="shared" si="329"/>
        <v>177493440</v>
      </c>
      <c r="J639" s="67">
        <f t="shared" si="330"/>
        <v>201155897</v>
      </c>
      <c r="K639" s="67">
        <f>K640</f>
        <v>-19249762</v>
      </c>
      <c r="L639" s="67">
        <f t="shared" si="322"/>
        <v>181906135</v>
      </c>
      <c r="M639" s="67">
        <f t="shared" si="330"/>
        <v>203072806</v>
      </c>
      <c r="N639" s="67">
        <f>N640</f>
        <v>-18685958</v>
      </c>
      <c r="O639" s="67">
        <f t="shared" si="323"/>
        <v>184386848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12">
      <c r="A640" s="7" t="s">
        <v>186</v>
      </c>
      <c r="B640" s="6" t="s">
        <v>45</v>
      </c>
      <c r="C640" s="6" t="s">
        <v>9</v>
      </c>
      <c r="D640" s="6" t="s">
        <v>6</v>
      </c>
      <c r="E640" s="6" t="s">
        <v>155</v>
      </c>
      <c r="F640" s="6" t="s">
        <v>187</v>
      </c>
      <c r="G640" s="67">
        <v>190675677</v>
      </c>
      <c r="H640" s="67">
        <v>-13182237</v>
      </c>
      <c r="I640" s="67">
        <f t="shared" si="329"/>
        <v>177493440</v>
      </c>
      <c r="J640" s="68">
        <v>201155897</v>
      </c>
      <c r="K640" s="67">
        <f>-19249762</f>
        <v>-19249762</v>
      </c>
      <c r="L640" s="67">
        <f t="shared" si="322"/>
        <v>181906135</v>
      </c>
      <c r="M640" s="67">
        <v>203072806</v>
      </c>
      <c r="N640" s="67">
        <f>-18685958</f>
        <v>-18685958</v>
      </c>
      <c r="O640" s="67">
        <f t="shared" si="323"/>
        <v>184386848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12">
      <c r="A641" s="7" t="s">
        <v>86</v>
      </c>
      <c r="B641" s="6" t="s">
        <v>45</v>
      </c>
      <c r="C641" s="6" t="s">
        <v>9</v>
      </c>
      <c r="D641" s="6" t="s">
        <v>6</v>
      </c>
      <c r="E641" s="6" t="s">
        <v>156</v>
      </c>
      <c r="F641" s="6"/>
      <c r="G641" s="67">
        <f>G642</f>
        <v>121445627</v>
      </c>
      <c r="H641" s="67">
        <f>H642</f>
        <v>0</v>
      </c>
      <c r="I641" s="67">
        <f t="shared" si="329"/>
        <v>121445627</v>
      </c>
      <c r="J641" s="67">
        <f t="shared" ref="J641:M642" si="331">J642</f>
        <v>132401800</v>
      </c>
      <c r="K641" s="67">
        <f>K642</f>
        <v>0</v>
      </c>
      <c r="L641" s="67">
        <f t="shared" si="322"/>
        <v>132401800</v>
      </c>
      <c r="M641" s="67">
        <f t="shared" si="331"/>
        <v>133725800</v>
      </c>
      <c r="N641" s="67">
        <f>N642</f>
        <v>0</v>
      </c>
      <c r="O641" s="67">
        <f t="shared" si="323"/>
        <v>133725800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24">
      <c r="A642" s="7" t="s">
        <v>88</v>
      </c>
      <c r="B642" s="6" t="s">
        <v>45</v>
      </c>
      <c r="C642" s="6" t="s">
        <v>9</v>
      </c>
      <c r="D642" s="6" t="s">
        <v>6</v>
      </c>
      <c r="E642" s="6" t="s">
        <v>156</v>
      </c>
      <c r="F642" s="6" t="s">
        <v>87</v>
      </c>
      <c r="G642" s="67">
        <f>G643</f>
        <v>121445627</v>
      </c>
      <c r="H642" s="67">
        <f>H643</f>
        <v>0</v>
      </c>
      <c r="I642" s="67">
        <f t="shared" si="329"/>
        <v>121445627</v>
      </c>
      <c r="J642" s="67">
        <f t="shared" si="331"/>
        <v>132401800</v>
      </c>
      <c r="K642" s="67">
        <f>K643</f>
        <v>0</v>
      </c>
      <c r="L642" s="67">
        <f t="shared" si="322"/>
        <v>132401800</v>
      </c>
      <c r="M642" s="67">
        <f t="shared" si="331"/>
        <v>133725800</v>
      </c>
      <c r="N642" s="67">
        <f>N643</f>
        <v>0</v>
      </c>
      <c r="O642" s="67">
        <f t="shared" si="323"/>
        <v>133725800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14.25" customHeight="1">
      <c r="A643" s="7" t="s">
        <v>186</v>
      </c>
      <c r="B643" s="6" t="s">
        <v>45</v>
      </c>
      <c r="C643" s="6" t="s">
        <v>9</v>
      </c>
      <c r="D643" s="6" t="s">
        <v>6</v>
      </c>
      <c r="E643" s="6" t="s">
        <v>156</v>
      </c>
      <c r="F643" s="6" t="s">
        <v>187</v>
      </c>
      <c r="G643" s="67">
        <v>121445627</v>
      </c>
      <c r="H643" s="67"/>
      <c r="I643" s="67">
        <f t="shared" si="329"/>
        <v>121445627</v>
      </c>
      <c r="J643" s="68">
        <v>132401800</v>
      </c>
      <c r="K643" s="67"/>
      <c r="L643" s="67">
        <f t="shared" si="322"/>
        <v>132401800</v>
      </c>
      <c r="M643" s="67">
        <v>133725800</v>
      </c>
      <c r="N643" s="67"/>
      <c r="O643" s="67">
        <f t="shared" si="323"/>
        <v>133725800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24">
      <c r="A644" s="7" t="s">
        <v>278</v>
      </c>
      <c r="B644" s="6" t="s">
        <v>45</v>
      </c>
      <c r="C644" s="6" t="s">
        <v>9</v>
      </c>
      <c r="D644" s="6" t="s">
        <v>6</v>
      </c>
      <c r="E644" s="6" t="s">
        <v>277</v>
      </c>
      <c r="F644" s="6"/>
      <c r="G644" s="67">
        <f>G645</f>
        <v>26134</v>
      </c>
      <c r="H644" s="67">
        <f>H645</f>
        <v>0</v>
      </c>
      <c r="I644" s="67">
        <f t="shared" si="329"/>
        <v>26134</v>
      </c>
      <c r="J644" s="67">
        <f t="shared" ref="J644:M645" si="332">J645</f>
        <v>27000</v>
      </c>
      <c r="K644" s="67">
        <f>K645</f>
        <v>0</v>
      </c>
      <c r="L644" s="67">
        <f t="shared" si="322"/>
        <v>27000</v>
      </c>
      <c r="M644" s="67">
        <f t="shared" si="332"/>
        <v>27000</v>
      </c>
      <c r="N644" s="67">
        <f>N645</f>
        <v>0</v>
      </c>
      <c r="O644" s="67">
        <f t="shared" si="323"/>
        <v>27000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15.75" customHeight="1">
      <c r="A645" s="7" t="s">
        <v>88</v>
      </c>
      <c r="B645" s="6" t="s">
        <v>45</v>
      </c>
      <c r="C645" s="6" t="s">
        <v>9</v>
      </c>
      <c r="D645" s="6" t="s">
        <v>6</v>
      </c>
      <c r="E645" s="6" t="s">
        <v>277</v>
      </c>
      <c r="F645" s="6" t="s">
        <v>87</v>
      </c>
      <c r="G645" s="67">
        <f>G646</f>
        <v>26134</v>
      </c>
      <c r="H645" s="67">
        <f>H646</f>
        <v>0</v>
      </c>
      <c r="I645" s="67">
        <f t="shared" si="329"/>
        <v>26134</v>
      </c>
      <c r="J645" s="67">
        <f t="shared" si="332"/>
        <v>27000</v>
      </c>
      <c r="K645" s="67">
        <f>K646</f>
        <v>0</v>
      </c>
      <c r="L645" s="67">
        <f t="shared" si="322"/>
        <v>27000</v>
      </c>
      <c r="M645" s="67">
        <f t="shared" si="332"/>
        <v>27000</v>
      </c>
      <c r="N645" s="67">
        <f>N646</f>
        <v>0</v>
      </c>
      <c r="O645" s="67">
        <f t="shared" si="323"/>
        <v>27000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12">
      <c r="A646" s="7" t="s">
        <v>186</v>
      </c>
      <c r="B646" s="6" t="s">
        <v>45</v>
      </c>
      <c r="C646" s="6" t="s">
        <v>9</v>
      </c>
      <c r="D646" s="6" t="s">
        <v>6</v>
      </c>
      <c r="E646" s="6" t="s">
        <v>277</v>
      </c>
      <c r="F646" s="6" t="s">
        <v>187</v>
      </c>
      <c r="G646" s="67">
        <v>26134</v>
      </c>
      <c r="H646" s="67"/>
      <c r="I646" s="67">
        <f t="shared" si="329"/>
        <v>26134</v>
      </c>
      <c r="J646" s="68">
        <v>27000</v>
      </c>
      <c r="K646" s="67"/>
      <c r="L646" s="67">
        <f t="shared" si="322"/>
        <v>27000</v>
      </c>
      <c r="M646" s="67">
        <v>27000</v>
      </c>
      <c r="N646" s="67"/>
      <c r="O646" s="67">
        <f t="shared" si="323"/>
        <v>27000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12">
      <c r="A647" s="7" t="s">
        <v>91</v>
      </c>
      <c r="B647" s="6" t="s">
        <v>45</v>
      </c>
      <c r="C647" s="6" t="s">
        <v>9</v>
      </c>
      <c r="D647" s="6" t="s">
        <v>6</v>
      </c>
      <c r="E647" s="6" t="s">
        <v>243</v>
      </c>
      <c r="F647" s="6"/>
      <c r="G647" s="67">
        <f>G648</f>
        <v>45000</v>
      </c>
      <c r="H647" s="67">
        <f>H648</f>
        <v>0</v>
      </c>
      <c r="I647" s="67">
        <f t="shared" si="329"/>
        <v>45000</v>
      </c>
      <c r="J647" s="67">
        <f t="shared" ref="J647:M648" si="333">J648</f>
        <v>45000</v>
      </c>
      <c r="K647" s="67">
        <f>K648</f>
        <v>0</v>
      </c>
      <c r="L647" s="67">
        <f t="shared" si="322"/>
        <v>45000</v>
      </c>
      <c r="M647" s="67">
        <f t="shared" si="333"/>
        <v>45000</v>
      </c>
      <c r="N647" s="67">
        <f>N648</f>
        <v>0</v>
      </c>
      <c r="O647" s="67">
        <f t="shared" si="323"/>
        <v>45000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12" customHeight="1">
      <c r="A648" s="7" t="s">
        <v>106</v>
      </c>
      <c r="B648" s="6" t="s">
        <v>45</v>
      </c>
      <c r="C648" s="6" t="s">
        <v>9</v>
      </c>
      <c r="D648" s="6" t="s">
        <v>6</v>
      </c>
      <c r="E648" s="6" t="s">
        <v>243</v>
      </c>
      <c r="F648" s="6" t="s">
        <v>87</v>
      </c>
      <c r="G648" s="67">
        <f>G649</f>
        <v>45000</v>
      </c>
      <c r="H648" s="67">
        <f>H649</f>
        <v>0</v>
      </c>
      <c r="I648" s="67">
        <f t="shared" si="329"/>
        <v>45000</v>
      </c>
      <c r="J648" s="67">
        <f t="shared" si="333"/>
        <v>45000</v>
      </c>
      <c r="K648" s="67">
        <f>K649</f>
        <v>0</v>
      </c>
      <c r="L648" s="67">
        <f t="shared" si="322"/>
        <v>45000</v>
      </c>
      <c r="M648" s="67">
        <f t="shared" si="333"/>
        <v>45000</v>
      </c>
      <c r="N648" s="67">
        <f>N649</f>
        <v>0</v>
      </c>
      <c r="O648" s="67">
        <f t="shared" si="323"/>
        <v>45000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19.5" customHeight="1">
      <c r="A649" s="7" t="s">
        <v>188</v>
      </c>
      <c r="B649" s="6" t="s">
        <v>45</v>
      </c>
      <c r="C649" s="6" t="s">
        <v>9</v>
      </c>
      <c r="D649" s="6" t="s">
        <v>6</v>
      </c>
      <c r="E649" s="6" t="s">
        <v>243</v>
      </c>
      <c r="F649" s="6" t="s">
        <v>187</v>
      </c>
      <c r="G649" s="67">
        <v>45000</v>
      </c>
      <c r="H649" s="67"/>
      <c r="I649" s="67">
        <f t="shared" si="329"/>
        <v>45000</v>
      </c>
      <c r="J649" s="68">
        <v>45000</v>
      </c>
      <c r="K649" s="67"/>
      <c r="L649" s="67">
        <f t="shared" si="322"/>
        <v>45000</v>
      </c>
      <c r="M649" s="67">
        <v>45000</v>
      </c>
      <c r="N649" s="67"/>
      <c r="O649" s="67">
        <f t="shared" si="323"/>
        <v>45000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12" hidden="1" customHeight="1">
      <c r="A650" s="7" t="s">
        <v>291</v>
      </c>
      <c r="B650" s="6" t="s">
        <v>45</v>
      </c>
      <c r="C650" s="6" t="s">
        <v>9</v>
      </c>
      <c r="D650" s="6" t="s">
        <v>6</v>
      </c>
      <c r="E650" s="6" t="s">
        <v>290</v>
      </c>
      <c r="F650" s="6"/>
      <c r="G650" s="67">
        <f>G651</f>
        <v>0</v>
      </c>
      <c r="H650" s="67">
        <f>H651</f>
        <v>0</v>
      </c>
      <c r="I650" s="67">
        <f t="shared" si="329"/>
        <v>0</v>
      </c>
      <c r="J650" s="67">
        <f t="shared" ref="J650:M651" si="334">J651</f>
        <v>0</v>
      </c>
      <c r="K650" s="67">
        <f>K651</f>
        <v>0</v>
      </c>
      <c r="L650" s="67">
        <f t="shared" si="322"/>
        <v>0</v>
      </c>
      <c r="M650" s="67">
        <f t="shared" si="334"/>
        <v>0</v>
      </c>
      <c r="N650" s="67">
        <f>N651</f>
        <v>0</v>
      </c>
      <c r="O650" s="67">
        <f t="shared" si="323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24" hidden="1" customHeight="1">
      <c r="A651" s="7" t="s">
        <v>106</v>
      </c>
      <c r="B651" s="6" t="s">
        <v>45</v>
      </c>
      <c r="C651" s="6" t="s">
        <v>9</v>
      </c>
      <c r="D651" s="6" t="s">
        <v>6</v>
      </c>
      <c r="E651" s="6" t="s">
        <v>290</v>
      </c>
      <c r="F651" s="6" t="s">
        <v>87</v>
      </c>
      <c r="G651" s="67">
        <f>G652</f>
        <v>0</v>
      </c>
      <c r="H651" s="67">
        <f>H652</f>
        <v>0</v>
      </c>
      <c r="I651" s="67">
        <f t="shared" si="329"/>
        <v>0</v>
      </c>
      <c r="J651" s="67">
        <f t="shared" si="334"/>
        <v>0</v>
      </c>
      <c r="K651" s="67">
        <f>K652</f>
        <v>0</v>
      </c>
      <c r="L651" s="67">
        <f t="shared" si="322"/>
        <v>0</v>
      </c>
      <c r="M651" s="67">
        <f t="shared" si="334"/>
        <v>0</v>
      </c>
      <c r="N651" s="67">
        <f>N652</f>
        <v>0</v>
      </c>
      <c r="O651" s="67">
        <f t="shared" si="323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12" hidden="1" customHeight="1">
      <c r="A652" s="7" t="s">
        <v>188</v>
      </c>
      <c r="B652" s="6" t="s">
        <v>45</v>
      </c>
      <c r="C652" s="6" t="s">
        <v>9</v>
      </c>
      <c r="D652" s="6" t="s">
        <v>6</v>
      </c>
      <c r="E652" s="6" t="s">
        <v>290</v>
      </c>
      <c r="F652" s="6" t="s">
        <v>187</v>
      </c>
      <c r="G652" s="67"/>
      <c r="H652" s="67"/>
      <c r="I652" s="67">
        <f t="shared" si="329"/>
        <v>0</v>
      </c>
      <c r="J652" s="68"/>
      <c r="K652" s="67"/>
      <c r="L652" s="67">
        <f t="shared" si="322"/>
        <v>0</v>
      </c>
      <c r="M652" s="67"/>
      <c r="N652" s="67"/>
      <c r="O652" s="67">
        <f t="shared" si="323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12">
      <c r="A653" s="72" t="s">
        <v>470</v>
      </c>
      <c r="B653" s="6" t="s">
        <v>45</v>
      </c>
      <c r="C653" s="6" t="s">
        <v>9</v>
      </c>
      <c r="D653" s="6" t="s">
        <v>6</v>
      </c>
      <c r="E653" s="6" t="s">
        <v>462</v>
      </c>
      <c r="F653" s="6"/>
      <c r="G653" s="67">
        <f>G654</f>
        <v>62070</v>
      </c>
      <c r="H653" s="67">
        <f>H654</f>
        <v>0</v>
      </c>
      <c r="I653" s="67">
        <f t="shared" si="329"/>
        <v>62070</v>
      </c>
      <c r="J653" s="67">
        <f t="shared" ref="J653:M654" si="335">J654</f>
        <v>62070</v>
      </c>
      <c r="K653" s="67">
        <f>K654</f>
        <v>0</v>
      </c>
      <c r="L653" s="67">
        <f t="shared" si="322"/>
        <v>62070</v>
      </c>
      <c r="M653" s="67">
        <f t="shared" si="335"/>
        <v>62070</v>
      </c>
      <c r="N653" s="67">
        <f>N654</f>
        <v>0</v>
      </c>
      <c r="O653" s="67">
        <f t="shared" si="323"/>
        <v>62070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14.25" customHeight="1">
      <c r="A654" s="7" t="s">
        <v>106</v>
      </c>
      <c r="B654" s="6" t="s">
        <v>45</v>
      </c>
      <c r="C654" s="6" t="s">
        <v>9</v>
      </c>
      <c r="D654" s="6" t="s">
        <v>6</v>
      </c>
      <c r="E654" s="6" t="s">
        <v>462</v>
      </c>
      <c r="F654" s="6" t="s">
        <v>87</v>
      </c>
      <c r="G654" s="67">
        <f>G655</f>
        <v>62070</v>
      </c>
      <c r="H654" s="67">
        <f>H655</f>
        <v>0</v>
      </c>
      <c r="I654" s="67">
        <f t="shared" si="329"/>
        <v>62070</v>
      </c>
      <c r="J654" s="67">
        <f t="shared" si="335"/>
        <v>62070</v>
      </c>
      <c r="K654" s="67">
        <f>K655</f>
        <v>0</v>
      </c>
      <c r="L654" s="67">
        <f t="shared" si="322"/>
        <v>62070</v>
      </c>
      <c r="M654" s="67">
        <f t="shared" si="335"/>
        <v>62070</v>
      </c>
      <c r="N654" s="67">
        <f>N655</f>
        <v>0</v>
      </c>
      <c r="O654" s="67">
        <f t="shared" si="323"/>
        <v>62070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12">
      <c r="A655" s="7" t="s">
        <v>188</v>
      </c>
      <c r="B655" s="6" t="s">
        <v>45</v>
      </c>
      <c r="C655" s="6" t="s">
        <v>9</v>
      </c>
      <c r="D655" s="6" t="s">
        <v>6</v>
      </c>
      <c r="E655" s="6" t="s">
        <v>462</v>
      </c>
      <c r="F655" s="6" t="s">
        <v>187</v>
      </c>
      <c r="G655" s="67">
        <f>62070</f>
        <v>62070</v>
      </c>
      <c r="H655" s="67"/>
      <c r="I655" s="67">
        <f t="shared" si="329"/>
        <v>62070</v>
      </c>
      <c r="J655" s="68">
        <f>62070</f>
        <v>62070</v>
      </c>
      <c r="K655" s="67"/>
      <c r="L655" s="67">
        <f t="shared" si="322"/>
        <v>62070</v>
      </c>
      <c r="M655" s="67">
        <f>62070</f>
        <v>62070</v>
      </c>
      <c r="N655" s="67"/>
      <c r="O655" s="67">
        <f t="shared" si="323"/>
        <v>62070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12">
      <c r="A656" s="7" t="s">
        <v>487</v>
      </c>
      <c r="B656" s="6" t="s">
        <v>45</v>
      </c>
      <c r="C656" s="6" t="s">
        <v>9</v>
      </c>
      <c r="D656" s="6" t="s">
        <v>6</v>
      </c>
      <c r="E656" s="6" t="s">
        <v>205</v>
      </c>
      <c r="F656" s="6"/>
      <c r="G656" s="67">
        <f>G657+G660</f>
        <v>380000</v>
      </c>
      <c r="H656" s="67">
        <f>H657+H660</f>
        <v>0</v>
      </c>
      <c r="I656" s="67">
        <f t="shared" si="329"/>
        <v>380000</v>
      </c>
      <c r="J656" s="67">
        <f t="shared" ref="J656:M656" si="336">J657+J660</f>
        <v>380000</v>
      </c>
      <c r="K656" s="67">
        <f>K657+K660</f>
        <v>0</v>
      </c>
      <c r="L656" s="67">
        <f t="shared" si="322"/>
        <v>380000</v>
      </c>
      <c r="M656" s="67">
        <f t="shared" si="336"/>
        <v>380000</v>
      </c>
      <c r="N656" s="67">
        <f>N657+N660</f>
        <v>0</v>
      </c>
      <c r="O656" s="67">
        <f t="shared" si="323"/>
        <v>380000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12">
      <c r="A657" s="7" t="s">
        <v>208</v>
      </c>
      <c r="B657" s="6" t="s">
        <v>45</v>
      </c>
      <c r="C657" s="6" t="s">
        <v>9</v>
      </c>
      <c r="D657" s="6" t="s">
        <v>6</v>
      </c>
      <c r="E657" s="6" t="s">
        <v>344</v>
      </c>
      <c r="F657" s="6"/>
      <c r="G657" s="67">
        <f>G658</f>
        <v>380000</v>
      </c>
      <c r="H657" s="67">
        <f>H658</f>
        <v>0</v>
      </c>
      <c r="I657" s="67">
        <f t="shared" si="329"/>
        <v>380000</v>
      </c>
      <c r="J657" s="67">
        <f t="shared" ref="J657:M657" si="337">J658</f>
        <v>380000</v>
      </c>
      <c r="K657" s="67">
        <f>K658</f>
        <v>0</v>
      </c>
      <c r="L657" s="67">
        <f t="shared" si="322"/>
        <v>380000</v>
      </c>
      <c r="M657" s="67">
        <f t="shared" si="337"/>
        <v>380000</v>
      </c>
      <c r="N657" s="67">
        <f>N658</f>
        <v>0</v>
      </c>
      <c r="O657" s="67">
        <f t="shared" si="323"/>
        <v>380000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24">
      <c r="A658" s="7" t="s">
        <v>88</v>
      </c>
      <c r="B658" s="6" t="s">
        <v>45</v>
      </c>
      <c r="C658" s="6" t="s">
        <v>9</v>
      </c>
      <c r="D658" s="6" t="s">
        <v>6</v>
      </c>
      <c r="E658" s="6" t="s">
        <v>344</v>
      </c>
      <c r="F658" s="6" t="s">
        <v>87</v>
      </c>
      <c r="G658" s="67">
        <f t="shared" ref="G658:N658" si="338">G659</f>
        <v>380000</v>
      </c>
      <c r="H658" s="67">
        <f t="shared" si="338"/>
        <v>0</v>
      </c>
      <c r="I658" s="67">
        <f t="shared" si="329"/>
        <v>380000</v>
      </c>
      <c r="J658" s="67">
        <f t="shared" si="338"/>
        <v>380000</v>
      </c>
      <c r="K658" s="67">
        <f t="shared" si="338"/>
        <v>0</v>
      </c>
      <c r="L658" s="67">
        <f t="shared" si="322"/>
        <v>380000</v>
      </c>
      <c r="M658" s="67">
        <f t="shared" si="338"/>
        <v>380000</v>
      </c>
      <c r="N658" s="67">
        <f t="shared" si="338"/>
        <v>0</v>
      </c>
      <c r="O658" s="67">
        <f t="shared" si="323"/>
        <v>380000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12">
      <c r="A659" s="7" t="s">
        <v>186</v>
      </c>
      <c r="B659" s="6" t="s">
        <v>45</v>
      </c>
      <c r="C659" s="6" t="s">
        <v>9</v>
      </c>
      <c r="D659" s="6" t="s">
        <v>6</v>
      </c>
      <c r="E659" s="6" t="s">
        <v>344</v>
      </c>
      <c r="F659" s="6" t="s">
        <v>187</v>
      </c>
      <c r="G659" s="67">
        <v>380000</v>
      </c>
      <c r="H659" s="67"/>
      <c r="I659" s="67">
        <f t="shared" si="329"/>
        <v>380000</v>
      </c>
      <c r="J659" s="68">
        <v>380000</v>
      </c>
      <c r="K659" s="67"/>
      <c r="L659" s="67">
        <f t="shared" si="322"/>
        <v>380000</v>
      </c>
      <c r="M659" s="67">
        <v>380000</v>
      </c>
      <c r="N659" s="67"/>
      <c r="O659" s="67">
        <f t="shared" si="323"/>
        <v>380000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48" hidden="1">
      <c r="A660" s="7" t="s">
        <v>295</v>
      </c>
      <c r="B660" s="6" t="s">
        <v>45</v>
      </c>
      <c r="C660" s="6" t="s">
        <v>9</v>
      </c>
      <c r="D660" s="6" t="s">
        <v>6</v>
      </c>
      <c r="E660" s="6" t="s">
        <v>285</v>
      </c>
      <c r="F660" s="6"/>
      <c r="G660" s="67">
        <f>G661</f>
        <v>0</v>
      </c>
      <c r="H660" s="67">
        <f>H661</f>
        <v>0</v>
      </c>
      <c r="I660" s="67">
        <f t="shared" si="329"/>
        <v>0</v>
      </c>
      <c r="J660" s="67">
        <f t="shared" ref="J660:M661" si="339">J661</f>
        <v>0</v>
      </c>
      <c r="K660" s="67">
        <f>K661</f>
        <v>0</v>
      </c>
      <c r="L660" s="67">
        <f t="shared" si="322"/>
        <v>0</v>
      </c>
      <c r="M660" s="67">
        <f t="shared" si="339"/>
        <v>0</v>
      </c>
      <c r="N660" s="67">
        <f>N661</f>
        <v>0</v>
      </c>
      <c r="O660" s="67">
        <f t="shared" si="323"/>
        <v>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24" hidden="1" customHeight="1">
      <c r="A661" s="7" t="s">
        <v>88</v>
      </c>
      <c r="B661" s="6" t="s">
        <v>45</v>
      </c>
      <c r="C661" s="6" t="s">
        <v>9</v>
      </c>
      <c r="D661" s="6" t="s">
        <v>6</v>
      </c>
      <c r="E661" s="6" t="s">
        <v>285</v>
      </c>
      <c r="F661" s="6" t="s">
        <v>87</v>
      </c>
      <c r="G661" s="67">
        <f>G662</f>
        <v>0</v>
      </c>
      <c r="H661" s="67">
        <f>H662</f>
        <v>0</v>
      </c>
      <c r="I661" s="67">
        <f t="shared" si="329"/>
        <v>0</v>
      </c>
      <c r="J661" s="67">
        <f t="shared" si="339"/>
        <v>0</v>
      </c>
      <c r="K661" s="67">
        <f>K662</f>
        <v>0</v>
      </c>
      <c r="L661" s="67">
        <f t="shared" si="322"/>
        <v>0</v>
      </c>
      <c r="M661" s="67">
        <f t="shared" si="339"/>
        <v>0</v>
      </c>
      <c r="N661" s="67">
        <f>N662</f>
        <v>0</v>
      </c>
      <c r="O661" s="67">
        <f t="shared" si="323"/>
        <v>0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12" hidden="1" customHeight="1">
      <c r="A662" s="7" t="s">
        <v>188</v>
      </c>
      <c r="B662" s="6" t="s">
        <v>45</v>
      </c>
      <c r="C662" s="6" t="s">
        <v>9</v>
      </c>
      <c r="D662" s="6" t="s">
        <v>6</v>
      </c>
      <c r="E662" s="6" t="s">
        <v>285</v>
      </c>
      <c r="F662" s="6" t="s">
        <v>187</v>
      </c>
      <c r="G662" s="67"/>
      <c r="H662" s="67"/>
      <c r="I662" s="67">
        <f t="shared" si="329"/>
        <v>0</v>
      </c>
      <c r="J662" s="68"/>
      <c r="K662" s="67"/>
      <c r="L662" s="67">
        <f t="shared" si="322"/>
        <v>0</v>
      </c>
      <c r="M662" s="67"/>
      <c r="N662" s="67"/>
      <c r="O662" s="67">
        <f t="shared" si="323"/>
        <v>0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2">
      <c r="A663" s="7" t="s">
        <v>485</v>
      </c>
      <c r="B663" s="6" t="s">
        <v>45</v>
      </c>
      <c r="C663" s="6" t="s">
        <v>9</v>
      </c>
      <c r="D663" s="6" t="s">
        <v>6</v>
      </c>
      <c r="E663" s="6" t="s">
        <v>350</v>
      </c>
      <c r="F663" s="6"/>
      <c r="G663" s="67">
        <f>G697+G703+G694+G682+G679+G673+G676+G700+G691+G670+G685+G664+G688+G667</f>
        <v>820824</v>
      </c>
      <c r="H663" s="67">
        <f>H697+H703+H694+H682+H679+H673+H676+H700+H691+H670+H685+H664+H688+H667</f>
        <v>0</v>
      </c>
      <c r="I663" s="67">
        <f t="shared" si="329"/>
        <v>820824</v>
      </c>
      <c r="J663" s="67">
        <f>J697+J703+J694+J682+J679+J673+J676+J700+J691+J670+J685+J664+J688+J667</f>
        <v>820824</v>
      </c>
      <c r="K663" s="67">
        <f>K697+K703+K694+K682+K679+K673+K676+K700+K691+K670+K685+K664+K688+K667</f>
        <v>0</v>
      </c>
      <c r="L663" s="67">
        <f t="shared" si="322"/>
        <v>820824</v>
      </c>
      <c r="M663" s="67">
        <f>M697+M703+M694+M682+M679+M673+M676+M700+M691+M670+M685+M664+M688+M667</f>
        <v>820824</v>
      </c>
      <c r="N663" s="67">
        <f>N697+N703+N694+N682+N679+N673+N676+N700+N691+N670+N685+N664+N688+N667</f>
        <v>0</v>
      </c>
      <c r="O663" s="67">
        <f t="shared" si="323"/>
        <v>820824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24" hidden="1">
      <c r="A664" s="7" t="s">
        <v>543</v>
      </c>
      <c r="B664" s="6" t="s">
        <v>45</v>
      </c>
      <c r="C664" s="6" t="s">
        <v>9</v>
      </c>
      <c r="D664" s="6" t="s">
        <v>6</v>
      </c>
      <c r="E664" s="6" t="s">
        <v>542</v>
      </c>
      <c r="F664" s="6"/>
      <c r="G664" s="67">
        <f>G665</f>
        <v>0</v>
      </c>
      <c r="H664" s="67">
        <f>H665</f>
        <v>0</v>
      </c>
      <c r="I664" s="67">
        <f t="shared" ref="I664:I666" si="340">G664+H664</f>
        <v>0</v>
      </c>
      <c r="J664" s="67">
        <f t="shared" ref="J664:M668" si="341">J665</f>
        <v>0</v>
      </c>
      <c r="K664" s="67">
        <f>K665</f>
        <v>0</v>
      </c>
      <c r="L664" s="67">
        <f t="shared" ref="L664:L666" si="342">J664+K664</f>
        <v>0</v>
      </c>
      <c r="M664" s="67">
        <f t="shared" si="341"/>
        <v>0</v>
      </c>
      <c r="N664" s="67">
        <f>N665</f>
        <v>0</v>
      </c>
      <c r="O664" s="67">
        <f t="shared" ref="O664:O666" si="343">M664+N664</f>
        <v>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24" hidden="1">
      <c r="A665" s="7" t="s">
        <v>88</v>
      </c>
      <c r="B665" s="6" t="s">
        <v>45</v>
      </c>
      <c r="C665" s="6" t="s">
        <v>9</v>
      </c>
      <c r="D665" s="6" t="s">
        <v>6</v>
      </c>
      <c r="E665" s="6" t="s">
        <v>542</v>
      </c>
      <c r="F665" s="6" t="s">
        <v>87</v>
      </c>
      <c r="G665" s="67">
        <f>G666</f>
        <v>0</v>
      </c>
      <c r="H665" s="67">
        <f>H666</f>
        <v>0</v>
      </c>
      <c r="I665" s="67">
        <f t="shared" si="340"/>
        <v>0</v>
      </c>
      <c r="J665" s="67">
        <f t="shared" si="341"/>
        <v>0</v>
      </c>
      <c r="K665" s="67">
        <f>K666</f>
        <v>0</v>
      </c>
      <c r="L665" s="67">
        <f t="shared" si="342"/>
        <v>0</v>
      </c>
      <c r="M665" s="67">
        <f t="shared" si="341"/>
        <v>0</v>
      </c>
      <c r="N665" s="67">
        <f>N666</f>
        <v>0</v>
      </c>
      <c r="O665" s="67">
        <f t="shared" si="343"/>
        <v>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 hidden="1">
      <c r="A666" s="7" t="s">
        <v>186</v>
      </c>
      <c r="B666" s="6" t="s">
        <v>45</v>
      </c>
      <c r="C666" s="6" t="s">
        <v>9</v>
      </c>
      <c r="D666" s="6" t="s">
        <v>6</v>
      </c>
      <c r="E666" s="6" t="s">
        <v>542</v>
      </c>
      <c r="F666" s="6" t="s">
        <v>187</v>
      </c>
      <c r="G666" s="67"/>
      <c r="H666" s="67"/>
      <c r="I666" s="67">
        <f t="shared" si="340"/>
        <v>0</v>
      </c>
      <c r="J666" s="67">
        <v>0</v>
      </c>
      <c r="K666" s="67">
        <v>0</v>
      </c>
      <c r="L666" s="67">
        <f t="shared" si="342"/>
        <v>0</v>
      </c>
      <c r="M666" s="67">
        <v>0</v>
      </c>
      <c r="N666" s="67">
        <v>0</v>
      </c>
      <c r="O666" s="67">
        <f t="shared" si="343"/>
        <v>0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29.25" hidden="1" customHeight="1">
      <c r="A667" s="7" t="s">
        <v>548</v>
      </c>
      <c r="B667" s="6" t="s">
        <v>45</v>
      </c>
      <c r="C667" s="6" t="s">
        <v>9</v>
      </c>
      <c r="D667" s="6" t="s">
        <v>6</v>
      </c>
      <c r="E667" s="6" t="s">
        <v>546</v>
      </c>
      <c r="F667" s="6"/>
      <c r="G667" s="67">
        <f>G668</f>
        <v>0</v>
      </c>
      <c r="H667" s="67">
        <f>H668</f>
        <v>0</v>
      </c>
      <c r="I667" s="67">
        <f t="shared" ref="I667:I669" si="344">G667+H667</f>
        <v>0</v>
      </c>
      <c r="J667" s="67">
        <f t="shared" si="341"/>
        <v>0</v>
      </c>
      <c r="K667" s="67">
        <f>K668</f>
        <v>0</v>
      </c>
      <c r="L667" s="67">
        <f t="shared" ref="L667:L669" si="345">J667+K667</f>
        <v>0</v>
      </c>
      <c r="M667" s="67">
        <f t="shared" si="341"/>
        <v>0</v>
      </c>
      <c r="N667" s="67">
        <f>N668</f>
        <v>0</v>
      </c>
      <c r="O667" s="67">
        <f t="shared" ref="O667:O669" si="346">M667+N667</f>
        <v>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24" hidden="1">
      <c r="A668" s="7" t="s">
        <v>88</v>
      </c>
      <c r="B668" s="6" t="s">
        <v>45</v>
      </c>
      <c r="C668" s="6" t="s">
        <v>9</v>
      </c>
      <c r="D668" s="6" t="s">
        <v>6</v>
      </c>
      <c r="E668" s="6" t="s">
        <v>546</v>
      </c>
      <c r="F668" s="6" t="s">
        <v>87</v>
      </c>
      <c r="G668" s="67">
        <f>G669</f>
        <v>0</v>
      </c>
      <c r="H668" s="67">
        <f>H669</f>
        <v>0</v>
      </c>
      <c r="I668" s="67">
        <f t="shared" si="344"/>
        <v>0</v>
      </c>
      <c r="J668" s="67">
        <f t="shared" si="341"/>
        <v>0</v>
      </c>
      <c r="K668" s="67">
        <f>K669</f>
        <v>0</v>
      </c>
      <c r="L668" s="67">
        <f t="shared" si="345"/>
        <v>0</v>
      </c>
      <c r="M668" s="67">
        <f t="shared" si="341"/>
        <v>0</v>
      </c>
      <c r="N668" s="67">
        <f>N669</f>
        <v>0</v>
      </c>
      <c r="O668" s="67">
        <f t="shared" si="346"/>
        <v>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 hidden="1">
      <c r="A669" s="7" t="s">
        <v>186</v>
      </c>
      <c r="B669" s="6" t="s">
        <v>45</v>
      </c>
      <c r="C669" s="6" t="s">
        <v>9</v>
      </c>
      <c r="D669" s="6" t="s">
        <v>6</v>
      </c>
      <c r="E669" s="6" t="s">
        <v>546</v>
      </c>
      <c r="F669" s="6" t="s">
        <v>187</v>
      </c>
      <c r="G669" s="67"/>
      <c r="H669" s="67"/>
      <c r="I669" s="67">
        <f t="shared" si="344"/>
        <v>0</v>
      </c>
      <c r="J669" s="67">
        <v>0</v>
      </c>
      <c r="K669" s="67">
        <v>0</v>
      </c>
      <c r="L669" s="67">
        <f t="shared" si="345"/>
        <v>0</v>
      </c>
      <c r="M669" s="67">
        <v>0</v>
      </c>
      <c r="N669" s="67">
        <v>0</v>
      </c>
      <c r="O669" s="67">
        <f t="shared" si="346"/>
        <v>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12" hidden="1">
      <c r="A670" s="7" t="s">
        <v>468</v>
      </c>
      <c r="B670" s="6" t="s">
        <v>45</v>
      </c>
      <c r="C670" s="6" t="s">
        <v>9</v>
      </c>
      <c r="D670" s="6" t="s">
        <v>6</v>
      </c>
      <c r="E670" s="6" t="s">
        <v>519</v>
      </c>
      <c r="F670" s="6"/>
      <c r="G670" s="67">
        <f>G671</f>
        <v>0</v>
      </c>
      <c r="H670" s="67">
        <f>H671</f>
        <v>0</v>
      </c>
      <c r="I670" s="67">
        <f t="shared" si="329"/>
        <v>0</v>
      </c>
      <c r="J670" s="67">
        <f t="shared" ref="J670:M671" si="347">J671</f>
        <v>0</v>
      </c>
      <c r="K670" s="67">
        <f>K671</f>
        <v>0</v>
      </c>
      <c r="L670" s="67">
        <f t="shared" si="322"/>
        <v>0</v>
      </c>
      <c r="M670" s="67">
        <f t="shared" si="347"/>
        <v>0</v>
      </c>
      <c r="N670" s="67">
        <f>N671</f>
        <v>0</v>
      </c>
      <c r="O670" s="67">
        <f t="shared" si="323"/>
        <v>0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24" hidden="1">
      <c r="A671" s="7" t="s">
        <v>88</v>
      </c>
      <c r="B671" s="6" t="s">
        <v>45</v>
      </c>
      <c r="C671" s="6" t="s">
        <v>9</v>
      </c>
      <c r="D671" s="6" t="s">
        <v>6</v>
      </c>
      <c r="E671" s="6" t="s">
        <v>519</v>
      </c>
      <c r="F671" s="6" t="s">
        <v>87</v>
      </c>
      <c r="G671" s="67">
        <f>G672</f>
        <v>0</v>
      </c>
      <c r="H671" s="67">
        <f>H672</f>
        <v>0</v>
      </c>
      <c r="I671" s="67">
        <f t="shared" si="329"/>
        <v>0</v>
      </c>
      <c r="J671" s="67">
        <f t="shared" si="347"/>
        <v>0</v>
      </c>
      <c r="K671" s="67">
        <f>K672</f>
        <v>0</v>
      </c>
      <c r="L671" s="67">
        <f t="shared" si="322"/>
        <v>0</v>
      </c>
      <c r="M671" s="67">
        <f t="shared" si="347"/>
        <v>0</v>
      </c>
      <c r="N671" s="67">
        <f>N672</f>
        <v>0</v>
      </c>
      <c r="O671" s="67">
        <f t="shared" si="323"/>
        <v>0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6.5" hidden="1" customHeight="1">
      <c r="A672" s="7" t="s">
        <v>186</v>
      </c>
      <c r="B672" s="6" t="s">
        <v>45</v>
      </c>
      <c r="C672" s="6" t="s">
        <v>9</v>
      </c>
      <c r="D672" s="6" t="s">
        <v>6</v>
      </c>
      <c r="E672" s="6" t="s">
        <v>519</v>
      </c>
      <c r="F672" s="6" t="s">
        <v>187</v>
      </c>
      <c r="G672" s="67"/>
      <c r="H672" s="67"/>
      <c r="I672" s="67">
        <f t="shared" si="329"/>
        <v>0</v>
      </c>
      <c r="J672" s="67">
        <v>0</v>
      </c>
      <c r="K672" s="67">
        <v>0</v>
      </c>
      <c r="L672" s="67">
        <f t="shared" si="322"/>
        <v>0</v>
      </c>
      <c r="M672" s="67">
        <v>0</v>
      </c>
      <c r="N672" s="67">
        <v>0</v>
      </c>
      <c r="O672" s="67">
        <f t="shared" si="323"/>
        <v>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24" hidden="1">
      <c r="A673" s="7" t="s">
        <v>448</v>
      </c>
      <c r="B673" s="6" t="s">
        <v>45</v>
      </c>
      <c r="C673" s="6" t="s">
        <v>9</v>
      </c>
      <c r="D673" s="6" t="s">
        <v>6</v>
      </c>
      <c r="E673" s="6" t="s">
        <v>447</v>
      </c>
      <c r="F673" s="6"/>
      <c r="G673" s="67">
        <f>G674</f>
        <v>0</v>
      </c>
      <c r="H673" s="67">
        <f>H674</f>
        <v>0</v>
      </c>
      <c r="I673" s="67">
        <f t="shared" si="329"/>
        <v>0</v>
      </c>
      <c r="J673" s="67">
        <f t="shared" ref="J673:M674" si="348">J674</f>
        <v>0</v>
      </c>
      <c r="K673" s="67">
        <f>K674</f>
        <v>0</v>
      </c>
      <c r="L673" s="67">
        <f t="shared" si="322"/>
        <v>0</v>
      </c>
      <c r="M673" s="67">
        <f t="shared" si="348"/>
        <v>0</v>
      </c>
      <c r="N673" s="67">
        <f>N674</f>
        <v>0</v>
      </c>
      <c r="O673" s="67">
        <f t="shared" si="323"/>
        <v>0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24" hidden="1">
      <c r="A674" s="7" t="s">
        <v>88</v>
      </c>
      <c r="B674" s="6" t="s">
        <v>45</v>
      </c>
      <c r="C674" s="6" t="s">
        <v>9</v>
      </c>
      <c r="D674" s="6" t="s">
        <v>6</v>
      </c>
      <c r="E674" s="6" t="s">
        <v>447</v>
      </c>
      <c r="F674" s="6" t="s">
        <v>87</v>
      </c>
      <c r="G674" s="67">
        <f>G675</f>
        <v>0</v>
      </c>
      <c r="H674" s="67">
        <f>H675</f>
        <v>0</v>
      </c>
      <c r="I674" s="67">
        <f t="shared" si="329"/>
        <v>0</v>
      </c>
      <c r="J674" s="67">
        <f t="shared" si="348"/>
        <v>0</v>
      </c>
      <c r="K674" s="67">
        <f>K675</f>
        <v>0</v>
      </c>
      <c r="L674" s="67">
        <f t="shared" si="322"/>
        <v>0</v>
      </c>
      <c r="M674" s="67">
        <f t="shared" si="348"/>
        <v>0</v>
      </c>
      <c r="N674" s="67">
        <f>N675</f>
        <v>0</v>
      </c>
      <c r="O674" s="67">
        <f t="shared" si="323"/>
        <v>0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12" hidden="1">
      <c r="A675" s="7" t="s">
        <v>186</v>
      </c>
      <c r="B675" s="6" t="s">
        <v>45</v>
      </c>
      <c r="C675" s="6" t="s">
        <v>9</v>
      </c>
      <c r="D675" s="6" t="s">
        <v>6</v>
      </c>
      <c r="E675" s="6" t="s">
        <v>447</v>
      </c>
      <c r="F675" s="6" t="s">
        <v>187</v>
      </c>
      <c r="G675" s="67"/>
      <c r="H675" s="67"/>
      <c r="I675" s="67">
        <f t="shared" si="329"/>
        <v>0</v>
      </c>
      <c r="J675" s="67"/>
      <c r="K675" s="67"/>
      <c r="L675" s="67">
        <f t="shared" si="322"/>
        <v>0</v>
      </c>
      <c r="M675" s="67"/>
      <c r="N675" s="67"/>
      <c r="O675" s="67">
        <f t="shared" si="323"/>
        <v>0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36" hidden="1">
      <c r="A676" s="7" t="s">
        <v>450</v>
      </c>
      <c r="B676" s="6" t="s">
        <v>45</v>
      </c>
      <c r="C676" s="6" t="s">
        <v>9</v>
      </c>
      <c r="D676" s="6" t="s">
        <v>6</v>
      </c>
      <c r="E676" s="6" t="s">
        <v>449</v>
      </c>
      <c r="F676" s="6"/>
      <c r="G676" s="67">
        <f>G677</f>
        <v>0</v>
      </c>
      <c r="H676" s="67">
        <f>H677</f>
        <v>0</v>
      </c>
      <c r="I676" s="67">
        <f t="shared" si="329"/>
        <v>0</v>
      </c>
      <c r="J676" s="67">
        <f t="shared" ref="J676:M677" si="349">J677</f>
        <v>0</v>
      </c>
      <c r="K676" s="67">
        <f>K677</f>
        <v>0</v>
      </c>
      <c r="L676" s="67">
        <f t="shared" si="322"/>
        <v>0</v>
      </c>
      <c r="M676" s="67">
        <f t="shared" si="349"/>
        <v>0</v>
      </c>
      <c r="N676" s="67">
        <f>N677</f>
        <v>0</v>
      </c>
      <c r="O676" s="67">
        <f t="shared" si="323"/>
        <v>0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24" hidden="1">
      <c r="A677" s="7" t="s">
        <v>88</v>
      </c>
      <c r="B677" s="6" t="s">
        <v>45</v>
      </c>
      <c r="C677" s="6" t="s">
        <v>9</v>
      </c>
      <c r="D677" s="6" t="s">
        <v>6</v>
      </c>
      <c r="E677" s="6" t="s">
        <v>449</v>
      </c>
      <c r="F677" s="6" t="s">
        <v>87</v>
      </c>
      <c r="G677" s="67">
        <f>G678</f>
        <v>0</v>
      </c>
      <c r="H677" s="67">
        <f>H678</f>
        <v>0</v>
      </c>
      <c r="I677" s="67">
        <f t="shared" si="329"/>
        <v>0</v>
      </c>
      <c r="J677" s="67">
        <f t="shared" si="349"/>
        <v>0</v>
      </c>
      <c r="K677" s="67">
        <f>K678</f>
        <v>0</v>
      </c>
      <c r="L677" s="67">
        <f t="shared" si="322"/>
        <v>0</v>
      </c>
      <c r="M677" s="67">
        <f t="shared" si="349"/>
        <v>0</v>
      </c>
      <c r="N677" s="67">
        <f>N678</f>
        <v>0</v>
      </c>
      <c r="O677" s="67">
        <f t="shared" si="323"/>
        <v>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12" hidden="1">
      <c r="A678" s="7" t="s">
        <v>186</v>
      </c>
      <c r="B678" s="6" t="s">
        <v>45</v>
      </c>
      <c r="C678" s="6" t="s">
        <v>9</v>
      </c>
      <c r="D678" s="6" t="s">
        <v>6</v>
      </c>
      <c r="E678" s="6" t="s">
        <v>449</v>
      </c>
      <c r="F678" s="6" t="s">
        <v>187</v>
      </c>
      <c r="G678" s="67"/>
      <c r="H678" s="67"/>
      <c r="I678" s="67">
        <f t="shared" si="329"/>
        <v>0</v>
      </c>
      <c r="J678" s="67"/>
      <c r="K678" s="67"/>
      <c r="L678" s="67">
        <f t="shared" si="322"/>
        <v>0</v>
      </c>
      <c r="M678" s="67"/>
      <c r="N678" s="67"/>
      <c r="O678" s="67">
        <f t="shared" si="323"/>
        <v>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24" hidden="1">
      <c r="A679" s="7" t="s">
        <v>537</v>
      </c>
      <c r="B679" s="6" t="s">
        <v>45</v>
      </c>
      <c r="C679" s="6" t="s">
        <v>9</v>
      </c>
      <c r="D679" s="6" t="s">
        <v>6</v>
      </c>
      <c r="E679" s="6" t="s">
        <v>536</v>
      </c>
      <c r="F679" s="6"/>
      <c r="G679" s="67">
        <f>G680</f>
        <v>0</v>
      </c>
      <c r="H679" s="67">
        <f>H680</f>
        <v>0</v>
      </c>
      <c r="I679" s="67">
        <f t="shared" si="329"/>
        <v>0</v>
      </c>
      <c r="J679" s="67">
        <f t="shared" ref="J679:M680" si="350">J680</f>
        <v>0</v>
      </c>
      <c r="K679" s="67">
        <f>K680</f>
        <v>0</v>
      </c>
      <c r="L679" s="67">
        <f t="shared" si="322"/>
        <v>0</v>
      </c>
      <c r="M679" s="67">
        <f t="shared" si="350"/>
        <v>0</v>
      </c>
      <c r="N679" s="67">
        <f>N680</f>
        <v>0</v>
      </c>
      <c r="O679" s="67">
        <f t="shared" si="323"/>
        <v>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24" hidden="1">
      <c r="A680" s="7" t="s">
        <v>88</v>
      </c>
      <c r="B680" s="6" t="s">
        <v>45</v>
      </c>
      <c r="C680" s="6" t="s">
        <v>9</v>
      </c>
      <c r="D680" s="6" t="s">
        <v>6</v>
      </c>
      <c r="E680" s="6" t="s">
        <v>536</v>
      </c>
      <c r="F680" s="6" t="s">
        <v>87</v>
      </c>
      <c r="G680" s="67">
        <f>G681</f>
        <v>0</v>
      </c>
      <c r="H680" s="67">
        <f>H681</f>
        <v>0</v>
      </c>
      <c r="I680" s="67">
        <f t="shared" si="329"/>
        <v>0</v>
      </c>
      <c r="J680" s="67">
        <f t="shared" si="350"/>
        <v>0</v>
      </c>
      <c r="K680" s="67">
        <f>K681</f>
        <v>0</v>
      </c>
      <c r="L680" s="67">
        <f t="shared" si="322"/>
        <v>0</v>
      </c>
      <c r="M680" s="67">
        <f t="shared" si="350"/>
        <v>0</v>
      </c>
      <c r="N680" s="67">
        <f>N681</f>
        <v>0</v>
      </c>
      <c r="O680" s="67">
        <f t="shared" si="323"/>
        <v>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14.25" hidden="1" customHeight="1">
      <c r="A681" s="7" t="s">
        <v>186</v>
      </c>
      <c r="B681" s="6" t="s">
        <v>45</v>
      </c>
      <c r="C681" s="6" t="s">
        <v>9</v>
      </c>
      <c r="D681" s="6" t="s">
        <v>6</v>
      </c>
      <c r="E681" s="6" t="s">
        <v>536</v>
      </c>
      <c r="F681" s="6" t="s">
        <v>187</v>
      </c>
      <c r="G681" s="67"/>
      <c r="H681" s="67"/>
      <c r="I681" s="67">
        <f t="shared" si="329"/>
        <v>0</v>
      </c>
      <c r="J681" s="68"/>
      <c r="K681" s="67"/>
      <c r="L681" s="67">
        <f t="shared" si="322"/>
        <v>0</v>
      </c>
      <c r="M681" s="67"/>
      <c r="N681" s="67"/>
      <c r="O681" s="67">
        <f t="shared" si="323"/>
        <v>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2" hidden="1">
      <c r="A682" s="7" t="s">
        <v>86</v>
      </c>
      <c r="B682" s="6" t="s">
        <v>45</v>
      </c>
      <c r="C682" s="6" t="s">
        <v>9</v>
      </c>
      <c r="D682" s="6" t="s">
        <v>6</v>
      </c>
      <c r="E682" s="6" t="s">
        <v>351</v>
      </c>
      <c r="F682" s="6"/>
      <c r="G682" s="67">
        <f>G683</f>
        <v>0</v>
      </c>
      <c r="H682" s="67">
        <f>H683</f>
        <v>0</v>
      </c>
      <c r="I682" s="67">
        <f t="shared" si="329"/>
        <v>0</v>
      </c>
      <c r="J682" s="67">
        <f t="shared" ref="J682:M683" si="351">J683</f>
        <v>0</v>
      </c>
      <c r="K682" s="67">
        <f>K683</f>
        <v>0</v>
      </c>
      <c r="L682" s="67">
        <f t="shared" si="322"/>
        <v>0</v>
      </c>
      <c r="M682" s="67">
        <f t="shared" si="351"/>
        <v>0</v>
      </c>
      <c r="N682" s="67">
        <f>N683</f>
        <v>0</v>
      </c>
      <c r="O682" s="67">
        <f t="shared" si="323"/>
        <v>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24" hidden="1">
      <c r="A683" s="7" t="s">
        <v>88</v>
      </c>
      <c r="B683" s="6" t="s">
        <v>45</v>
      </c>
      <c r="C683" s="6" t="s">
        <v>9</v>
      </c>
      <c r="D683" s="6" t="s">
        <v>6</v>
      </c>
      <c r="E683" s="6" t="s">
        <v>351</v>
      </c>
      <c r="F683" s="6" t="s">
        <v>87</v>
      </c>
      <c r="G683" s="67">
        <f>G684</f>
        <v>0</v>
      </c>
      <c r="H683" s="67">
        <f>H684</f>
        <v>0</v>
      </c>
      <c r="I683" s="67">
        <f t="shared" si="329"/>
        <v>0</v>
      </c>
      <c r="J683" s="67">
        <f t="shared" si="351"/>
        <v>0</v>
      </c>
      <c r="K683" s="67">
        <f>K684</f>
        <v>0</v>
      </c>
      <c r="L683" s="67">
        <f t="shared" si="322"/>
        <v>0</v>
      </c>
      <c r="M683" s="67">
        <f t="shared" si="351"/>
        <v>0</v>
      </c>
      <c r="N683" s="67">
        <f>N684</f>
        <v>0</v>
      </c>
      <c r="O683" s="67">
        <f t="shared" si="323"/>
        <v>0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12" hidden="1">
      <c r="A684" s="7" t="s">
        <v>186</v>
      </c>
      <c r="B684" s="6" t="s">
        <v>45</v>
      </c>
      <c r="C684" s="6" t="s">
        <v>9</v>
      </c>
      <c r="D684" s="6" t="s">
        <v>6</v>
      </c>
      <c r="E684" s="6" t="s">
        <v>351</v>
      </c>
      <c r="F684" s="6" t="s">
        <v>187</v>
      </c>
      <c r="G684" s="67"/>
      <c r="H684" s="67"/>
      <c r="I684" s="67">
        <f t="shared" si="329"/>
        <v>0</v>
      </c>
      <c r="J684" s="67"/>
      <c r="K684" s="67"/>
      <c r="L684" s="67">
        <f t="shared" si="322"/>
        <v>0</v>
      </c>
      <c r="M684" s="67"/>
      <c r="N684" s="67"/>
      <c r="O684" s="67">
        <f t="shared" si="323"/>
        <v>0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2" hidden="1">
      <c r="A685" s="7" t="s">
        <v>523</v>
      </c>
      <c r="B685" s="6" t="s">
        <v>45</v>
      </c>
      <c r="C685" s="6" t="s">
        <v>9</v>
      </c>
      <c r="D685" s="6" t="s">
        <v>6</v>
      </c>
      <c r="E685" s="6" t="s">
        <v>522</v>
      </c>
      <c r="F685" s="6"/>
      <c r="G685" s="67">
        <f>G686</f>
        <v>0</v>
      </c>
      <c r="H685" s="67">
        <f>H686</f>
        <v>0</v>
      </c>
      <c r="I685" s="67">
        <f t="shared" ref="I685:I687" si="352">G685+H685</f>
        <v>0</v>
      </c>
      <c r="J685" s="67">
        <f t="shared" ref="J685:M689" si="353">J686</f>
        <v>0</v>
      </c>
      <c r="K685" s="67">
        <f>K686</f>
        <v>0</v>
      </c>
      <c r="L685" s="67">
        <f t="shared" ref="L685:L687" si="354">J685+K685</f>
        <v>0</v>
      </c>
      <c r="M685" s="67">
        <f t="shared" si="353"/>
        <v>0</v>
      </c>
      <c r="N685" s="67">
        <f>N686</f>
        <v>0</v>
      </c>
      <c r="O685" s="67">
        <f t="shared" ref="O685:O687" si="355">M685+N685</f>
        <v>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24" hidden="1">
      <c r="A686" s="7" t="s">
        <v>88</v>
      </c>
      <c r="B686" s="6" t="s">
        <v>45</v>
      </c>
      <c r="C686" s="6" t="s">
        <v>9</v>
      </c>
      <c r="D686" s="6" t="s">
        <v>6</v>
      </c>
      <c r="E686" s="6" t="s">
        <v>522</v>
      </c>
      <c r="F686" s="6" t="s">
        <v>87</v>
      </c>
      <c r="G686" s="67">
        <f>G687</f>
        <v>0</v>
      </c>
      <c r="H686" s="67">
        <f>H687</f>
        <v>0</v>
      </c>
      <c r="I686" s="67">
        <f t="shared" si="352"/>
        <v>0</v>
      </c>
      <c r="J686" s="67">
        <f t="shared" si="353"/>
        <v>0</v>
      </c>
      <c r="K686" s="67">
        <f>K687</f>
        <v>0</v>
      </c>
      <c r="L686" s="67">
        <f t="shared" si="354"/>
        <v>0</v>
      </c>
      <c r="M686" s="67">
        <f t="shared" si="353"/>
        <v>0</v>
      </c>
      <c r="N686" s="67">
        <f>N687</f>
        <v>0</v>
      </c>
      <c r="O686" s="67">
        <f t="shared" si="355"/>
        <v>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12" hidden="1">
      <c r="A687" s="7" t="s">
        <v>186</v>
      </c>
      <c r="B687" s="6" t="s">
        <v>45</v>
      </c>
      <c r="C687" s="6" t="s">
        <v>9</v>
      </c>
      <c r="D687" s="6" t="s">
        <v>6</v>
      </c>
      <c r="E687" s="6" t="s">
        <v>522</v>
      </c>
      <c r="F687" s="6" t="s">
        <v>187</v>
      </c>
      <c r="G687" s="67"/>
      <c r="H687" s="67"/>
      <c r="I687" s="67">
        <f t="shared" si="352"/>
        <v>0</v>
      </c>
      <c r="J687" s="67">
        <v>0</v>
      </c>
      <c r="K687" s="67">
        <v>0</v>
      </c>
      <c r="L687" s="67">
        <f t="shared" si="354"/>
        <v>0</v>
      </c>
      <c r="M687" s="67">
        <v>0</v>
      </c>
      <c r="N687" s="67">
        <v>0</v>
      </c>
      <c r="O687" s="67">
        <f t="shared" si="355"/>
        <v>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2" hidden="1">
      <c r="A688" s="7" t="s">
        <v>545</v>
      </c>
      <c r="B688" s="6" t="s">
        <v>45</v>
      </c>
      <c r="C688" s="6" t="s">
        <v>9</v>
      </c>
      <c r="D688" s="6" t="s">
        <v>6</v>
      </c>
      <c r="E688" s="6" t="s">
        <v>544</v>
      </c>
      <c r="F688" s="6"/>
      <c r="G688" s="67">
        <f>G689</f>
        <v>0</v>
      </c>
      <c r="H688" s="67">
        <f>H689</f>
        <v>0</v>
      </c>
      <c r="I688" s="67">
        <f t="shared" ref="I688:I690" si="356">G688+H688</f>
        <v>0</v>
      </c>
      <c r="J688" s="67">
        <f t="shared" si="353"/>
        <v>0</v>
      </c>
      <c r="K688" s="67">
        <f>K689</f>
        <v>0</v>
      </c>
      <c r="L688" s="67">
        <f t="shared" ref="L688:L690" si="357">J688+K688</f>
        <v>0</v>
      </c>
      <c r="M688" s="67">
        <f t="shared" si="353"/>
        <v>0</v>
      </c>
      <c r="N688" s="67">
        <f>N689</f>
        <v>0</v>
      </c>
      <c r="O688" s="67">
        <f t="shared" ref="O688:O690" si="358">M688+N688</f>
        <v>0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24" hidden="1">
      <c r="A689" s="7" t="s">
        <v>88</v>
      </c>
      <c r="B689" s="6" t="s">
        <v>45</v>
      </c>
      <c r="C689" s="6" t="s">
        <v>9</v>
      </c>
      <c r="D689" s="6" t="s">
        <v>6</v>
      </c>
      <c r="E689" s="6" t="s">
        <v>544</v>
      </c>
      <c r="F689" s="6" t="s">
        <v>87</v>
      </c>
      <c r="G689" s="67">
        <f>G690</f>
        <v>0</v>
      </c>
      <c r="H689" s="67">
        <f>H690</f>
        <v>0</v>
      </c>
      <c r="I689" s="67">
        <f t="shared" si="356"/>
        <v>0</v>
      </c>
      <c r="J689" s="67">
        <f t="shared" si="353"/>
        <v>0</v>
      </c>
      <c r="K689" s="67">
        <f>K690</f>
        <v>0</v>
      </c>
      <c r="L689" s="67">
        <f t="shared" si="357"/>
        <v>0</v>
      </c>
      <c r="M689" s="67">
        <f t="shared" si="353"/>
        <v>0</v>
      </c>
      <c r="N689" s="67">
        <f>N690</f>
        <v>0</v>
      </c>
      <c r="O689" s="67">
        <f t="shared" si="358"/>
        <v>0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12" hidden="1">
      <c r="A690" s="7" t="s">
        <v>186</v>
      </c>
      <c r="B690" s="6" t="s">
        <v>45</v>
      </c>
      <c r="C690" s="6" t="s">
        <v>9</v>
      </c>
      <c r="D690" s="6" t="s">
        <v>6</v>
      </c>
      <c r="E690" s="6" t="s">
        <v>544</v>
      </c>
      <c r="F690" s="6" t="s">
        <v>187</v>
      </c>
      <c r="G690" s="67"/>
      <c r="H690" s="67"/>
      <c r="I690" s="67">
        <f t="shared" si="356"/>
        <v>0</v>
      </c>
      <c r="J690" s="67">
        <v>0</v>
      </c>
      <c r="K690" s="67">
        <v>0</v>
      </c>
      <c r="L690" s="67">
        <f t="shared" si="357"/>
        <v>0</v>
      </c>
      <c r="M690" s="67">
        <v>0</v>
      </c>
      <c r="N690" s="67">
        <v>0</v>
      </c>
      <c r="O690" s="67">
        <f t="shared" si="358"/>
        <v>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12" hidden="1">
      <c r="A691" s="7" t="s">
        <v>521</v>
      </c>
      <c r="B691" s="6" t="s">
        <v>45</v>
      </c>
      <c r="C691" s="6" t="s">
        <v>9</v>
      </c>
      <c r="D691" s="6" t="s">
        <v>6</v>
      </c>
      <c r="E691" s="6" t="s">
        <v>520</v>
      </c>
      <c r="F691" s="6"/>
      <c r="G691" s="67">
        <f>G692</f>
        <v>0</v>
      </c>
      <c r="H691" s="67">
        <f>H692</f>
        <v>0</v>
      </c>
      <c r="I691" s="67">
        <f t="shared" si="329"/>
        <v>0</v>
      </c>
      <c r="J691" s="67">
        <f t="shared" ref="J691:M692" si="359">J692</f>
        <v>0</v>
      </c>
      <c r="K691" s="67">
        <f>K692</f>
        <v>0</v>
      </c>
      <c r="L691" s="67">
        <f t="shared" si="322"/>
        <v>0</v>
      </c>
      <c r="M691" s="67">
        <f t="shared" si="359"/>
        <v>0</v>
      </c>
      <c r="N691" s="67">
        <f>N692</f>
        <v>0</v>
      </c>
      <c r="O691" s="67">
        <f t="shared" si="323"/>
        <v>0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24" hidden="1">
      <c r="A692" s="7" t="s">
        <v>88</v>
      </c>
      <c r="B692" s="6" t="s">
        <v>45</v>
      </c>
      <c r="C692" s="6" t="s">
        <v>9</v>
      </c>
      <c r="D692" s="6" t="s">
        <v>6</v>
      </c>
      <c r="E692" s="6" t="s">
        <v>520</v>
      </c>
      <c r="F692" s="6" t="s">
        <v>87</v>
      </c>
      <c r="G692" s="67">
        <f>G693</f>
        <v>0</v>
      </c>
      <c r="H692" s="67">
        <f>H693</f>
        <v>0</v>
      </c>
      <c r="I692" s="67">
        <f t="shared" si="329"/>
        <v>0</v>
      </c>
      <c r="J692" s="67">
        <f t="shared" si="359"/>
        <v>0</v>
      </c>
      <c r="K692" s="67">
        <f>K693</f>
        <v>0</v>
      </c>
      <c r="L692" s="67">
        <f t="shared" si="322"/>
        <v>0</v>
      </c>
      <c r="M692" s="67">
        <f t="shared" si="359"/>
        <v>0</v>
      </c>
      <c r="N692" s="67">
        <f>N693</f>
        <v>0</v>
      </c>
      <c r="O692" s="67">
        <f t="shared" si="323"/>
        <v>0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12" hidden="1">
      <c r="A693" s="7" t="s">
        <v>186</v>
      </c>
      <c r="B693" s="6" t="s">
        <v>45</v>
      </c>
      <c r="C693" s="6" t="s">
        <v>9</v>
      </c>
      <c r="D693" s="6" t="s">
        <v>6</v>
      </c>
      <c r="E693" s="6" t="s">
        <v>520</v>
      </c>
      <c r="F693" s="6" t="s">
        <v>187</v>
      </c>
      <c r="G693" s="67"/>
      <c r="H693" s="67"/>
      <c r="I693" s="67">
        <f t="shared" si="329"/>
        <v>0</v>
      </c>
      <c r="J693" s="67"/>
      <c r="K693" s="67"/>
      <c r="L693" s="67">
        <f t="shared" si="322"/>
        <v>0</v>
      </c>
      <c r="M693" s="67"/>
      <c r="N693" s="67"/>
      <c r="O693" s="67">
        <f t="shared" si="323"/>
        <v>0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36">
      <c r="A694" s="48" t="s">
        <v>469</v>
      </c>
      <c r="B694" s="6" t="s">
        <v>45</v>
      </c>
      <c r="C694" s="6" t="s">
        <v>9</v>
      </c>
      <c r="D694" s="6" t="s">
        <v>6</v>
      </c>
      <c r="E694" s="6" t="s">
        <v>432</v>
      </c>
      <c r="F694" s="6"/>
      <c r="G694" s="67">
        <f>G695</f>
        <v>705824</v>
      </c>
      <c r="H694" s="67">
        <f>H695</f>
        <v>0</v>
      </c>
      <c r="I694" s="67">
        <f t="shared" si="329"/>
        <v>705824</v>
      </c>
      <c r="J694" s="67">
        <f t="shared" ref="J694:M695" si="360">J695</f>
        <v>705824</v>
      </c>
      <c r="K694" s="67">
        <f>K695</f>
        <v>0</v>
      </c>
      <c r="L694" s="67">
        <f t="shared" si="322"/>
        <v>705824</v>
      </c>
      <c r="M694" s="67">
        <f t="shared" si="360"/>
        <v>705824</v>
      </c>
      <c r="N694" s="67">
        <f>N695</f>
        <v>0</v>
      </c>
      <c r="O694" s="67">
        <f t="shared" si="323"/>
        <v>705824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24">
      <c r="A695" s="7" t="s">
        <v>88</v>
      </c>
      <c r="B695" s="6" t="s">
        <v>45</v>
      </c>
      <c r="C695" s="6" t="s">
        <v>9</v>
      </c>
      <c r="D695" s="6" t="s">
        <v>6</v>
      </c>
      <c r="E695" s="6" t="s">
        <v>432</v>
      </c>
      <c r="F695" s="6" t="s">
        <v>87</v>
      </c>
      <c r="G695" s="67">
        <f>G696</f>
        <v>705824</v>
      </c>
      <c r="H695" s="67">
        <f>H696</f>
        <v>0</v>
      </c>
      <c r="I695" s="67">
        <f t="shared" si="329"/>
        <v>705824</v>
      </c>
      <c r="J695" s="67">
        <f t="shared" si="360"/>
        <v>705824</v>
      </c>
      <c r="K695" s="67">
        <f>K696</f>
        <v>0</v>
      </c>
      <c r="L695" s="67">
        <f t="shared" si="322"/>
        <v>705824</v>
      </c>
      <c r="M695" s="67">
        <f t="shared" si="360"/>
        <v>705824</v>
      </c>
      <c r="N695" s="67">
        <f>N696</f>
        <v>0</v>
      </c>
      <c r="O695" s="67">
        <f t="shared" si="323"/>
        <v>705824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11.25" customHeight="1">
      <c r="A696" s="7" t="s">
        <v>186</v>
      </c>
      <c r="B696" s="6" t="s">
        <v>45</v>
      </c>
      <c r="C696" s="6" t="s">
        <v>9</v>
      </c>
      <c r="D696" s="6" t="s">
        <v>6</v>
      </c>
      <c r="E696" s="6" t="s">
        <v>432</v>
      </c>
      <c r="F696" s="6" t="s">
        <v>187</v>
      </c>
      <c r="G696" s="67">
        <f>352912+352912</f>
        <v>705824</v>
      </c>
      <c r="H696" s="67"/>
      <c r="I696" s="67">
        <f t="shared" si="329"/>
        <v>705824</v>
      </c>
      <c r="J696" s="68">
        <f>352912+352912</f>
        <v>705824</v>
      </c>
      <c r="K696" s="67"/>
      <c r="L696" s="67">
        <f t="shared" si="322"/>
        <v>705824</v>
      </c>
      <c r="M696" s="67">
        <f>352912+352912</f>
        <v>705824</v>
      </c>
      <c r="N696" s="67"/>
      <c r="O696" s="67">
        <f t="shared" si="323"/>
        <v>705824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24" hidden="1">
      <c r="A697" s="48" t="s">
        <v>436</v>
      </c>
      <c r="B697" s="6" t="s">
        <v>45</v>
      </c>
      <c r="C697" s="6" t="s">
        <v>9</v>
      </c>
      <c r="D697" s="6" t="s">
        <v>6</v>
      </c>
      <c r="E697" s="6" t="s">
        <v>435</v>
      </c>
      <c r="F697" s="6"/>
      <c r="G697" s="67">
        <f>G698</f>
        <v>0</v>
      </c>
      <c r="H697" s="67">
        <f>H698</f>
        <v>0</v>
      </c>
      <c r="I697" s="67">
        <f t="shared" si="329"/>
        <v>0</v>
      </c>
      <c r="J697" s="67">
        <f t="shared" ref="J697:M698" si="361">J698</f>
        <v>0</v>
      </c>
      <c r="K697" s="67">
        <f>K698</f>
        <v>0</v>
      </c>
      <c r="L697" s="67">
        <f t="shared" si="322"/>
        <v>0</v>
      </c>
      <c r="M697" s="67">
        <f t="shared" si="361"/>
        <v>0</v>
      </c>
      <c r="N697" s="67">
        <f>N698</f>
        <v>0</v>
      </c>
      <c r="O697" s="67">
        <f t="shared" si="323"/>
        <v>0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24" hidden="1">
      <c r="A698" s="7" t="s">
        <v>88</v>
      </c>
      <c r="B698" s="6" t="s">
        <v>45</v>
      </c>
      <c r="C698" s="6" t="s">
        <v>9</v>
      </c>
      <c r="D698" s="6" t="s">
        <v>6</v>
      </c>
      <c r="E698" s="6" t="s">
        <v>435</v>
      </c>
      <c r="F698" s="6" t="s">
        <v>87</v>
      </c>
      <c r="G698" s="67">
        <f>G699</f>
        <v>0</v>
      </c>
      <c r="H698" s="67">
        <f>H699</f>
        <v>0</v>
      </c>
      <c r="I698" s="67">
        <f t="shared" si="329"/>
        <v>0</v>
      </c>
      <c r="J698" s="67">
        <f t="shared" si="361"/>
        <v>0</v>
      </c>
      <c r="K698" s="67">
        <f>K699</f>
        <v>0</v>
      </c>
      <c r="L698" s="67">
        <f t="shared" si="322"/>
        <v>0</v>
      </c>
      <c r="M698" s="67">
        <f t="shared" si="361"/>
        <v>0</v>
      </c>
      <c r="N698" s="67">
        <f>N699</f>
        <v>0</v>
      </c>
      <c r="O698" s="67">
        <f t="shared" si="323"/>
        <v>0</v>
      </c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2" hidden="1">
      <c r="A699" s="7" t="s">
        <v>186</v>
      </c>
      <c r="B699" s="6" t="s">
        <v>45</v>
      </c>
      <c r="C699" s="6" t="s">
        <v>9</v>
      </c>
      <c r="D699" s="6" t="s">
        <v>6</v>
      </c>
      <c r="E699" s="6" t="s">
        <v>435</v>
      </c>
      <c r="F699" s="6" t="s">
        <v>187</v>
      </c>
      <c r="G699" s="67"/>
      <c r="H699" s="67"/>
      <c r="I699" s="67">
        <f t="shared" si="329"/>
        <v>0</v>
      </c>
      <c r="J699" s="68"/>
      <c r="K699" s="67"/>
      <c r="L699" s="67">
        <f t="shared" si="322"/>
        <v>0</v>
      </c>
      <c r="M699" s="67"/>
      <c r="N699" s="67"/>
      <c r="O699" s="67">
        <f t="shared" si="323"/>
        <v>0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12" hidden="1">
      <c r="A700" s="72" t="s">
        <v>468</v>
      </c>
      <c r="B700" s="6" t="s">
        <v>45</v>
      </c>
      <c r="C700" s="6" t="s">
        <v>9</v>
      </c>
      <c r="D700" s="6" t="s">
        <v>6</v>
      </c>
      <c r="E700" s="6" t="s">
        <v>471</v>
      </c>
      <c r="F700" s="6"/>
      <c r="G700" s="67">
        <f>G701</f>
        <v>0</v>
      </c>
      <c r="H700" s="67">
        <f>H701</f>
        <v>0</v>
      </c>
      <c r="I700" s="67">
        <f t="shared" si="329"/>
        <v>0</v>
      </c>
      <c r="J700" s="67">
        <f t="shared" ref="J700:M701" si="362">J701</f>
        <v>0</v>
      </c>
      <c r="K700" s="67">
        <f>K701</f>
        <v>0</v>
      </c>
      <c r="L700" s="67">
        <f t="shared" si="322"/>
        <v>0</v>
      </c>
      <c r="M700" s="67">
        <f t="shared" si="362"/>
        <v>0</v>
      </c>
      <c r="N700" s="67">
        <f>N701</f>
        <v>0</v>
      </c>
      <c r="O700" s="67">
        <f t="shared" si="323"/>
        <v>0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24" hidden="1">
      <c r="A701" s="7" t="s">
        <v>106</v>
      </c>
      <c r="B701" s="6" t="s">
        <v>45</v>
      </c>
      <c r="C701" s="6" t="s">
        <v>9</v>
      </c>
      <c r="D701" s="6" t="s">
        <v>6</v>
      </c>
      <c r="E701" s="6" t="s">
        <v>471</v>
      </c>
      <c r="F701" s="6" t="s">
        <v>87</v>
      </c>
      <c r="G701" s="67">
        <f>G702</f>
        <v>0</v>
      </c>
      <c r="H701" s="67">
        <f>H702</f>
        <v>0</v>
      </c>
      <c r="I701" s="67">
        <f t="shared" si="329"/>
        <v>0</v>
      </c>
      <c r="J701" s="67">
        <f t="shared" si="362"/>
        <v>0</v>
      </c>
      <c r="K701" s="67">
        <f>K702</f>
        <v>0</v>
      </c>
      <c r="L701" s="67">
        <f t="shared" si="322"/>
        <v>0</v>
      </c>
      <c r="M701" s="67">
        <f t="shared" si="362"/>
        <v>0</v>
      </c>
      <c r="N701" s="67">
        <f>N702</f>
        <v>0</v>
      </c>
      <c r="O701" s="67">
        <f t="shared" si="323"/>
        <v>0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 hidden="1">
      <c r="A702" s="7" t="s">
        <v>188</v>
      </c>
      <c r="B702" s="6" t="s">
        <v>45</v>
      </c>
      <c r="C702" s="6" t="s">
        <v>9</v>
      </c>
      <c r="D702" s="6" t="s">
        <v>6</v>
      </c>
      <c r="E702" s="6" t="s">
        <v>471</v>
      </c>
      <c r="F702" s="6" t="s">
        <v>187</v>
      </c>
      <c r="G702" s="67"/>
      <c r="H702" s="67"/>
      <c r="I702" s="67">
        <f t="shared" si="329"/>
        <v>0</v>
      </c>
      <c r="J702" s="68"/>
      <c r="K702" s="67"/>
      <c r="L702" s="67">
        <f t="shared" si="322"/>
        <v>0</v>
      </c>
      <c r="M702" s="67"/>
      <c r="N702" s="67"/>
      <c r="O702" s="67">
        <f t="shared" si="323"/>
        <v>0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12">
      <c r="A703" s="7" t="s">
        <v>409</v>
      </c>
      <c r="B703" s="6" t="s">
        <v>45</v>
      </c>
      <c r="C703" s="6" t="s">
        <v>9</v>
      </c>
      <c r="D703" s="6" t="s">
        <v>6</v>
      </c>
      <c r="E703" s="6" t="s">
        <v>408</v>
      </c>
      <c r="F703" s="6"/>
      <c r="G703" s="67">
        <f>G704+G707</f>
        <v>115000</v>
      </c>
      <c r="H703" s="67">
        <f>H704+H707</f>
        <v>0</v>
      </c>
      <c r="I703" s="67">
        <f t="shared" si="329"/>
        <v>115000</v>
      </c>
      <c r="J703" s="67">
        <f t="shared" ref="J703:M703" si="363">J704+J707</f>
        <v>115000</v>
      </c>
      <c r="K703" s="67">
        <f>K704+K707</f>
        <v>0</v>
      </c>
      <c r="L703" s="67">
        <f t="shared" si="322"/>
        <v>115000</v>
      </c>
      <c r="M703" s="67">
        <f t="shared" si="363"/>
        <v>115000</v>
      </c>
      <c r="N703" s="67">
        <f>N704+N707</f>
        <v>0</v>
      </c>
      <c r="O703" s="67">
        <f t="shared" si="323"/>
        <v>115000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24">
      <c r="A704" s="48" t="s">
        <v>302</v>
      </c>
      <c r="B704" s="6" t="s">
        <v>45</v>
      </c>
      <c r="C704" s="6" t="s">
        <v>9</v>
      </c>
      <c r="D704" s="6" t="s">
        <v>6</v>
      </c>
      <c r="E704" s="6" t="s">
        <v>407</v>
      </c>
      <c r="F704" s="6"/>
      <c r="G704" s="67">
        <f t="shared" ref="G704:N708" si="364">G705</f>
        <v>115000</v>
      </c>
      <c r="H704" s="67">
        <f t="shared" si="364"/>
        <v>0</v>
      </c>
      <c r="I704" s="67">
        <f t="shared" si="329"/>
        <v>115000</v>
      </c>
      <c r="J704" s="67">
        <f t="shared" si="364"/>
        <v>115000</v>
      </c>
      <c r="K704" s="67">
        <f t="shared" si="364"/>
        <v>0</v>
      </c>
      <c r="L704" s="67">
        <f t="shared" si="322"/>
        <v>115000</v>
      </c>
      <c r="M704" s="67">
        <f t="shared" si="364"/>
        <v>115000</v>
      </c>
      <c r="N704" s="67">
        <f t="shared" si="364"/>
        <v>0</v>
      </c>
      <c r="O704" s="67">
        <f t="shared" si="323"/>
        <v>115000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24">
      <c r="A705" s="7" t="s">
        <v>88</v>
      </c>
      <c r="B705" s="6" t="s">
        <v>45</v>
      </c>
      <c r="C705" s="6" t="s">
        <v>9</v>
      </c>
      <c r="D705" s="6" t="s">
        <v>6</v>
      </c>
      <c r="E705" s="6" t="s">
        <v>407</v>
      </c>
      <c r="F705" s="6" t="s">
        <v>87</v>
      </c>
      <c r="G705" s="67">
        <f t="shared" si="364"/>
        <v>115000</v>
      </c>
      <c r="H705" s="67">
        <f t="shared" si="364"/>
        <v>0</v>
      </c>
      <c r="I705" s="67">
        <f t="shared" si="329"/>
        <v>115000</v>
      </c>
      <c r="J705" s="67">
        <f t="shared" si="364"/>
        <v>115000</v>
      </c>
      <c r="K705" s="67">
        <f t="shared" si="364"/>
        <v>0</v>
      </c>
      <c r="L705" s="67">
        <f t="shared" ref="L705:L716" si="365">J705+K705</f>
        <v>115000</v>
      </c>
      <c r="M705" s="67">
        <f t="shared" si="364"/>
        <v>115000</v>
      </c>
      <c r="N705" s="67">
        <f t="shared" si="364"/>
        <v>0</v>
      </c>
      <c r="O705" s="67">
        <f t="shared" ref="O705:O716" si="366">M705+N705</f>
        <v>115000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16.5" customHeight="1">
      <c r="A706" s="7" t="s">
        <v>186</v>
      </c>
      <c r="B706" s="6" t="s">
        <v>45</v>
      </c>
      <c r="C706" s="6" t="s">
        <v>9</v>
      </c>
      <c r="D706" s="6" t="s">
        <v>6</v>
      </c>
      <c r="E706" s="6" t="s">
        <v>407</v>
      </c>
      <c r="F706" s="6" t="s">
        <v>187</v>
      </c>
      <c r="G706" s="67">
        <v>115000</v>
      </c>
      <c r="H706" s="67"/>
      <c r="I706" s="67">
        <f t="shared" si="329"/>
        <v>115000</v>
      </c>
      <c r="J706" s="68">
        <v>115000</v>
      </c>
      <c r="K706" s="67"/>
      <c r="L706" s="67">
        <f t="shared" si="365"/>
        <v>115000</v>
      </c>
      <c r="M706" s="67">
        <v>115000</v>
      </c>
      <c r="N706" s="67"/>
      <c r="O706" s="67">
        <f t="shared" si="366"/>
        <v>115000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3.5" hidden="1" customHeight="1">
      <c r="A707" s="48" t="s">
        <v>434</v>
      </c>
      <c r="B707" s="6" t="s">
        <v>45</v>
      </c>
      <c r="C707" s="6" t="s">
        <v>9</v>
      </c>
      <c r="D707" s="6" t="s">
        <v>6</v>
      </c>
      <c r="E707" s="6" t="s">
        <v>433</v>
      </c>
      <c r="F707" s="6"/>
      <c r="G707" s="67">
        <f t="shared" si="364"/>
        <v>0</v>
      </c>
      <c r="H707" s="67">
        <f t="shared" si="364"/>
        <v>0</v>
      </c>
      <c r="I707" s="67">
        <f t="shared" si="329"/>
        <v>0</v>
      </c>
      <c r="J707" s="67">
        <f t="shared" si="364"/>
        <v>0</v>
      </c>
      <c r="K707" s="67">
        <f t="shared" si="364"/>
        <v>0</v>
      </c>
      <c r="L707" s="67">
        <f t="shared" si="365"/>
        <v>0</v>
      </c>
      <c r="M707" s="67">
        <f t="shared" si="364"/>
        <v>0</v>
      </c>
      <c r="N707" s="67">
        <f t="shared" si="364"/>
        <v>0</v>
      </c>
      <c r="O707" s="67">
        <f t="shared" si="366"/>
        <v>0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13.5" hidden="1" customHeight="1">
      <c r="A708" s="7" t="s">
        <v>88</v>
      </c>
      <c r="B708" s="6" t="s">
        <v>45</v>
      </c>
      <c r="C708" s="6" t="s">
        <v>9</v>
      </c>
      <c r="D708" s="6" t="s">
        <v>6</v>
      </c>
      <c r="E708" s="6" t="s">
        <v>433</v>
      </c>
      <c r="F708" s="6" t="s">
        <v>87</v>
      </c>
      <c r="G708" s="67">
        <f t="shared" si="364"/>
        <v>0</v>
      </c>
      <c r="H708" s="67">
        <f t="shared" si="364"/>
        <v>0</v>
      </c>
      <c r="I708" s="67">
        <f t="shared" si="329"/>
        <v>0</v>
      </c>
      <c r="J708" s="67">
        <f t="shared" si="364"/>
        <v>0</v>
      </c>
      <c r="K708" s="67">
        <f t="shared" si="364"/>
        <v>0</v>
      </c>
      <c r="L708" s="67">
        <f t="shared" si="365"/>
        <v>0</v>
      </c>
      <c r="M708" s="67">
        <f t="shared" si="364"/>
        <v>0</v>
      </c>
      <c r="N708" s="67">
        <f t="shared" si="364"/>
        <v>0</v>
      </c>
      <c r="O708" s="67">
        <f t="shared" si="366"/>
        <v>0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3.5" hidden="1" customHeight="1">
      <c r="A709" s="7" t="s">
        <v>186</v>
      </c>
      <c r="B709" s="6" t="s">
        <v>45</v>
      </c>
      <c r="C709" s="6" t="s">
        <v>9</v>
      </c>
      <c r="D709" s="6" t="s">
        <v>6</v>
      </c>
      <c r="E709" s="6" t="s">
        <v>433</v>
      </c>
      <c r="F709" s="6" t="s">
        <v>187</v>
      </c>
      <c r="G709" s="67"/>
      <c r="H709" s="67"/>
      <c r="I709" s="67">
        <f t="shared" si="329"/>
        <v>0</v>
      </c>
      <c r="J709" s="68"/>
      <c r="K709" s="67"/>
      <c r="L709" s="67">
        <f t="shared" si="365"/>
        <v>0</v>
      </c>
      <c r="M709" s="67"/>
      <c r="N709" s="67"/>
      <c r="O709" s="67">
        <f t="shared" si="366"/>
        <v>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12">
      <c r="A710" s="7" t="s">
        <v>112</v>
      </c>
      <c r="B710" s="6" t="s">
        <v>45</v>
      </c>
      <c r="C710" s="6" t="s">
        <v>9</v>
      </c>
      <c r="D710" s="6" t="s">
        <v>6</v>
      </c>
      <c r="E710" s="6" t="s">
        <v>292</v>
      </c>
      <c r="F710" s="6"/>
      <c r="G710" s="67">
        <f>G717+G714+G711</f>
        <v>17991854</v>
      </c>
      <c r="H710" s="67">
        <f>H717+H714+H711</f>
        <v>-2366533.29</v>
      </c>
      <c r="I710" s="67">
        <f t="shared" si="329"/>
        <v>15625320.710000001</v>
      </c>
      <c r="J710" s="67">
        <f t="shared" ref="J710:M710" si="367">J717+J714+J711</f>
        <v>18665222</v>
      </c>
      <c r="K710" s="67">
        <f>K717+K714+K711</f>
        <v>-2706303.83</v>
      </c>
      <c r="L710" s="67">
        <f t="shared" si="365"/>
        <v>15958918.17</v>
      </c>
      <c r="M710" s="67">
        <f t="shared" si="367"/>
        <v>21011273.219999999</v>
      </c>
      <c r="N710" s="67">
        <f>N717+N714+N711</f>
        <v>-2393655.34</v>
      </c>
      <c r="O710" s="67">
        <f t="shared" si="366"/>
        <v>18617617.879999999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48">
      <c r="A711" s="7" t="s">
        <v>114</v>
      </c>
      <c r="B711" s="6" t="s">
        <v>45</v>
      </c>
      <c r="C711" s="6" t="s">
        <v>9</v>
      </c>
      <c r="D711" s="6" t="s">
        <v>6</v>
      </c>
      <c r="E711" s="6" t="s">
        <v>346</v>
      </c>
      <c r="F711" s="6"/>
      <c r="G711" s="67">
        <f>G712</f>
        <v>16834254</v>
      </c>
      <c r="H711" s="67">
        <f>H712</f>
        <v>-2366533.29</v>
      </c>
      <c r="I711" s="67">
        <f t="shared" si="329"/>
        <v>14467720.710000001</v>
      </c>
      <c r="J711" s="67">
        <f t="shared" ref="J711:M712" si="368">J712</f>
        <v>17507622</v>
      </c>
      <c r="K711" s="67">
        <f>K712</f>
        <v>-2706303.83</v>
      </c>
      <c r="L711" s="67">
        <f t="shared" si="365"/>
        <v>14801318.17</v>
      </c>
      <c r="M711" s="67">
        <f t="shared" si="368"/>
        <v>19853673.219999999</v>
      </c>
      <c r="N711" s="67">
        <f>N712</f>
        <v>-2393655.34</v>
      </c>
      <c r="O711" s="67">
        <f t="shared" si="366"/>
        <v>17460017.879999999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24">
      <c r="A712" s="7" t="s">
        <v>88</v>
      </c>
      <c r="B712" s="6" t="s">
        <v>45</v>
      </c>
      <c r="C712" s="6" t="s">
        <v>9</v>
      </c>
      <c r="D712" s="6" t="s">
        <v>6</v>
      </c>
      <c r="E712" s="6" t="s">
        <v>346</v>
      </c>
      <c r="F712" s="6" t="s">
        <v>87</v>
      </c>
      <c r="G712" s="67">
        <f>G713</f>
        <v>16834254</v>
      </c>
      <c r="H712" s="67">
        <f>H713</f>
        <v>-2366533.29</v>
      </c>
      <c r="I712" s="67">
        <f t="shared" si="329"/>
        <v>14467720.710000001</v>
      </c>
      <c r="J712" s="67">
        <f t="shared" si="368"/>
        <v>17507622</v>
      </c>
      <c r="K712" s="67">
        <f>K713</f>
        <v>-2706303.83</v>
      </c>
      <c r="L712" s="67">
        <f t="shared" si="365"/>
        <v>14801318.17</v>
      </c>
      <c r="M712" s="67">
        <f t="shared" si="368"/>
        <v>19853673.219999999</v>
      </c>
      <c r="N712" s="67">
        <f>N713</f>
        <v>-2393655.34</v>
      </c>
      <c r="O712" s="67">
        <f t="shared" si="366"/>
        <v>17460017.879999999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12">
      <c r="A713" s="7" t="s">
        <v>186</v>
      </c>
      <c r="B713" s="6" t="s">
        <v>45</v>
      </c>
      <c r="C713" s="6" t="s">
        <v>9</v>
      </c>
      <c r="D713" s="6" t="s">
        <v>6</v>
      </c>
      <c r="E713" s="6" t="s">
        <v>346</v>
      </c>
      <c r="F713" s="6" t="s">
        <v>187</v>
      </c>
      <c r="G713" s="67">
        <v>16834254</v>
      </c>
      <c r="H713" s="67">
        <f>-2366533.29</f>
        <v>-2366533.29</v>
      </c>
      <c r="I713" s="67">
        <f t="shared" si="329"/>
        <v>14467720.710000001</v>
      </c>
      <c r="J713" s="68">
        <v>17507622</v>
      </c>
      <c r="K713" s="67">
        <f>-2706303.83</f>
        <v>-2706303.83</v>
      </c>
      <c r="L713" s="67">
        <f t="shared" si="365"/>
        <v>14801318.17</v>
      </c>
      <c r="M713" s="67">
        <v>19853673.219999999</v>
      </c>
      <c r="N713" s="67">
        <f>-2393655.34</f>
        <v>-2393655.34</v>
      </c>
      <c r="O713" s="67">
        <f t="shared" si="366"/>
        <v>17460017.879999999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24">
      <c r="A714" s="7" t="s">
        <v>90</v>
      </c>
      <c r="B714" s="6" t="s">
        <v>45</v>
      </c>
      <c r="C714" s="6" t="s">
        <v>9</v>
      </c>
      <c r="D714" s="6" t="s">
        <v>6</v>
      </c>
      <c r="E714" s="6" t="s">
        <v>347</v>
      </c>
      <c r="F714" s="6"/>
      <c r="G714" s="67">
        <f>G715</f>
        <v>1157600</v>
      </c>
      <c r="H714" s="67">
        <f>H715</f>
        <v>0</v>
      </c>
      <c r="I714" s="67">
        <f t="shared" si="329"/>
        <v>1157600</v>
      </c>
      <c r="J714" s="67">
        <f t="shared" ref="J714:M715" si="369">J715</f>
        <v>1157600</v>
      </c>
      <c r="K714" s="67">
        <f>K715</f>
        <v>0</v>
      </c>
      <c r="L714" s="67">
        <f t="shared" si="365"/>
        <v>1157600</v>
      </c>
      <c r="M714" s="67">
        <f t="shared" si="369"/>
        <v>1157600</v>
      </c>
      <c r="N714" s="67">
        <f>N715</f>
        <v>0</v>
      </c>
      <c r="O714" s="67">
        <f t="shared" si="366"/>
        <v>1157600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24">
      <c r="A715" s="7" t="s">
        <v>88</v>
      </c>
      <c r="B715" s="6" t="s">
        <v>45</v>
      </c>
      <c r="C715" s="6" t="s">
        <v>9</v>
      </c>
      <c r="D715" s="6" t="s">
        <v>6</v>
      </c>
      <c r="E715" s="6" t="s">
        <v>347</v>
      </c>
      <c r="F715" s="6" t="s">
        <v>87</v>
      </c>
      <c r="G715" s="67">
        <f>G716</f>
        <v>1157600</v>
      </c>
      <c r="H715" s="67">
        <f>H716</f>
        <v>0</v>
      </c>
      <c r="I715" s="67">
        <f t="shared" si="329"/>
        <v>1157600</v>
      </c>
      <c r="J715" s="67">
        <f t="shared" si="369"/>
        <v>1157600</v>
      </c>
      <c r="K715" s="67">
        <f>K716</f>
        <v>0</v>
      </c>
      <c r="L715" s="67">
        <f t="shared" si="365"/>
        <v>1157600</v>
      </c>
      <c r="M715" s="67">
        <f t="shared" si="369"/>
        <v>1157600</v>
      </c>
      <c r="N715" s="67">
        <f>N716</f>
        <v>0</v>
      </c>
      <c r="O715" s="67">
        <f t="shared" si="366"/>
        <v>1157600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12">
      <c r="A716" s="7" t="s">
        <v>186</v>
      </c>
      <c r="B716" s="6" t="s">
        <v>45</v>
      </c>
      <c r="C716" s="6" t="s">
        <v>9</v>
      </c>
      <c r="D716" s="6" t="s">
        <v>6</v>
      </c>
      <c r="E716" s="6" t="s">
        <v>347</v>
      </c>
      <c r="F716" s="6" t="s">
        <v>187</v>
      </c>
      <c r="G716" s="67">
        <v>1157600</v>
      </c>
      <c r="H716" s="67"/>
      <c r="I716" s="67">
        <f t="shared" si="329"/>
        <v>1157600</v>
      </c>
      <c r="J716" s="68">
        <v>1157600</v>
      </c>
      <c r="K716" s="67"/>
      <c r="L716" s="67">
        <f t="shared" si="365"/>
        <v>1157600</v>
      </c>
      <c r="M716" s="67">
        <v>1157600</v>
      </c>
      <c r="N716" s="67"/>
      <c r="O716" s="67">
        <f t="shared" si="366"/>
        <v>1157600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4.25" hidden="1" customHeight="1">
      <c r="A717" s="7" t="s">
        <v>284</v>
      </c>
      <c r="B717" s="6" t="s">
        <v>45</v>
      </c>
      <c r="C717" s="6" t="s">
        <v>9</v>
      </c>
      <c r="D717" s="6" t="s">
        <v>6</v>
      </c>
      <c r="E717" s="6" t="s">
        <v>354</v>
      </c>
      <c r="F717" s="6"/>
      <c r="G717" s="67">
        <f>G718</f>
        <v>0</v>
      </c>
      <c r="H717" s="67">
        <f>H718</f>
        <v>0</v>
      </c>
      <c r="I717" s="65">
        <f t="shared" si="329"/>
        <v>0</v>
      </c>
      <c r="J717" s="67">
        <f t="shared" ref="J717:M718" si="370">J718</f>
        <v>0</v>
      </c>
      <c r="K717" s="67"/>
      <c r="L717" s="67"/>
      <c r="M717" s="67">
        <f t="shared" si="370"/>
        <v>0</v>
      </c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4.25" hidden="1" customHeight="1">
      <c r="A718" s="7" t="s">
        <v>88</v>
      </c>
      <c r="B718" s="6" t="s">
        <v>45</v>
      </c>
      <c r="C718" s="6" t="s">
        <v>9</v>
      </c>
      <c r="D718" s="6" t="s">
        <v>6</v>
      </c>
      <c r="E718" s="6" t="s">
        <v>354</v>
      </c>
      <c r="F718" s="6" t="s">
        <v>87</v>
      </c>
      <c r="G718" s="67">
        <f>G719</f>
        <v>0</v>
      </c>
      <c r="H718" s="67">
        <f>H719</f>
        <v>0</v>
      </c>
      <c r="I718" s="65">
        <f t="shared" si="329"/>
        <v>0</v>
      </c>
      <c r="J718" s="67">
        <f t="shared" si="370"/>
        <v>0</v>
      </c>
      <c r="K718" s="67"/>
      <c r="L718" s="67"/>
      <c r="M718" s="67">
        <f t="shared" si="370"/>
        <v>0</v>
      </c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14.25" hidden="1" customHeight="1">
      <c r="A719" s="7" t="s">
        <v>188</v>
      </c>
      <c r="B719" s="6" t="s">
        <v>45</v>
      </c>
      <c r="C719" s="6" t="s">
        <v>9</v>
      </c>
      <c r="D719" s="6" t="s">
        <v>6</v>
      </c>
      <c r="E719" s="6" t="s">
        <v>354</v>
      </c>
      <c r="F719" s="6" t="s">
        <v>187</v>
      </c>
      <c r="G719" s="67"/>
      <c r="H719" s="67"/>
      <c r="I719" s="65">
        <f t="shared" ref="I719:I782" si="371">G719+H719</f>
        <v>0</v>
      </c>
      <c r="J719" s="68"/>
      <c r="K719" s="68"/>
      <c r="L719" s="68"/>
      <c r="M719" s="67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2">
      <c r="A720" s="8" t="s">
        <v>204</v>
      </c>
      <c r="B720" s="4" t="s">
        <v>45</v>
      </c>
      <c r="C720" s="4" t="s">
        <v>9</v>
      </c>
      <c r="D720" s="4" t="s">
        <v>7</v>
      </c>
      <c r="E720" s="4"/>
      <c r="F720" s="4"/>
      <c r="G720" s="66">
        <f>G721</f>
        <v>17188395</v>
      </c>
      <c r="H720" s="66">
        <f>H721</f>
        <v>0</v>
      </c>
      <c r="I720" s="66">
        <f t="shared" si="371"/>
        <v>17188395</v>
      </c>
      <c r="J720" s="66">
        <f t="shared" ref="J720:M720" si="372">J721</f>
        <v>17716825</v>
      </c>
      <c r="K720" s="66">
        <f>K721</f>
        <v>0</v>
      </c>
      <c r="L720" s="66">
        <f t="shared" ref="L720:L772" si="373">J720+K720</f>
        <v>17716825</v>
      </c>
      <c r="M720" s="66">
        <f t="shared" si="372"/>
        <v>18466934</v>
      </c>
      <c r="N720" s="66">
        <f>N721</f>
        <v>0</v>
      </c>
      <c r="O720" s="66">
        <f t="shared" ref="O720:O772" si="374">M720+N720</f>
        <v>18466934</v>
      </c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12">
      <c r="A721" s="7" t="s">
        <v>486</v>
      </c>
      <c r="B721" s="6" t="s">
        <v>45</v>
      </c>
      <c r="C721" s="6" t="s">
        <v>9</v>
      </c>
      <c r="D721" s="6" t="s">
        <v>7</v>
      </c>
      <c r="E721" s="6" t="s">
        <v>153</v>
      </c>
      <c r="F721" s="6"/>
      <c r="G721" s="67">
        <f>G722+G746</f>
        <v>17188395</v>
      </c>
      <c r="H721" s="67">
        <f>H722+H746</f>
        <v>0</v>
      </c>
      <c r="I721" s="67">
        <f t="shared" si="371"/>
        <v>17188395</v>
      </c>
      <c r="J721" s="67">
        <f t="shared" ref="J721:M721" si="375">J722+J746</f>
        <v>17716825</v>
      </c>
      <c r="K721" s="67">
        <f>K722+K746</f>
        <v>0</v>
      </c>
      <c r="L721" s="67">
        <f t="shared" si="373"/>
        <v>17716825</v>
      </c>
      <c r="M721" s="67">
        <f t="shared" si="375"/>
        <v>18466934</v>
      </c>
      <c r="N721" s="67">
        <f>N722+N746</f>
        <v>0</v>
      </c>
      <c r="O721" s="67">
        <f t="shared" si="374"/>
        <v>18466934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2">
      <c r="A722" s="7" t="s">
        <v>488</v>
      </c>
      <c r="B722" s="6" t="s">
        <v>45</v>
      </c>
      <c r="C722" s="6" t="s">
        <v>9</v>
      </c>
      <c r="D722" s="6" t="s">
        <v>7</v>
      </c>
      <c r="E722" s="6" t="s">
        <v>157</v>
      </c>
      <c r="F722" s="6"/>
      <c r="G722" s="67">
        <f>G723+G726+G729+G732+G735</f>
        <v>16408795</v>
      </c>
      <c r="H722" s="67">
        <f>H723+H726+H729+H732+H735</f>
        <v>0</v>
      </c>
      <c r="I722" s="67">
        <f t="shared" si="371"/>
        <v>16408795</v>
      </c>
      <c r="J722" s="67">
        <f t="shared" ref="J722:M722" si="376">J723+J726+J729+J732+J735</f>
        <v>16908232</v>
      </c>
      <c r="K722" s="67">
        <f>K723+K726+K729+K732+K735</f>
        <v>0</v>
      </c>
      <c r="L722" s="67">
        <f t="shared" si="373"/>
        <v>16908232</v>
      </c>
      <c r="M722" s="67">
        <f t="shared" si="376"/>
        <v>17542592</v>
      </c>
      <c r="N722" s="67">
        <f>N723+N726+N729+N732+N735</f>
        <v>0</v>
      </c>
      <c r="O722" s="67">
        <f t="shared" si="374"/>
        <v>17542592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2">
      <c r="A723" s="7" t="s">
        <v>115</v>
      </c>
      <c r="B723" s="6" t="s">
        <v>45</v>
      </c>
      <c r="C723" s="6" t="s">
        <v>9</v>
      </c>
      <c r="D723" s="6" t="s">
        <v>7</v>
      </c>
      <c r="E723" s="6" t="s">
        <v>158</v>
      </c>
      <c r="F723" s="6"/>
      <c r="G723" s="67">
        <f>G724</f>
        <v>11950279</v>
      </c>
      <c r="H723" s="67">
        <f>H724</f>
        <v>0</v>
      </c>
      <c r="I723" s="67">
        <f t="shared" si="371"/>
        <v>11950279</v>
      </c>
      <c r="J723" s="67">
        <f t="shared" ref="J723:M724" si="377">J724</f>
        <v>12405437</v>
      </c>
      <c r="K723" s="67">
        <f>K724</f>
        <v>0</v>
      </c>
      <c r="L723" s="67">
        <f t="shared" si="373"/>
        <v>12405437</v>
      </c>
      <c r="M723" s="67">
        <f t="shared" si="377"/>
        <v>12997377</v>
      </c>
      <c r="N723" s="67">
        <f>N724</f>
        <v>0</v>
      </c>
      <c r="O723" s="67">
        <f t="shared" si="374"/>
        <v>12997377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24">
      <c r="A724" s="7" t="s">
        <v>88</v>
      </c>
      <c r="B724" s="6" t="s">
        <v>45</v>
      </c>
      <c r="C724" s="6" t="s">
        <v>9</v>
      </c>
      <c r="D724" s="6" t="s">
        <v>7</v>
      </c>
      <c r="E724" s="6" t="s">
        <v>158</v>
      </c>
      <c r="F724" s="6" t="s">
        <v>87</v>
      </c>
      <c r="G724" s="67">
        <f>G725</f>
        <v>11950279</v>
      </c>
      <c r="H724" s="67">
        <f>H725</f>
        <v>0</v>
      </c>
      <c r="I724" s="67">
        <f t="shared" si="371"/>
        <v>11950279</v>
      </c>
      <c r="J724" s="67">
        <f t="shared" si="377"/>
        <v>12405437</v>
      </c>
      <c r="K724" s="67">
        <f>K725</f>
        <v>0</v>
      </c>
      <c r="L724" s="67">
        <f t="shared" si="373"/>
        <v>12405437</v>
      </c>
      <c r="M724" s="67">
        <f t="shared" si="377"/>
        <v>12997377</v>
      </c>
      <c r="N724" s="67">
        <f>N725</f>
        <v>0</v>
      </c>
      <c r="O724" s="67">
        <f t="shared" si="374"/>
        <v>12997377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2">
      <c r="A725" s="7" t="s">
        <v>186</v>
      </c>
      <c r="B725" s="6" t="s">
        <v>45</v>
      </c>
      <c r="C725" s="6" t="s">
        <v>9</v>
      </c>
      <c r="D725" s="6" t="s">
        <v>7</v>
      </c>
      <c r="E725" s="6" t="s">
        <v>158</v>
      </c>
      <c r="F725" s="6" t="s">
        <v>187</v>
      </c>
      <c r="G725" s="67">
        <v>11950279</v>
      </c>
      <c r="H725" s="67"/>
      <c r="I725" s="67">
        <f t="shared" si="371"/>
        <v>11950279</v>
      </c>
      <c r="J725" s="68">
        <v>12405437</v>
      </c>
      <c r="K725" s="67"/>
      <c r="L725" s="67">
        <f t="shared" si="373"/>
        <v>12405437</v>
      </c>
      <c r="M725" s="67">
        <v>12997377</v>
      </c>
      <c r="N725" s="67"/>
      <c r="O725" s="67">
        <f t="shared" si="374"/>
        <v>12997377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12">
      <c r="A726" s="7" t="s">
        <v>68</v>
      </c>
      <c r="B726" s="6" t="s">
        <v>45</v>
      </c>
      <c r="C726" s="6" t="s">
        <v>9</v>
      </c>
      <c r="D726" s="6" t="s">
        <v>7</v>
      </c>
      <c r="E726" s="6" t="s">
        <v>159</v>
      </c>
      <c r="F726" s="6"/>
      <c r="G726" s="67">
        <f>G727</f>
        <v>1029301</v>
      </c>
      <c r="H726" s="67">
        <f>H727</f>
        <v>81875</v>
      </c>
      <c r="I726" s="67">
        <f t="shared" si="371"/>
        <v>1111176</v>
      </c>
      <c r="J726" s="67">
        <f t="shared" ref="J726:M727" si="378">J727</f>
        <v>1060180</v>
      </c>
      <c r="K726" s="67">
        <f>K727</f>
        <v>82205</v>
      </c>
      <c r="L726" s="67">
        <f t="shared" si="373"/>
        <v>1142385</v>
      </c>
      <c r="M726" s="67">
        <f t="shared" si="378"/>
        <v>1102600</v>
      </c>
      <c r="N726" s="67">
        <f>N727</f>
        <v>82205</v>
      </c>
      <c r="O726" s="67">
        <f t="shared" si="374"/>
        <v>1184805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24">
      <c r="A727" s="7" t="s">
        <v>88</v>
      </c>
      <c r="B727" s="6" t="s">
        <v>45</v>
      </c>
      <c r="C727" s="6" t="s">
        <v>9</v>
      </c>
      <c r="D727" s="6" t="s">
        <v>7</v>
      </c>
      <c r="E727" s="6" t="s">
        <v>159</v>
      </c>
      <c r="F727" s="6" t="s">
        <v>87</v>
      </c>
      <c r="G727" s="67">
        <f>G728</f>
        <v>1029301</v>
      </c>
      <c r="H727" s="67">
        <f>H728</f>
        <v>81875</v>
      </c>
      <c r="I727" s="67">
        <f t="shared" si="371"/>
        <v>1111176</v>
      </c>
      <c r="J727" s="67">
        <f t="shared" si="378"/>
        <v>1060180</v>
      </c>
      <c r="K727" s="67">
        <f>K728</f>
        <v>82205</v>
      </c>
      <c r="L727" s="67">
        <f t="shared" si="373"/>
        <v>1142385</v>
      </c>
      <c r="M727" s="67">
        <f t="shared" si="378"/>
        <v>1102600</v>
      </c>
      <c r="N727" s="67">
        <f>N728</f>
        <v>82205</v>
      </c>
      <c r="O727" s="67">
        <f t="shared" si="374"/>
        <v>1184805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7" t="s">
        <v>186</v>
      </c>
      <c r="B728" s="6" t="s">
        <v>45</v>
      </c>
      <c r="C728" s="6" t="s">
        <v>9</v>
      </c>
      <c r="D728" s="6" t="s">
        <v>7</v>
      </c>
      <c r="E728" s="6" t="s">
        <v>159</v>
      </c>
      <c r="F728" s="6" t="s">
        <v>187</v>
      </c>
      <c r="G728" s="67">
        <v>1029301</v>
      </c>
      <c r="H728" s="67">
        <v>81875</v>
      </c>
      <c r="I728" s="67">
        <f t="shared" si="371"/>
        <v>1111176</v>
      </c>
      <c r="J728" s="68">
        <v>1060180</v>
      </c>
      <c r="K728" s="67">
        <v>82205</v>
      </c>
      <c r="L728" s="67">
        <f t="shared" si="373"/>
        <v>1142385</v>
      </c>
      <c r="M728" s="67">
        <v>1102600</v>
      </c>
      <c r="N728" s="67">
        <v>82205</v>
      </c>
      <c r="O728" s="67">
        <f t="shared" si="374"/>
        <v>1184805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12">
      <c r="A729" s="7" t="s">
        <v>91</v>
      </c>
      <c r="B729" s="6" t="s">
        <v>45</v>
      </c>
      <c r="C729" s="6" t="s">
        <v>9</v>
      </c>
      <c r="D729" s="6" t="s">
        <v>7</v>
      </c>
      <c r="E729" s="6" t="s">
        <v>160</v>
      </c>
      <c r="F729" s="6"/>
      <c r="G729" s="67">
        <f>G730</f>
        <v>106000</v>
      </c>
      <c r="H729" s="67">
        <f>H730</f>
        <v>0</v>
      </c>
      <c r="I729" s="67">
        <f t="shared" si="371"/>
        <v>106000</v>
      </c>
      <c r="J729" s="67">
        <f t="shared" ref="J729:M730" si="379">J730</f>
        <v>106000</v>
      </c>
      <c r="K729" s="67">
        <f>K730</f>
        <v>0</v>
      </c>
      <c r="L729" s="67">
        <f t="shared" si="373"/>
        <v>106000</v>
      </c>
      <c r="M729" s="67">
        <f t="shared" si="379"/>
        <v>106000</v>
      </c>
      <c r="N729" s="67">
        <f>N730</f>
        <v>0</v>
      </c>
      <c r="O729" s="67">
        <f t="shared" si="374"/>
        <v>106000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24">
      <c r="A730" s="7" t="s">
        <v>88</v>
      </c>
      <c r="B730" s="6" t="s">
        <v>45</v>
      </c>
      <c r="C730" s="6" t="s">
        <v>9</v>
      </c>
      <c r="D730" s="6" t="s">
        <v>7</v>
      </c>
      <c r="E730" s="6" t="s">
        <v>160</v>
      </c>
      <c r="F730" s="6" t="s">
        <v>87</v>
      </c>
      <c r="G730" s="67">
        <f>G731</f>
        <v>106000</v>
      </c>
      <c r="H730" s="67">
        <f>H731</f>
        <v>0</v>
      </c>
      <c r="I730" s="67">
        <f t="shared" si="371"/>
        <v>106000</v>
      </c>
      <c r="J730" s="67">
        <f t="shared" si="379"/>
        <v>106000</v>
      </c>
      <c r="K730" s="67">
        <f>K731</f>
        <v>0</v>
      </c>
      <c r="L730" s="67">
        <f t="shared" si="373"/>
        <v>106000</v>
      </c>
      <c r="M730" s="67">
        <f t="shared" si="379"/>
        <v>106000</v>
      </c>
      <c r="N730" s="67">
        <f>N731</f>
        <v>0</v>
      </c>
      <c r="O730" s="67">
        <f t="shared" si="374"/>
        <v>106000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12">
      <c r="A731" s="7" t="s">
        <v>186</v>
      </c>
      <c r="B731" s="6" t="s">
        <v>45</v>
      </c>
      <c r="C731" s="6" t="s">
        <v>9</v>
      </c>
      <c r="D731" s="6" t="s">
        <v>7</v>
      </c>
      <c r="E731" s="6" t="s">
        <v>160</v>
      </c>
      <c r="F731" s="6" t="s">
        <v>187</v>
      </c>
      <c r="G731" s="67">
        <v>106000</v>
      </c>
      <c r="H731" s="67"/>
      <c r="I731" s="67">
        <f t="shared" si="371"/>
        <v>106000</v>
      </c>
      <c r="J731" s="68">
        <v>106000</v>
      </c>
      <c r="K731" s="67"/>
      <c r="L731" s="67">
        <f t="shared" si="373"/>
        <v>106000</v>
      </c>
      <c r="M731" s="67">
        <v>106000</v>
      </c>
      <c r="N731" s="67"/>
      <c r="O731" s="67">
        <f t="shared" si="374"/>
        <v>106000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14.25" hidden="1" customHeight="1">
      <c r="A732" s="7" t="s">
        <v>321</v>
      </c>
      <c r="B732" s="6" t="s">
        <v>45</v>
      </c>
      <c r="C732" s="6" t="s">
        <v>9</v>
      </c>
      <c r="D732" s="6" t="s">
        <v>7</v>
      </c>
      <c r="E732" s="6" t="s">
        <v>318</v>
      </c>
      <c r="F732" s="6"/>
      <c r="G732" s="68">
        <f>G733</f>
        <v>0</v>
      </c>
      <c r="H732" s="68">
        <f>H733</f>
        <v>0</v>
      </c>
      <c r="I732" s="67">
        <f t="shared" si="371"/>
        <v>0</v>
      </c>
      <c r="J732" s="68">
        <f t="shared" ref="J732:M733" si="380">J733</f>
        <v>0</v>
      </c>
      <c r="K732" s="68">
        <f>K733</f>
        <v>0</v>
      </c>
      <c r="L732" s="67">
        <f t="shared" si="373"/>
        <v>0</v>
      </c>
      <c r="M732" s="68">
        <f t="shared" si="380"/>
        <v>0</v>
      </c>
      <c r="N732" s="68">
        <f>N733</f>
        <v>0</v>
      </c>
      <c r="O732" s="67">
        <f t="shared" si="374"/>
        <v>0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4.25" hidden="1" customHeight="1">
      <c r="A733" s="7" t="s">
        <v>106</v>
      </c>
      <c r="B733" s="6" t="s">
        <v>45</v>
      </c>
      <c r="C733" s="6" t="s">
        <v>9</v>
      </c>
      <c r="D733" s="6" t="s">
        <v>7</v>
      </c>
      <c r="E733" s="6" t="s">
        <v>318</v>
      </c>
      <c r="F733" s="6" t="s">
        <v>87</v>
      </c>
      <c r="G733" s="68">
        <f>G734</f>
        <v>0</v>
      </c>
      <c r="H733" s="68">
        <f>H734</f>
        <v>0</v>
      </c>
      <c r="I733" s="67">
        <f t="shared" si="371"/>
        <v>0</v>
      </c>
      <c r="J733" s="68">
        <f t="shared" si="380"/>
        <v>0</v>
      </c>
      <c r="K733" s="68">
        <f>K734</f>
        <v>0</v>
      </c>
      <c r="L733" s="67">
        <f t="shared" si="373"/>
        <v>0</v>
      </c>
      <c r="M733" s="68">
        <f t="shared" si="380"/>
        <v>0</v>
      </c>
      <c r="N733" s="68">
        <f>N734</f>
        <v>0</v>
      </c>
      <c r="O733" s="67">
        <f t="shared" si="374"/>
        <v>0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4.25" hidden="1" customHeight="1">
      <c r="A734" s="7" t="s">
        <v>188</v>
      </c>
      <c r="B734" s="6" t="s">
        <v>45</v>
      </c>
      <c r="C734" s="6" t="s">
        <v>9</v>
      </c>
      <c r="D734" s="6" t="s">
        <v>7</v>
      </c>
      <c r="E734" s="6" t="s">
        <v>318</v>
      </c>
      <c r="F734" s="6" t="s">
        <v>187</v>
      </c>
      <c r="G734" s="68"/>
      <c r="H734" s="68"/>
      <c r="I734" s="67">
        <f t="shared" si="371"/>
        <v>0</v>
      </c>
      <c r="J734" s="68"/>
      <c r="K734" s="68"/>
      <c r="L734" s="67">
        <f t="shared" si="373"/>
        <v>0</v>
      </c>
      <c r="M734" s="67"/>
      <c r="N734" s="68"/>
      <c r="O734" s="67">
        <f t="shared" si="374"/>
        <v>0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24">
      <c r="A735" s="7" t="s">
        <v>315</v>
      </c>
      <c r="B735" s="6" t="s">
        <v>45</v>
      </c>
      <c r="C735" s="6" t="s">
        <v>9</v>
      </c>
      <c r="D735" s="6" t="s">
        <v>7</v>
      </c>
      <c r="E735" s="6" t="s">
        <v>314</v>
      </c>
      <c r="F735" s="6"/>
      <c r="G735" s="68">
        <f>G736+G739</f>
        <v>3323215</v>
      </c>
      <c r="H735" s="68">
        <f>H736+H739</f>
        <v>-81875</v>
      </c>
      <c r="I735" s="67">
        <f t="shared" si="371"/>
        <v>3241340</v>
      </c>
      <c r="J735" s="68">
        <f t="shared" ref="J735:M735" si="381">J736+J739</f>
        <v>3336615</v>
      </c>
      <c r="K735" s="68">
        <f>K736+K739</f>
        <v>-82205</v>
      </c>
      <c r="L735" s="67">
        <f t="shared" si="373"/>
        <v>3254410</v>
      </c>
      <c r="M735" s="68">
        <f t="shared" si="381"/>
        <v>3336615</v>
      </c>
      <c r="N735" s="68">
        <f>N736+N739</f>
        <v>-82205</v>
      </c>
      <c r="O735" s="67">
        <f t="shared" si="374"/>
        <v>3254410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12">
      <c r="A736" s="7" t="s">
        <v>115</v>
      </c>
      <c r="B736" s="6" t="s">
        <v>45</v>
      </c>
      <c r="C736" s="6" t="s">
        <v>9</v>
      </c>
      <c r="D736" s="6" t="s">
        <v>7</v>
      </c>
      <c r="E736" s="6" t="s">
        <v>313</v>
      </c>
      <c r="F736" s="6"/>
      <c r="G736" s="68">
        <f>G737</f>
        <v>2978791</v>
      </c>
      <c r="H736" s="68">
        <f>H737</f>
        <v>0</v>
      </c>
      <c r="I736" s="67">
        <f t="shared" si="371"/>
        <v>2978791</v>
      </c>
      <c r="J736" s="68">
        <f t="shared" ref="J736:M737" si="382">J737</f>
        <v>2990803</v>
      </c>
      <c r="K736" s="68">
        <f>K737</f>
        <v>0</v>
      </c>
      <c r="L736" s="67">
        <f t="shared" si="373"/>
        <v>2990803</v>
      </c>
      <c r="M736" s="68">
        <f t="shared" si="382"/>
        <v>2990803</v>
      </c>
      <c r="N736" s="68">
        <f>N737</f>
        <v>0</v>
      </c>
      <c r="O736" s="67">
        <f t="shared" si="374"/>
        <v>2990803</v>
      </c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24">
      <c r="A737" s="7" t="s">
        <v>88</v>
      </c>
      <c r="B737" s="6" t="s">
        <v>45</v>
      </c>
      <c r="C737" s="6" t="s">
        <v>9</v>
      </c>
      <c r="D737" s="6" t="s">
        <v>7</v>
      </c>
      <c r="E737" s="6" t="s">
        <v>313</v>
      </c>
      <c r="F737" s="6" t="s">
        <v>87</v>
      </c>
      <c r="G737" s="68">
        <f>G738</f>
        <v>2978791</v>
      </c>
      <c r="H737" s="68">
        <f>H738</f>
        <v>0</v>
      </c>
      <c r="I737" s="67">
        <f t="shared" si="371"/>
        <v>2978791</v>
      </c>
      <c r="J737" s="68">
        <f t="shared" si="382"/>
        <v>2990803</v>
      </c>
      <c r="K737" s="68">
        <f>K738</f>
        <v>0</v>
      </c>
      <c r="L737" s="67">
        <f t="shared" si="373"/>
        <v>2990803</v>
      </c>
      <c r="M737" s="68">
        <f t="shared" si="382"/>
        <v>2990803</v>
      </c>
      <c r="N737" s="68">
        <f>N738</f>
        <v>0</v>
      </c>
      <c r="O737" s="67">
        <f t="shared" si="374"/>
        <v>2990803</v>
      </c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12">
      <c r="A738" s="7" t="s">
        <v>186</v>
      </c>
      <c r="B738" s="6" t="s">
        <v>45</v>
      </c>
      <c r="C738" s="6" t="s">
        <v>9</v>
      </c>
      <c r="D738" s="6" t="s">
        <v>7</v>
      </c>
      <c r="E738" s="6" t="s">
        <v>313</v>
      </c>
      <c r="F738" s="6" t="s">
        <v>187</v>
      </c>
      <c r="G738" s="68">
        <v>2978791</v>
      </c>
      <c r="H738" s="68"/>
      <c r="I738" s="67">
        <f t="shared" si="371"/>
        <v>2978791</v>
      </c>
      <c r="J738" s="68">
        <v>2990803</v>
      </c>
      <c r="K738" s="68"/>
      <c r="L738" s="67">
        <f t="shared" si="373"/>
        <v>2990803</v>
      </c>
      <c r="M738" s="67">
        <v>2990803</v>
      </c>
      <c r="N738" s="68"/>
      <c r="O738" s="67">
        <f t="shared" si="374"/>
        <v>2990803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2">
      <c r="A739" s="7" t="s">
        <v>68</v>
      </c>
      <c r="B739" s="6" t="s">
        <v>45</v>
      </c>
      <c r="C739" s="6" t="s">
        <v>9</v>
      </c>
      <c r="D739" s="6" t="s">
        <v>7</v>
      </c>
      <c r="E739" s="6" t="s">
        <v>316</v>
      </c>
      <c r="F739" s="6"/>
      <c r="G739" s="68">
        <f>G740+G744</f>
        <v>344424</v>
      </c>
      <c r="H739" s="68">
        <f>H740+H744</f>
        <v>-81875</v>
      </c>
      <c r="I739" s="67">
        <f t="shared" si="371"/>
        <v>262549</v>
      </c>
      <c r="J739" s="68">
        <f t="shared" ref="J739:M739" si="383">J740+J744</f>
        <v>345812</v>
      </c>
      <c r="K739" s="68">
        <f>K740+K744</f>
        <v>-82205</v>
      </c>
      <c r="L739" s="67">
        <f t="shared" si="373"/>
        <v>263607</v>
      </c>
      <c r="M739" s="68">
        <f t="shared" si="383"/>
        <v>345812</v>
      </c>
      <c r="N739" s="68">
        <f>N740+N744</f>
        <v>-82205</v>
      </c>
      <c r="O739" s="67">
        <f t="shared" si="374"/>
        <v>263607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24">
      <c r="A740" s="7" t="s">
        <v>88</v>
      </c>
      <c r="B740" s="6" t="s">
        <v>45</v>
      </c>
      <c r="C740" s="6" t="s">
        <v>9</v>
      </c>
      <c r="D740" s="6" t="s">
        <v>7</v>
      </c>
      <c r="E740" s="6" t="s">
        <v>316</v>
      </c>
      <c r="F740" s="6" t="s">
        <v>87</v>
      </c>
      <c r="G740" s="68">
        <f>G741+G742+G743</f>
        <v>323953</v>
      </c>
      <c r="H740" s="68">
        <f>H741+H742+H743</f>
        <v>-81875</v>
      </c>
      <c r="I740" s="67">
        <f t="shared" si="371"/>
        <v>242078</v>
      </c>
      <c r="J740" s="68">
        <f t="shared" ref="J740:M740" si="384">J741+J742+J743</f>
        <v>325260</v>
      </c>
      <c r="K740" s="68">
        <f>K741+K742+K743</f>
        <v>-82205</v>
      </c>
      <c r="L740" s="67">
        <f t="shared" si="373"/>
        <v>243055</v>
      </c>
      <c r="M740" s="68">
        <f t="shared" si="384"/>
        <v>325260</v>
      </c>
      <c r="N740" s="68">
        <f>N741+N742+N743</f>
        <v>-82205</v>
      </c>
      <c r="O740" s="67">
        <f t="shared" si="374"/>
        <v>243055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12">
      <c r="A741" s="7" t="s">
        <v>186</v>
      </c>
      <c r="B741" s="6" t="s">
        <v>45</v>
      </c>
      <c r="C741" s="6" t="s">
        <v>9</v>
      </c>
      <c r="D741" s="6" t="s">
        <v>7</v>
      </c>
      <c r="E741" s="6" t="s">
        <v>316</v>
      </c>
      <c r="F741" s="6" t="s">
        <v>187</v>
      </c>
      <c r="G741" s="68">
        <f>262549+20468</f>
        <v>283017</v>
      </c>
      <c r="H741" s="68">
        <f>-81875</f>
        <v>-81875</v>
      </c>
      <c r="I741" s="67">
        <f t="shared" si="371"/>
        <v>201142</v>
      </c>
      <c r="J741" s="68">
        <f>263607+20551</f>
        <v>284158</v>
      </c>
      <c r="K741" s="68">
        <f>-82205</f>
        <v>-82205</v>
      </c>
      <c r="L741" s="67">
        <f t="shared" si="373"/>
        <v>201953</v>
      </c>
      <c r="M741" s="67">
        <f>263607+20551</f>
        <v>284158</v>
      </c>
      <c r="N741" s="68">
        <f>-82205</f>
        <v>-82205</v>
      </c>
      <c r="O741" s="67">
        <f t="shared" si="374"/>
        <v>201953</v>
      </c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12">
      <c r="A742" s="7" t="s">
        <v>319</v>
      </c>
      <c r="B742" s="6" t="s">
        <v>45</v>
      </c>
      <c r="C742" s="6" t="s">
        <v>9</v>
      </c>
      <c r="D742" s="6" t="s">
        <v>7</v>
      </c>
      <c r="E742" s="6" t="s">
        <v>316</v>
      </c>
      <c r="F742" s="6" t="s">
        <v>317</v>
      </c>
      <c r="G742" s="68">
        <v>20468</v>
      </c>
      <c r="H742" s="68"/>
      <c r="I742" s="67">
        <f t="shared" si="371"/>
        <v>20468</v>
      </c>
      <c r="J742" s="68">
        <v>20551</v>
      </c>
      <c r="K742" s="68"/>
      <c r="L742" s="67">
        <f t="shared" si="373"/>
        <v>20551</v>
      </c>
      <c r="M742" s="67">
        <v>20551</v>
      </c>
      <c r="N742" s="68"/>
      <c r="O742" s="67">
        <f t="shared" si="374"/>
        <v>20551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24">
      <c r="A743" s="7" t="s">
        <v>320</v>
      </c>
      <c r="B743" s="6" t="s">
        <v>45</v>
      </c>
      <c r="C743" s="6" t="s">
        <v>9</v>
      </c>
      <c r="D743" s="6" t="s">
        <v>7</v>
      </c>
      <c r="E743" s="6" t="s">
        <v>316</v>
      </c>
      <c r="F743" s="6" t="s">
        <v>221</v>
      </c>
      <c r="G743" s="68">
        <v>20468</v>
      </c>
      <c r="H743" s="68"/>
      <c r="I743" s="67">
        <f t="shared" si="371"/>
        <v>20468</v>
      </c>
      <c r="J743" s="68">
        <v>20551</v>
      </c>
      <c r="K743" s="68"/>
      <c r="L743" s="67">
        <f t="shared" si="373"/>
        <v>20551</v>
      </c>
      <c r="M743" s="68">
        <v>20551</v>
      </c>
      <c r="N743" s="68"/>
      <c r="O743" s="67">
        <f t="shared" si="374"/>
        <v>20551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12">
      <c r="A744" s="7" t="s">
        <v>65</v>
      </c>
      <c r="B744" s="6" t="s">
        <v>45</v>
      </c>
      <c r="C744" s="6" t="s">
        <v>9</v>
      </c>
      <c r="D744" s="6" t="s">
        <v>7</v>
      </c>
      <c r="E744" s="6" t="s">
        <v>316</v>
      </c>
      <c r="F744" s="6" t="s">
        <v>22</v>
      </c>
      <c r="G744" s="68">
        <f>G745</f>
        <v>20471</v>
      </c>
      <c r="H744" s="68">
        <f>H745</f>
        <v>0</v>
      </c>
      <c r="I744" s="67">
        <f t="shared" si="371"/>
        <v>20471</v>
      </c>
      <c r="J744" s="68">
        <f t="shared" ref="J744:M744" si="385">J745</f>
        <v>20552</v>
      </c>
      <c r="K744" s="68">
        <f>K745</f>
        <v>0</v>
      </c>
      <c r="L744" s="67">
        <f t="shared" si="373"/>
        <v>20552</v>
      </c>
      <c r="M744" s="68">
        <f t="shared" si="385"/>
        <v>20552</v>
      </c>
      <c r="N744" s="68">
        <f>N745</f>
        <v>0</v>
      </c>
      <c r="O744" s="67">
        <f t="shared" si="374"/>
        <v>20552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24">
      <c r="A745" s="7" t="s">
        <v>396</v>
      </c>
      <c r="B745" s="6" t="s">
        <v>45</v>
      </c>
      <c r="C745" s="6" t="s">
        <v>9</v>
      </c>
      <c r="D745" s="6" t="s">
        <v>7</v>
      </c>
      <c r="E745" s="6" t="s">
        <v>316</v>
      </c>
      <c r="F745" s="6" t="s">
        <v>70</v>
      </c>
      <c r="G745" s="68">
        <v>20471</v>
      </c>
      <c r="H745" s="68"/>
      <c r="I745" s="67">
        <f t="shared" si="371"/>
        <v>20471</v>
      </c>
      <c r="J745" s="68">
        <v>20552</v>
      </c>
      <c r="K745" s="68"/>
      <c r="L745" s="67">
        <f t="shared" si="373"/>
        <v>20552</v>
      </c>
      <c r="M745" s="67">
        <v>20552</v>
      </c>
      <c r="N745" s="68"/>
      <c r="O745" s="67">
        <f t="shared" si="374"/>
        <v>20552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12">
      <c r="A746" s="7" t="s">
        <v>112</v>
      </c>
      <c r="B746" s="6" t="s">
        <v>45</v>
      </c>
      <c r="C746" s="6" t="s">
        <v>9</v>
      </c>
      <c r="D746" s="6" t="s">
        <v>7</v>
      </c>
      <c r="E746" s="6" t="s">
        <v>292</v>
      </c>
      <c r="F746" s="6"/>
      <c r="G746" s="67">
        <f>G747+G750</f>
        <v>779600</v>
      </c>
      <c r="H746" s="67">
        <f>H747+H750</f>
        <v>0</v>
      </c>
      <c r="I746" s="67">
        <f t="shared" si="371"/>
        <v>779600</v>
      </c>
      <c r="J746" s="67">
        <f t="shared" ref="J746:M746" si="386">J747+J750</f>
        <v>808593</v>
      </c>
      <c r="K746" s="67">
        <f>K747+K750</f>
        <v>0</v>
      </c>
      <c r="L746" s="67">
        <f t="shared" si="373"/>
        <v>808593</v>
      </c>
      <c r="M746" s="67">
        <f t="shared" si="386"/>
        <v>924342</v>
      </c>
      <c r="N746" s="67">
        <f>N747+N750</f>
        <v>0</v>
      </c>
      <c r="O746" s="67">
        <f t="shared" si="374"/>
        <v>924342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48">
      <c r="A747" s="7" t="s">
        <v>114</v>
      </c>
      <c r="B747" s="6" t="s">
        <v>45</v>
      </c>
      <c r="C747" s="6" t="s">
        <v>9</v>
      </c>
      <c r="D747" s="6" t="s">
        <v>7</v>
      </c>
      <c r="E747" s="6" t="s">
        <v>346</v>
      </c>
      <c r="F747" s="6"/>
      <c r="G747" s="67">
        <f t="shared" ref="G747:N748" si="387">G748</f>
        <v>724600</v>
      </c>
      <c r="H747" s="67">
        <f t="shared" si="387"/>
        <v>0</v>
      </c>
      <c r="I747" s="67">
        <f t="shared" si="371"/>
        <v>724600</v>
      </c>
      <c r="J747" s="67">
        <f t="shared" si="387"/>
        <v>753593</v>
      </c>
      <c r="K747" s="67">
        <f t="shared" si="387"/>
        <v>0</v>
      </c>
      <c r="L747" s="67">
        <f t="shared" si="373"/>
        <v>753593</v>
      </c>
      <c r="M747" s="67">
        <f t="shared" si="387"/>
        <v>869342</v>
      </c>
      <c r="N747" s="67">
        <f t="shared" si="387"/>
        <v>0</v>
      </c>
      <c r="O747" s="67">
        <f t="shared" si="374"/>
        <v>869342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24">
      <c r="A748" s="7" t="s">
        <v>88</v>
      </c>
      <c r="B748" s="6" t="s">
        <v>45</v>
      </c>
      <c r="C748" s="6" t="s">
        <v>9</v>
      </c>
      <c r="D748" s="6" t="s">
        <v>7</v>
      </c>
      <c r="E748" s="6" t="s">
        <v>346</v>
      </c>
      <c r="F748" s="6" t="s">
        <v>87</v>
      </c>
      <c r="G748" s="67">
        <f t="shared" si="387"/>
        <v>724600</v>
      </c>
      <c r="H748" s="67">
        <f t="shared" si="387"/>
        <v>0</v>
      </c>
      <c r="I748" s="67">
        <f t="shared" si="371"/>
        <v>724600</v>
      </c>
      <c r="J748" s="67">
        <f t="shared" si="387"/>
        <v>753593</v>
      </c>
      <c r="K748" s="67">
        <f t="shared" si="387"/>
        <v>0</v>
      </c>
      <c r="L748" s="67">
        <f t="shared" si="373"/>
        <v>753593</v>
      </c>
      <c r="M748" s="67">
        <f t="shared" si="387"/>
        <v>869342</v>
      </c>
      <c r="N748" s="67">
        <f t="shared" si="387"/>
        <v>0</v>
      </c>
      <c r="O748" s="67">
        <f t="shared" si="374"/>
        <v>869342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12">
      <c r="A749" s="7" t="s">
        <v>186</v>
      </c>
      <c r="B749" s="6" t="s">
        <v>45</v>
      </c>
      <c r="C749" s="6" t="s">
        <v>9</v>
      </c>
      <c r="D749" s="6" t="s">
        <v>7</v>
      </c>
      <c r="E749" s="6" t="s">
        <v>346</v>
      </c>
      <c r="F749" s="6" t="s">
        <v>187</v>
      </c>
      <c r="G749" s="67">
        <v>724600</v>
      </c>
      <c r="H749" s="67"/>
      <c r="I749" s="67">
        <f t="shared" si="371"/>
        <v>724600</v>
      </c>
      <c r="J749" s="68">
        <v>753593</v>
      </c>
      <c r="K749" s="67"/>
      <c r="L749" s="67">
        <f t="shared" si="373"/>
        <v>753593</v>
      </c>
      <c r="M749" s="67">
        <v>869342</v>
      </c>
      <c r="N749" s="67"/>
      <c r="O749" s="67">
        <f t="shared" si="374"/>
        <v>869342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24">
      <c r="A750" s="7" t="s">
        <v>90</v>
      </c>
      <c r="B750" s="6" t="s">
        <v>45</v>
      </c>
      <c r="C750" s="6" t="s">
        <v>9</v>
      </c>
      <c r="D750" s="6" t="s">
        <v>7</v>
      </c>
      <c r="E750" s="6" t="s">
        <v>347</v>
      </c>
      <c r="F750" s="6"/>
      <c r="G750" s="67">
        <f>G751</f>
        <v>55000</v>
      </c>
      <c r="H750" s="67">
        <f>H751</f>
        <v>0</v>
      </c>
      <c r="I750" s="67">
        <f t="shared" si="371"/>
        <v>55000</v>
      </c>
      <c r="J750" s="67">
        <f t="shared" ref="J750:M751" si="388">J751</f>
        <v>55000</v>
      </c>
      <c r="K750" s="67">
        <f>K751</f>
        <v>0</v>
      </c>
      <c r="L750" s="67">
        <f t="shared" si="373"/>
        <v>55000</v>
      </c>
      <c r="M750" s="67">
        <f t="shared" si="388"/>
        <v>55000</v>
      </c>
      <c r="N750" s="67">
        <f>N751</f>
        <v>0</v>
      </c>
      <c r="O750" s="67">
        <f t="shared" si="374"/>
        <v>55000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24">
      <c r="A751" s="7" t="s">
        <v>88</v>
      </c>
      <c r="B751" s="6" t="s">
        <v>45</v>
      </c>
      <c r="C751" s="6" t="s">
        <v>9</v>
      </c>
      <c r="D751" s="6" t="s">
        <v>7</v>
      </c>
      <c r="E751" s="6" t="s">
        <v>347</v>
      </c>
      <c r="F751" s="6" t="s">
        <v>87</v>
      </c>
      <c r="G751" s="67">
        <f>G752</f>
        <v>55000</v>
      </c>
      <c r="H751" s="67">
        <f>H752</f>
        <v>0</v>
      </c>
      <c r="I751" s="67">
        <f t="shared" si="371"/>
        <v>55000</v>
      </c>
      <c r="J751" s="67">
        <f t="shared" si="388"/>
        <v>55000</v>
      </c>
      <c r="K751" s="67">
        <f>K752</f>
        <v>0</v>
      </c>
      <c r="L751" s="67">
        <f t="shared" si="373"/>
        <v>55000</v>
      </c>
      <c r="M751" s="67">
        <f t="shared" si="388"/>
        <v>55000</v>
      </c>
      <c r="N751" s="67">
        <f>N752</f>
        <v>0</v>
      </c>
      <c r="O751" s="67">
        <f t="shared" si="374"/>
        <v>55000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12">
      <c r="A752" s="7" t="s">
        <v>186</v>
      </c>
      <c r="B752" s="6" t="s">
        <v>45</v>
      </c>
      <c r="C752" s="6" t="s">
        <v>9</v>
      </c>
      <c r="D752" s="6" t="s">
        <v>7</v>
      </c>
      <c r="E752" s="6" t="s">
        <v>347</v>
      </c>
      <c r="F752" s="6" t="s">
        <v>187</v>
      </c>
      <c r="G752" s="67">
        <v>55000</v>
      </c>
      <c r="H752" s="67"/>
      <c r="I752" s="67">
        <f t="shared" si="371"/>
        <v>55000</v>
      </c>
      <c r="J752" s="68">
        <v>55000</v>
      </c>
      <c r="K752" s="67"/>
      <c r="L752" s="67">
        <f t="shared" si="373"/>
        <v>55000</v>
      </c>
      <c r="M752" s="67">
        <v>55000</v>
      </c>
      <c r="N752" s="67"/>
      <c r="O752" s="67">
        <f t="shared" si="374"/>
        <v>55000</v>
      </c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3.5" customHeight="1">
      <c r="A753" s="8" t="s">
        <v>211</v>
      </c>
      <c r="B753" s="4" t="s">
        <v>45</v>
      </c>
      <c r="C753" s="4" t="s">
        <v>9</v>
      </c>
      <c r="D753" s="4" t="s">
        <v>9</v>
      </c>
      <c r="E753" s="4"/>
      <c r="F753" s="4"/>
      <c r="G753" s="66">
        <f>G754+G768+G773</f>
        <v>120000</v>
      </c>
      <c r="H753" s="66">
        <f>H754+H768+H773</f>
        <v>0</v>
      </c>
      <c r="I753" s="66">
        <f t="shared" si="371"/>
        <v>120000</v>
      </c>
      <c r="J753" s="66">
        <f t="shared" ref="J753:M753" si="389">J754+J768+J773</f>
        <v>120000</v>
      </c>
      <c r="K753" s="66">
        <f>K754+K768+K773</f>
        <v>0</v>
      </c>
      <c r="L753" s="66">
        <f t="shared" si="373"/>
        <v>120000</v>
      </c>
      <c r="M753" s="66">
        <f t="shared" si="389"/>
        <v>120000</v>
      </c>
      <c r="N753" s="66">
        <f>N754+N768+N773</f>
        <v>0</v>
      </c>
      <c r="O753" s="66">
        <f t="shared" si="374"/>
        <v>120000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13.5" customHeight="1">
      <c r="A754" s="7" t="s">
        <v>483</v>
      </c>
      <c r="B754" s="6" t="s">
        <v>45</v>
      </c>
      <c r="C754" s="6" t="s">
        <v>9</v>
      </c>
      <c r="D754" s="6" t="s">
        <v>9</v>
      </c>
      <c r="E754" s="6" t="s">
        <v>153</v>
      </c>
      <c r="F754" s="6"/>
      <c r="G754" s="67">
        <f>G761+G755</f>
        <v>120000</v>
      </c>
      <c r="H754" s="67">
        <f>H761+H755</f>
        <v>0</v>
      </c>
      <c r="I754" s="67">
        <f t="shared" si="371"/>
        <v>120000</v>
      </c>
      <c r="J754" s="67">
        <f t="shared" ref="J754:M754" si="390">J761+J755</f>
        <v>120000</v>
      </c>
      <c r="K754" s="67">
        <f>K761+K755</f>
        <v>0</v>
      </c>
      <c r="L754" s="67">
        <f t="shared" si="373"/>
        <v>120000</v>
      </c>
      <c r="M754" s="67">
        <f t="shared" si="390"/>
        <v>120000</v>
      </c>
      <c r="N754" s="67">
        <f>N761+N755</f>
        <v>0</v>
      </c>
      <c r="O754" s="67">
        <f t="shared" si="374"/>
        <v>120000</v>
      </c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3.5" customHeight="1">
      <c r="A755" s="7" t="s">
        <v>484</v>
      </c>
      <c r="B755" s="6" t="s">
        <v>45</v>
      </c>
      <c r="C755" s="6" t="s">
        <v>9</v>
      </c>
      <c r="D755" s="6" t="s">
        <v>9</v>
      </c>
      <c r="E755" s="6" t="s">
        <v>154</v>
      </c>
      <c r="F755" s="6"/>
      <c r="G755" s="67">
        <f>G756</f>
        <v>120000</v>
      </c>
      <c r="H755" s="67">
        <f>H756</f>
        <v>0</v>
      </c>
      <c r="I755" s="67">
        <f t="shared" si="371"/>
        <v>120000</v>
      </c>
      <c r="J755" s="67">
        <f t="shared" ref="J755:M755" si="391">J756</f>
        <v>120000</v>
      </c>
      <c r="K755" s="67">
        <f>K756</f>
        <v>0</v>
      </c>
      <c r="L755" s="67">
        <f t="shared" si="373"/>
        <v>120000</v>
      </c>
      <c r="M755" s="67">
        <f t="shared" si="391"/>
        <v>120000</v>
      </c>
      <c r="N755" s="67">
        <f>N756</f>
        <v>0</v>
      </c>
      <c r="O755" s="67">
        <f t="shared" si="374"/>
        <v>120000</v>
      </c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10.5" customHeight="1">
      <c r="A756" s="7" t="s">
        <v>91</v>
      </c>
      <c r="B756" s="6" t="s">
        <v>45</v>
      </c>
      <c r="C756" s="6" t="s">
        <v>9</v>
      </c>
      <c r="D756" s="6" t="s">
        <v>9</v>
      </c>
      <c r="E756" s="6" t="s">
        <v>243</v>
      </c>
      <c r="F756" s="6"/>
      <c r="G756" s="67">
        <f>G759+G757</f>
        <v>120000</v>
      </c>
      <c r="H756" s="67">
        <f>H759+H757</f>
        <v>0</v>
      </c>
      <c r="I756" s="67">
        <f t="shared" si="371"/>
        <v>120000</v>
      </c>
      <c r="J756" s="67">
        <f t="shared" ref="J756:M756" si="392">J759+J757</f>
        <v>120000</v>
      </c>
      <c r="K756" s="67">
        <f>K759+K757</f>
        <v>0</v>
      </c>
      <c r="L756" s="67">
        <f t="shared" si="373"/>
        <v>120000</v>
      </c>
      <c r="M756" s="67">
        <f t="shared" si="392"/>
        <v>120000</v>
      </c>
      <c r="N756" s="67">
        <f>N759+N757</f>
        <v>0</v>
      </c>
      <c r="O756" s="67">
        <f t="shared" si="374"/>
        <v>120000</v>
      </c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36" hidden="1">
      <c r="A757" s="7" t="s">
        <v>55</v>
      </c>
      <c r="B757" s="6" t="s">
        <v>45</v>
      </c>
      <c r="C757" s="6" t="s">
        <v>9</v>
      </c>
      <c r="D757" s="6" t="s">
        <v>9</v>
      </c>
      <c r="E757" s="6" t="s">
        <v>243</v>
      </c>
      <c r="F757" s="6" t="s">
        <v>54</v>
      </c>
      <c r="G757" s="67">
        <f>G758</f>
        <v>0</v>
      </c>
      <c r="H757" s="67">
        <f>H758</f>
        <v>0</v>
      </c>
      <c r="I757" s="67">
        <f t="shared" si="371"/>
        <v>0</v>
      </c>
      <c r="J757" s="67">
        <f t="shared" ref="J757:M757" si="393">J758</f>
        <v>0</v>
      </c>
      <c r="K757" s="67">
        <f>K758</f>
        <v>0</v>
      </c>
      <c r="L757" s="67">
        <f t="shared" si="373"/>
        <v>0</v>
      </c>
      <c r="M757" s="67">
        <f t="shared" si="393"/>
        <v>0</v>
      </c>
      <c r="N757" s="67">
        <f>N758</f>
        <v>0</v>
      </c>
      <c r="O757" s="67">
        <f t="shared" si="374"/>
        <v>0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 hidden="1">
      <c r="A758" s="7" t="s">
        <v>57</v>
      </c>
      <c r="B758" s="6" t="s">
        <v>45</v>
      </c>
      <c r="C758" s="6" t="s">
        <v>9</v>
      </c>
      <c r="D758" s="6" t="s">
        <v>9</v>
      </c>
      <c r="E758" s="6" t="s">
        <v>243</v>
      </c>
      <c r="F758" s="6" t="s">
        <v>56</v>
      </c>
      <c r="G758" s="67"/>
      <c r="H758" s="67"/>
      <c r="I758" s="67">
        <f t="shared" si="371"/>
        <v>0</v>
      </c>
      <c r="J758" s="68"/>
      <c r="K758" s="67"/>
      <c r="L758" s="67">
        <f t="shared" si="373"/>
        <v>0</v>
      </c>
      <c r="M758" s="67"/>
      <c r="N758" s="67"/>
      <c r="O758" s="67">
        <f t="shared" si="374"/>
        <v>0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413</v>
      </c>
      <c r="B759" s="6" t="s">
        <v>45</v>
      </c>
      <c r="C759" s="6" t="s">
        <v>9</v>
      </c>
      <c r="D759" s="6" t="s">
        <v>9</v>
      </c>
      <c r="E759" s="6" t="s">
        <v>243</v>
      </c>
      <c r="F759" s="6" t="s">
        <v>61</v>
      </c>
      <c r="G759" s="67">
        <f>G760</f>
        <v>120000</v>
      </c>
      <c r="H759" s="67">
        <f>H760</f>
        <v>0</v>
      </c>
      <c r="I759" s="67">
        <f t="shared" si="371"/>
        <v>120000</v>
      </c>
      <c r="J759" s="67">
        <f t="shared" ref="J759:M759" si="394">J760</f>
        <v>120000</v>
      </c>
      <c r="K759" s="67">
        <f>K760</f>
        <v>0</v>
      </c>
      <c r="L759" s="67">
        <f t="shared" si="373"/>
        <v>120000</v>
      </c>
      <c r="M759" s="67">
        <f t="shared" si="394"/>
        <v>120000</v>
      </c>
      <c r="N759" s="67">
        <f>N760</f>
        <v>0</v>
      </c>
      <c r="O759" s="67">
        <f t="shared" si="374"/>
        <v>120000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11.25" customHeight="1">
      <c r="A760" s="7" t="s">
        <v>82</v>
      </c>
      <c r="B760" s="6" t="s">
        <v>45</v>
      </c>
      <c r="C760" s="6" t="s">
        <v>9</v>
      </c>
      <c r="D760" s="6" t="s">
        <v>9</v>
      </c>
      <c r="E760" s="6" t="s">
        <v>243</v>
      </c>
      <c r="F760" s="6" t="s">
        <v>62</v>
      </c>
      <c r="G760" s="67">
        <v>120000</v>
      </c>
      <c r="H760" s="67"/>
      <c r="I760" s="67">
        <f t="shared" si="371"/>
        <v>120000</v>
      </c>
      <c r="J760" s="68">
        <v>120000</v>
      </c>
      <c r="K760" s="67"/>
      <c r="L760" s="67">
        <f t="shared" si="373"/>
        <v>120000</v>
      </c>
      <c r="M760" s="67">
        <v>120000</v>
      </c>
      <c r="N760" s="67"/>
      <c r="O760" s="67">
        <f t="shared" si="374"/>
        <v>120000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5" hidden="1" customHeight="1">
      <c r="A761" s="98" t="s">
        <v>489</v>
      </c>
      <c r="B761" s="99" t="s">
        <v>45</v>
      </c>
      <c r="C761" s="99" t="s">
        <v>9</v>
      </c>
      <c r="D761" s="99" t="s">
        <v>9</v>
      </c>
      <c r="E761" s="99" t="s">
        <v>161</v>
      </c>
      <c r="F761" s="99"/>
      <c r="G761" s="100">
        <f>G762+G765</f>
        <v>0</v>
      </c>
      <c r="H761" s="100">
        <f>H762+H765</f>
        <v>0</v>
      </c>
      <c r="I761" s="100">
        <f t="shared" si="371"/>
        <v>0</v>
      </c>
      <c r="J761" s="100">
        <f t="shared" ref="J761:M761" si="395">J762+J765</f>
        <v>0</v>
      </c>
      <c r="K761" s="100">
        <f>K762+K765</f>
        <v>0</v>
      </c>
      <c r="L761" s="100">
        <f t="shared" si="373"/>
        <v>0</v>
      </c>
      <c r="M761" s="100">
        <f t="shared" si="395"/>
        <v>0</v>
      </c>
      <c r="N761" s="100">
        <f>N762+N765</f>
        <v>0</v>
      </c>
      <c r="O761" s="100">
        <f t="shared" si="374"/>
        <v>0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27" hidden="1" customHeight="1">
      <c r="A762" s="98" t="s">
        <v>271</v>
      </c>
      <c r="B762" s="99" t="s">
        <v>45</v>
      </c>
      <c r="C762" s="99" t="s">
        <v>9</v>
      </c>
      <c r="D762" s="99" t="s">
        <v>9</v>
      </c>
      <c r="E762" s="99" t="s">
        <v>162</v>
      </c>
      <c r="F762" s="99"/>
      <c r="G762" s="100">
        <f>G763</f>
        <v>0</v>
      </c>
      <c r="H762" s="100">
        <f>H763</f>
        <v>0</v>
      </c>
      <c r="I762" s="100">
        <f t="shared" si="371"/>
        <v>0</v>
      </c>
      <c r="J762" s="100">
        <f t="shared" ref="J762:M763" si="396">J763</f>
        <v>0</v>
      </c>
      <c r="K762" s="100">
        <f>K763</f>
        <v>0</v>
      </c>
      <c r="L762" s="100">
        <f t="shared" si="373"/>
        <v>0</v>
      </c>
      <c r="M762" s="100">
        <f t="shared" si="396"/>
        <v>0</v>
      </c>
      <c r="N762" s="100">
        <f>N763</f>
        <v>0</v>
      </c>
      <c r="O762" s="100">
        <f t="shared" si="374"/>
        <v>0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24" hidden="1">
      <c r="A763" s="98" t="s">
        <v>88</v>
      </c>
      <c r="B763" s="99" t="s">
        <v>45</v>
      </c>
      <c r="C763" s="99" t="s">
        <v>9</v>
      </c>
      <c r="D763" s="99" t="s">
        <v>9</v>
      </c>
      <c r="E763" s="99" t="s">
        <v>162</v>
      </c>
      <c r="F763" s="101" t="s">
        <v>87</v>
      </c>
      <c r="G763" s="100">
        <f>G764</f>
        <v>0</v>
      </c>
      <c r="H763" s="100">
        <f>H764</f>
        <v>0</v>
      </c>
      <c r="I763" s="100">
        <f t="shared" si="371"/>
        <v>0</v>
      </c>
      <c r="J763" s="100">
        <f t="shared" si="396"/>
        <v>0</v>
      </c>
      <c r="K763" s="100">
        <f>K764</f>
        <v>0</v>
      </c>
      <c r="L763" s="100">
        <f t="shared" si="373"/>
        <v>0</v>
      </c>
      <c r="M763" s="100">
        <f t="shared" si="396"/>
        <v>0</v>
      </c>
      <c r="N763" s="100">
        <f>N764</f>
        <v>0</v>
      </c>
      <c r="O763" s="100">
        <f t="shared" si="374"/>
        <v>0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12" hidden="1">
      <c r="A764" s="98" t="s">
        <v>186</v>
      </c>
      <c r="B764" s="99" t="s">
        <v>45</v>
      </c>
      <c r="C764" s="99" t="s">
        <v>9</v>
      </c>
      <c r="D764" s="99" t="s">
        <v>9</v>
      </c>
      <c r="E764" s="99" t="s">
        <v>162</v>
      </c>
      <c r="F764" s="101" t="s">
        <v>187</v>
      </c>
      <c r="G764" s="100"/>
      <c r="H764" s="100"/>
      <c r="I764" s="100">
        <f t="shared" si="371"/>
        <v>0</v>
      </c>
      <c r="J764" s="102"/>
      <c r="K764" s="100"/>
      <c r="L764" s="100">
        <f t="shared" si="373"/>
        <v>0</v>
      </c>
      <c r="M764" s="100"/>
      <c r="N764" s="100"/>
      <c r="O764" s="100">
        <f t="shared" si="374"/>
        <v>0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12" hidden="1">
      <c r="A765" s="98" t="s">
        <v>227</v>
      </c>
      <c r="B765" s="99" t="s">
        <v>45</v>
      </c>
      <c r="C765" s="99" t="s">
        <v>9</v>
      </c>
      <c r="D765" s="99" t="s">
        <v>9</v>
      </c>
      <c r="E765" s="103" t="s">
        <v>228</v>
      </c>
      <c r="F765" s="101"/>
      <c r="G765" s="100">
        <f>G766</f>
        <v>0</v>
      </c>
      <c r="H765" s="100">
        <f>H766</f>
        <v>0</v>
      </c>
      <c r="I765" s="100">
        <f t="shared" si="371"/>
        <v>0</v>
      </c>
      <c r="J765" s="100">
        <f t="shared" ref="J765:M766" si="397">J766</f>
        <v>0</v>
      </c>
      <c r="K765" s="100">
        <f>K766</f>
        <v>0</v>
      </c>
      <c r="L765" s="100">
        <f t="shared" si="373"/>
        <v>0</v>
      </c>
      <c r="M765" s="100">
        <f t="shared" si="397"/>
        <v>0</v>
      </c>
      <c r="N765" s="100">
        <f>N766</f>
        <v>0</v>
      </c>
      <c r="O765" s="100">
        <f t="shared" si="374"/>
        <v>0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24" hidden="1">
      <c r="A766" s="98" t="s">
        <v>88</v>
      </c>
      <c r="B766" s="99" t="s">
        <v>45</v>
      </c>
      <c r="C766" s="99" t="s">
        <v>9</v>
      </c>
      <c r="D766" s="99" t="s">
        <v>9</v>
      </c>
      <c r="E766" s="103" t="s">
        <v>228</v>
      </c>
      <c r="F766" s="101" t="s">
        <v>87</v>
      </c>
      <c r="G766" s="100">
        <f>G767</f>
        <v>0</v>
      </c>
      <c r="H766" s="100">
        <f>H767</f>
        <v>0</v>
      </c>
      <c r="I766" s="100">
        <f t="shared" si="371"/>
        <v>0</v>
      </c>
      <c r="J766" s="100">
        <f t="shared" si="397"/>
        <v>0</v>
      </c>
      <c r="K766" s="100">
        <f>K767</f>
        <v>0</v>
      </c>
      <c r="L766" s="100">
        <f t="shared" si="373"/>
        <v>0</v>
      </c>
      <c r="M766" s="100">
        <f t="shared" si="397"/>
        <v>0</v>
      </c>
      <c r="N766" s="100">
        <f>N767</f>
        <v>0</v>
      </c>
      <c r="O766" s="100">
        <f t="shared" si="374"/>
        <v>0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12" hidden="1">
      <c r="A767" s="98" t="s">
        <v>186</v>
      </c>
      <c r="B767" s="99" t="s">
        <v>45</v>
      </c>
      <c r="C767" s="99" t="s">
        <v>9</v>
      </c>
      <c r="D767" s="99" t="s">
        <v>9</v>
      </c>
      <c r="E767" s="103" t="s">
        <v>228</v>
      </c>
      <c r="F767" s="101" t="s">
        <v>187</v>
      </c>
      <c r="G767" s="100"/>
      <c r="H767" s="100"/>
      <c r="I767" s="100">
        <f t="shared" si="371"/>
        <v>0</v>
      </c>
      <c r="J767" s="102"/>
      <c r="K767" s="100"/>
      <c r="L767" s="100">
        <f t="shared" si="373"/>
        <v>0</v>
      </c>
      <c r="M767" s="100"/>
      <c r="N767" s="100"/>
      <c r="O767" s="100">
        <f t="shared" si="374"/>
        <v>0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24" hidden="1">
      <c r="A768" s="7" t="s">
        <v>363</v>
      </c>
      <c r="B768" s="6" t="s">
        <v>45</v>
      </c>
      <c r="C768" s="6" t="s">
        <v>9</v>
      </c>
      <c r="D768" s="6" t="s">
        <v>9</v>
      </c>
      <c r="E768" s="43" t="s">
        <v>362</v>
      </c>
      <c r="F768" s="30"/>
      <c r="G768" s="67">
        <f t="shared" ref="G768:N771" si="398">G769</f>
        <v>0</v>
      </c>
      <c r="H768" s="67">
        <f t="shared" si="398"/>
        <v>0</v>
      </c>
      <c r="I768" s="67">
        <f t="shared" si="371"/>
        <v>0</v>
      </c>
      <c r="J768" s="67">
        <f t="shared" si="398"/>
        <v>0</v>
      </c>
      <c r="K768" s="67">
        <f t="shared" si="398"/>
        <v>0</v>
      </c>
      <c r="L768" s="67">
        <f t="shared" si="373"/>
        <v>0</v>
      </c>
      <c r="M768" s="67">
        <f t="shared" si="398"/>
        <v>0</v>
      </c>
      <c r="N768" s="67">
        <f t="shared" si="398"/>
        <v>0</v>
      </c>
      <c r="O768" s="67">
        <f t="shared" si="374"/>
        <v>0</v>
      </c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12" hidden="1">
      <c r="A769" s="7" t="s">
        <v>364</v>
      </c>
      <c r="B769" s="6" t="s">
        <v>45</v>
      </c>
      <c r="C769" s="6" t="s">
        <v>9</v>
      </c>
      <c r="D769" s="6" t="s">
        <v>9</v>
      </c>
      <c r="E769" s="43" t="s">
        <v>365</v>
      </c>
      <c r="F769" s="30"/>
      <c r="G769" s="67">
        <f t="shared" si="398"/>
        <v>0</v>
      </c>
      <c r="H769" s="67">
        <f t="shared" si="398"/>
        <v>0</v>
      </c>
      <c r="I769" s="67">
        <f t="shared" si="371"/>
        <v>0</v>
      </c>
      <c r="J769" s="67">
        <f t="shared" si="398"/>
        <v>0</v>
      </c>
      <c r="K769" s="67">
        <f t="shared" si="398"/>
        <v>0</v>
      </c>
      <c r="L769" s="67">
        <f t="shared" si="373"/>
        <v>0</v>
      </c>
      <c r="M769" s="67">
        <f t="shared" si="398"/>
        <v>0</v>
      </c>
      <c r="N769" s="67">
        <f t="shared" si="398"/>
        <v>0</v>
      </c>
      <c r="O769" s="67">
        <f t="shared" si="374"/>
        <v>0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2" hidden="1">
      <c r="A770" s="7" t="s">
        <v>296</v>
      </c>
      <c r="B770" s="6" t="s">
        <v>45</v>
      </c>
      <c r="C770" s="6" t="s">
        <v>9</v>
      </c>
      <c r="D770" s="6" t="s">
        <v>9</v>
      </c>
      <c r="E770" s="43" t="s">
        <v>367</v>
      </c>
      <c r="F770" s="30"/>
      <c r="G770" s="67">
        <f t="shared" si="398"/>
        <v>0</v>
      </c>
      <c r="H770" s="67">
        <f t="shared" si="398"/>
        <v>0</v>
      </c>
      <c r="I770" s="67">
        <f t="shared" si="371"/>
        <v>0</v>
      </c>
      <c r="J770" s="67">
        <f t="shared" si="398"/>
        <v>0</v>
      </c>
      <c r="K770" s="67">
        <f t="shared" si="398"/>
        <v>0</v>
      </c>
      <c r="L770" s="67">
        <f t="shared" si="373"/>
        <v>0</v>
      </c>
      <c r="M770" s="67">
        <f t="shared" si="398"/>
        <v>0</v>
      </c>
      <c r="N770" s="67">
        <f t="shared" si="398"/>
        <v>0</v>
      </c>
      <c r="O770" s="67">
        <f t="shared" si="374"/>
        <v>0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24" hidden="1">
      <c r="A771" s="7" t="s">
        <v>88</v>
      </c>
      <c r="B771" s="6" t="s">
        <v>45</v>
      </c>
      <c r="C771" s="6" t="s">
        <v>9</v>
      </c>
      <c r="D771" s="6" t="s">
        <v>9</v>
      </c>
      <c r="E771" s="43" t="s">
        <v>367</v>
      </c>
      <c r="F771" s="30" t="s">
        <v>87</v>
      </c>
      <c r="G771" s="67">
        <f t="shared" si="398"/>
        <v>0</v>
      </c>
      <c r="H771" s="67">
        <f t="shared" si="398"/>
        <v>0</v>
      </c>
      <c r="I771" s="67">
        <f t="shared" si="371"/>
        <v>0</v>
      </c>
      <c r="J771" s="67">
        <f t="shared" si="398"/>
        <v>0</v>
      </c>
      <c r="K771" s="67">
        <f t="shared" si="398"/>
        <v>0</v>
      </c>
      <c r="L771" s="67">
        <f t="shared" si="373"/>
        <v>0</v>
      </c>
      <c r="M771" s="67">
        <f t="shared" si="398"/>
        <v>0</v>
      </c>
      <c r="N771" s="67">
        <f t="shared" si="398"/>
        <v>0</v>
      </c>
      <c r="O771" s="67">
        <f t="shared" si="374"/>
        <v>0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11.25" hidden="1" customHeight="1">
      <c r="A772" s="7" t="s">
        <v>186</v>
      </c>
      <c r="B772" s="6" t="s">
        <v>45</v>
      </c>
      <c r="C772" s="6" t="s">
        <v>9</v>
      </c>
      <c r="D772" s="6" t="s">
        <v>9</v>
      </c>
      <c r="E772" s="43" t="s">
        <v>367</v>
      </c>
      <c r="F772" s="30" t="s">
        <v>187</v>
      </c>
      <c r="G772" s="67"/>
      <c r="H772" s="67"/>
      <c r="I772" s="67">
        <f t="shared" si="371"/>
        <v>0</v>
      </c>
      <c r="J772" s="67"/>
      <c r="K772" s="67"/>
      <c r="L772" s="67">
        <f t="shared" si="373"/>
        <v>0</v>
      </c>
      <c r="M772" s="67"/>
      <c r="N772" s="67"/>
      <c r="O772" s="67">
        <f t="shared" si="374"/>
        <v>0</v>
      </c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 s="31" customFormat="1" ht="24" hidden="1">
      <c r="A773" s="7" t="s">
        <v>371</v>
      </c>
      <c r="B773" s="6" t="s">
        <v>45</v>
      </c>
      <c r="C773" s="6" t="s">
        <v>9</v>
      </c>
      <c r="D773" s="6" t="s">
        <v>9</v>
      </c>
      <c r="E773" s="43" t="s">
        <v>198</v>
      </c>
      <c r="F773" s="30"/>
      <c r="G773" s="67">
        <f t="shared" ref="G773:M775" si="399">G774</f>
        <v>0</v>
      </c>
      <c r="H773" s="67">
        <f t="shared" si="399"/>
        <v>0</v>
      </c>
      <c r="I773" s="65">
        <f t="shared" si="371"/>
        <v>0</v>
      </c>
      <c r="J773" s="67">
        <f t="shared" si="399"/>
        <v>0</v>
      </c>
      <c r="K773" s="67"/>
      <c r="L773" s="67"/>
      <c r="M773" s="67">
        <f t="shared" si="399"/>
        <v>0</v>
      </c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  <c r="BE773" s="25"/>
      <c r="BF773" s="25"/>
      <c r="BG773" s="25"/>
      <c r="BH773" s="25"/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T773" s="25"/>
      <c r="BU773" s="25"/>
      <c r="BV773" s="25"/>
      <c r="BW773" s="25"/>
      <c r="BX773" s="25"/>
      <c r="BY773" s="25"/>
      <c r="BZ773" s="25"/>
      <c r="CA773" s="25"/>
      <c r="CB773" s="25"/>
      <c r="CC773" s="25"/>
      <c r="CD773" s="25"/>
      <c r="CE773" s="25"/>
      <c r="CF773" s="25"/>
      <c r="CG773" s="25"/>
      <c r="CH773" s="25"/>
      <c r="CI773" s="25"/>
      <c r="CJ773" s="25"/>
      <c r="CK773" s="25"/>
      <c r="CL773" s="25"/>
    </row>
    <row r="774" spans="1:90" s="31" customFormat="1" ht="12" hidden="1">
      <c r="A774" s="7" t="s">
        <v>296</v>
      </c>
      <c r="B774" s="6" t="s">
        <v>45</v>
      </c>
      <c r="C774" s="6" t="s">
        <v>9</v>
      </c>
      <c r="D774" s="6" t="s">
        <v>9</v>
      </c>
      <c r="E774" s="43" t="s">
        <v>438</v>
      </c>
      <c r="F774" s="30"/>
      <c r="G774" s="67">
        <f t="shared" si="399"/>
        <v>0</v>
      </c>
      <c r="H774" s="67">
        <f t="shared" si="399"/>
        <v>0</v>
      </c>
      <c r="I774" s="65">
        <f t="shared" si="371"/>
        <v>0</v>
      </c>
      <c r="J774" s="67">
        <f t="shared" si="399"/>
        <v>0</v>
      </c>
      <c r="K774" s="67"/>
      <c r="L774" s="67"/>
      <c r="M774" s="67">
        <f t="shared" si="399"/>
        <v>0</v>
      </c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24" hidden="1">
      <c r="A775" s="7" t="s">
        <v>88</v>
      </c>
      <c r="B775" s="6" t="s">
        <v>45</v>
      </c>
      <c r="C775" s="6" t="s">
        <v>9</v>
      </c>
      <c r="D775" s="6" t="s">
        <v>9</v>
      </c>
      <c r="E775" s="43" t="s">
        <v>438</v>
      </c>
      <c r="F775" s="30" t="s">
        <v>87</v>
      </c>
      <c r="G775" s="67">
        <f t="shared" si="399"/>
        <v>0</v>
      </c>
      <c r="H775" s="67">
        <f t="shared" si="399"/>
        <v>0</v>
      </c>
      <c r="I775" s="65">
        <f t="shared" si="371"/>
        <v>0</v>
      </c>
      <c r="J775" s="67">
        <f t="shared" si="399"/>
        <v>0</v>
      </c>
      <c r="K775" s="67"/>
      <c r="L775" s="67"/>
      <c r="M775" s="67">
        <f t="shared" si="399"/>
        <v>0</v>
      </c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12" hidden="1">
      <c r="A776" s="7" t="s">
        <v>186</v>
      </c>
      <c r="B776" s="6" t="s">
        <v>45</v>
      </c>
      <c r="C776" s="6" t="s">
        <v>9</v>
      </c>
      <c r="D776" s="6" t="s">
        <v>9</v>
      </c>
      <c r="E776" s="43" t="s">
        <v>438</v>
      </c>
      <c r="F776" s="30" t="s">
        <v>187</v>
      </c>
      <c r="G776" s="67"/>
      <c r="H776" s="67"/>
      <c r="I776" s="65">
        <f t="shared" si="371"/>
        <v>0</v>
      </c>
      <c r="J776" s="68"/>
      <c r="K776" s="68"/>
      <c r="L776" s="68"/>
      <c r="M776" s="67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1" customFormat="1" ht="12">
      <c r="A777" s="8" t="s">
        <v>19</v>
      </c>
      <c r="B777" s="4" t="s">
        <v>45</v>
      </c>
      <c r="C777" s="4" t="s">
        <v>9</v>
      </c>
      <c r="D777" s="4" t="s">
        <v>12</v>
      </c>
      <c r="E777" s="4"/>
      <c r="F777" s="4"/>
      <c r="G777" s="66">
        <f>G778</f>
        <v>22123973.32</v>
      </c>
      <c r="H777" s="66">
        <f>H778</f>
        <v>15397928.9</v>
      </c>
      <c r="I777" s="66">
        <f t="shared" si="371"/>
        <v>37521902.219999999</v>
      </c>
      <c r="J777" s="66">
        <f t="shared" ref="J777:M777" si="400">J778</f>
        <v>10228174.98</v>
      </c>
      <c r="K777" s="66">
        <f>K778</f>
        <v>21671874.780000001</v>
      </c>
      <c r="L777" s="66">
        <f t="shared" ref="L777:L798" si="401">J777+K777</f>
        <v>31900049.760000002</v>
      </c>
      <c r="M777" s="66">
        <f t="shared" si="400"/>
        <v>10482415.34</v>
      </c>
      <c r="N777" s="66">
        <f>N778</f>
        <v>21022630.93</v>
      </c>
      <c r="O777" s="66">
        <f t="shared" ref="O777:O798" si="402">M777+N777</f>
        <v>31505046.27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 s="31" customFormat="1" ht="12">
      <c r="A778" s="7" t="s">
        <v>486</v>
      </c>
      <c r="B778" s="6" t="s">
        <v>45</v>
      </c>
      <c r="C778" s="6" t="s">
        <v>9</v>
      </c>
      <c r="D778" s="6" t="s">
        <v>12</v>
      </c>
      <c r="E778" s="6" t="s">
        <v>153</v>
      </c>
      <c r="F778" s="6"/>
      <c r="G778" s="67">
        <f>G793+G779+G786</f>
        <v>22123973.32</v>
      </c>
      <c r="H778" s="67">
        <f>H793+H779+H786</f>
        <v>15397928.9</v>
      </c>
      <c r="I778" s="67">
        <f t="shared" si="371"/>
        <v>37521902.219999999</v>
      </c>
      <c r="J778" s="67">
        <f>J793+J779+J786</f>
        <v>10228174.98</v>
      </c>
      <c r="K778" s="67">
        <f>K793+K779+K786</f>
        <v>21671874.780000001</v>
      </c>
      <c r="L778" s="67">
        <f t="shared" si="401"/>
        <v>31900049.760000002</v>
      </c>
      <c r="M778" s="67">
        <f>M793+M779+M786</f>
        <v>10482415.34</v>
      </c>
      <c r="N778" s="67">
        <f>N793+N779+N786</f>
        <v>21022630.93</v>
      </c>
      <c r="O778" s="67">
        <f t="shared" si="402"/>
        <v>31505046.27</v>
      </c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</row>
    <row r="779" spans="1:90" s="31" customFormat="1" ht="12">
      <c r="A779" s="7" t="s">
        <v>484</v>
      </c>
      <c r="B779" s="6" t="s">
        <v>45</v>
      </c>
      <c r="C779" s="6" t="s">
        <v>9</v>
      </c>
      <c r="D779" s="6" t="s">
        <v>12</v>
      </c>
      <c r="E779" s="6" t="s">
        <v>154</v>
      </c>
      <c r="F779" s="6"/>
      <c r="G779" s="67">
        <f>G780+G783</f>
        <v>12157933.5</v>
      </c>
      <c r="H779" s="67">
        <f>H780+H783</f>
        <v>15397928.9</v>
      </c>
      <c r="I779" s="67">
        <f t="shared" si="371"/>
        <v>27555862.399999999</v>
      </c>
      <c r="J779" s="67">
        <f t="shared" ref="J779:M779" si="403">J780+J783</f>
        <v>12604</v>
      </c>
      <c r="K779" s="67">
        <f>K780+K783</f>
        <v>21671874.780000001</v>
      </c>
      <c r="L779" s="67">
        <f t="shared" si="401"/>
        <v>21684478.780000001</v>
      </c>
      <c r="M779" s="67">
        <f t="shared" si="403"/>
        <v>12604</v>
      </c>
      <c r="N779" s="67">
        <f>N780+N783</f>
        <v>21022630.93</v>
      </c>
      <c r="O779" s="67">
        <f t="shared" si="402"/>
        <v>21035234.93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12">
      <c r="A780" s="7" t="s">
        <v>115</v>
      </c>
      <c r="B780" s="6" t="s">
        <v>45</v>
      </c>
      <c r="C780" s="6" t="s">
        <v>9</v>
      </c>
      <c r="D780" s="6" t="s">
        <v>12</v>
      </c>
      <c r="E780" s="6" t="s">
        <v>155</v>
      </c>
      <c r="F780" s="6"/>
      <c r="G780" s="67">
        <f>G781</f>
        <v>5300000</v>
      </c>
      <c r="H780" s="67">
        <f>H781</f>
        <v>15398464</v>
      </c>
      <c r="I780" s="67">
        <f t="shared" si="371"/>
        <v>20698464</v>
      </c>
      <c r="J780" s="67">
        <f t="shared" ref="J780:M781" si="404">J781</f>
        <v>0</v>
      </c>
      <c r="K780" s="67">
        <f>K781</f>
        <v>21672327</v>
      </c>
      <c r="L780" s="67">
        <f t="shared" si="401"/>
        <v>21672327</v>
      </c>
      <c r="M780" s="67">
        <f t="shared" si="404"/>
        <v>0</v>
      </c>
      <c r="N780" s="67">
        <f>N781</f>
        <v>21023124</v>
      </c>
      <c r="O780" s="67">
        <f t="shared" si="402"/>
        <v>21023124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12">
      <c r="A781" s="15" t="s">
        <v>65</v>
      </c>
      <c r="B781" s="6" t="s">
        <v>45</v>
      </c>
      <c r="C781" s="6" t="s">
        <v>9</v>
      </c>
      <c r="D781" s="6" t="s">
        <v>12</v>
      </c>
      <c r="E781" s="6" t="s">
        <v>155</v>
      </c>
      <c r="F781" s="6" t="s">
        <v>22</v>
      </c>
      <c r="G781" s="67">
        <f>G782</f>
        <v>5300000</v>
      </c>
      <c r="H781" s="67">
        <f>H782</f>
        <v>15398464</v>
      </c>
      <c r="I781" s="67">
        <f t="shared" si="371"/>
        <v>20698464</v>
      </c>
      <c r="J781" s="67">
        <f t="shared" si="404"/>
        <v>0</v>
      </c>
      <c r="K781" s="67">
        <f>K782</f>
        <v>21672327</v>
      </c>
      <c r="L781" s="67">
        <f t="shared" si="401"/>
        <v>21672327</v>
      </c>
      <c r="M781" s="67">
        <f t="shared" si="404"/>
        <v>0</v>
      </c>
      <c r="N781" s="67">
        <f>N782</f>
        <v>21023124</v>
      </c>
      <c r="O781" s="67">
        <f t="shared" si="402"/>
        <v>21023124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12">
      <c r="A782" s="7" t="s">
        <v>99</v>
      </c>
      <c r="B782" s="6" t="s">
        <v>45</v>
      </c>
      <c r="C782" s="6" t="s">
        <v>9</v>
      </c>
      <c r="D782" s="6" t="s">
        <v>12</v>
      </c>
      <c r="E782" s="6" t="s">
        <v>155</v>
      </c>
      <c r="F782" s="6" t="s">
        <v>98</v>
      </c>
      <c r="G782" s="67">
        <v>5300000</v>
      </c>
      <c r="H782" s="67">
        <v>15398464</v>
      </c>
      <c r="I782" s="67">
        <f t="shared" si="371"/>
        <v>20698464</v>
      </c>
      <c r="J782" s="68"/>
      <c r="K782" s="67">
        <v>21672327</v>
      </c>
      <c r="L782" s="67">
        <f t="shared" si="401"/>
        <v>21672327</v>
      </c>
      <c r="M782" s="67"/>
      <c r="N782" s="67">
        <v>21023124</v>
      </c>
      <c r="O782" s="67">
        <f t="shared" si="402"/>
        <v>21023124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12">
      <c r="A783" s="7" t="s">
        <v>68</v>
      </c>
      <c r="B783" s="6" t="s">
        <v>45</v>
      </c>
      <c r="C783" s="6" t="s">
        <v>9</v>
      </c>
      <c r="D783" s="6" t="s">
        <v>12</v>
      </c>
      <c r="E783" s="6" t="s">
        <v>156</v>
      </c>
      <c r="F783" s="6"/>
      <c r="G783" s="67">
        <f>G784</f>
        <v>6857933.5</v>
      </c>
      <c r="H783" s="67">
        <f>H784</f>
        <v>-535.1</v>
      </c>
      <c r="I783" s="67">
        <f t="shared" ref="I783:I856" si="405">G783+H783</f>
        <v>6857398.4000000004</v>
      </c>
      <c r="J783" s="67">
        <f t="shared" ref="J783:M784" si="406">J784</f>
        <v>12604</v>
      </c>
      <c r="K783" s="67">
        <f>K784</f>
        <v>-452.22</v>
      </c>
      <c r="L783" s="67">
        <f t="shared" si="401"/>
        <v>12151.78</v>
      </c>
      <c r="M783" s="67">
        <f t="shared" si="406"/>
        <v>12604</v>
      </c>
      <c r="N783" s="67">
        <f>N784</f>
        <v>-493.07</v>
      </c>
      <c r="O783" s="67">
        <f t="shared" si="402"/>
        <v>12110.93</v>
      </c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12">
      <c r="A784" s="15" t="s">
        <v>65</v>
      </c>
      <c r="B784" s="6" t="s">
        <v>45</v>
      </c>
      <c r="C784" s="6" t="s">
        <v>9</v>
      </c>
      <c r="D784" s="6" t="s">
        <v>12</v>
      </c>
      <c r="E784" s="6" t="s">
        <v>156</v>
      </c>
      <c r="F784" s="6" t="s">
        <v>22</v>
      </c>
      <c r="G784" s="67">
        <f>G785</f>
        <v>6857933.5</v>
      </c>
      <c r="H784" s="67">
        <f>H785</f>
        <v>-535.1</v>
      </c>
      <c r="I784" s="67">
        <f t="shared" si="405"/>
        <v>6857398.4000000004</v>
      </c>
      <c r="J784" s="67">
        <f t="shared" si="406"/>
        <v>12604</v>
      </c>
      <c r="K784" s="67">
        <f>K785</f>
        <v>-452.22</v>
      </c>
      <c r="L784" s="67">
        <f t="shared" si="401"/>
        <v>12151.78</v>
      </c>
      <c r="M784" s="67">
        <f t="shared" si="406"/>
        <v>12604</v>
      </c>
      <c r="N784" s="67">
        <f>N785</f>
        <v>-493.07</v>
      </c>
      <c r="O784" s="67">
        <f t="shared" si="402"/>
        <v>12110.93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12">
      <c r="A785" s="7" t="s">
        <v>99</v>
      </c>
      <c r="B785" s="6" t="s">
        <v>45</v>
      </c>
      <c r="C785" s="6" t="s">
        <v>9</v>
      </c>
      <c r="D785" s="6" t="s">
        <v>12</v>
      </c>
      <c r="E785" s="6" t="s">
        <v>156</v>
      </c>
      <c r="F785" s="6" t="s">
        <v>98</v>
      </c>
      <c r="G785" s="67">
        <v>6857933.5</v>
      </c>
      <c r="H785" s="67">
        <f>-535.1</f>
        <v>-535.1</v>
      </c>
      <c r="I785" s="67">
        <f t="shared" si="405"/>
        <v>6857398.4000000004</v>
      </c>
      <c r="J785" s="68">
        <v>12604</v>
      </c>
      <c r="K785" s="67">
        <f>-452.22</f>
        <v>-452.22</v>
      </c>
      <c r="L785" s="67">
        <f t="shared" si="401"/>
        <v>12151.78</v>
      </c>
      <c r="M785" s="67">
        <v>12604</v>
      </c>
      <c r="N785" s="67">
        <f>-493.07</f>
        <v>-493.07</v>
      </c>
      <c r="O785" s="67">
        <f t="shared" si="402"/>
        <v>12110.93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s="31" customFormat="1" ht="15" customHeight="1">
      <c r="A786" s="7" t="s">
        <v>489</v>
      </c>
      <c r="B786" s="6" t="s">
        <v>45</v>
      </c>
      <c r="C786" s="6" t="s">
        <v>9</v>
      </c>
      <c r="D786" s="6" t="s">
        <v>12</v>
      </c>
      <c r="E786" s="6" t="s">
        <v>161</v>
      </c>
      <c r="F786" s="6"/>
      <c r="G786" s="67">
        <f>G787+G790</f>
        <v>1714987.52</v>
      </c>
      <c r="H786" s="67">
        <f>H787+H790</f>
        <v>0</v>
      </c>
      <c r="I786" s="67">
        <f t="shared" si="405"/>
        <v>1714987.52</v>
      </c>
      <c r="J786" s="67">
        <f t="shared" ref="J786" si="407">J787+J790</f>
        <v>1777588.98</v>
      </c>
      <c r="K786" s="67">
        <f>K787+K790</f>
        <v>0</v>
      </c>
      <c r="L786" s="67">
        <f t="shared" si="401"/>
        <v>1777588.98</v>
      </c>
      <c r="M786" s="67">
        <f t="shared" ref="M786" si="408">M787+M790</f>
        <v>1842695.34</v>
      </c>
      <c r="N786" s="67">
        <f>N787+N790</f>
        <v>0</v>
      </c>
      <c r="O786" s="67">
        <f t="shared" si="402"/>
        <v>1842695.34</v>
      </c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</row>
    <row r="787" spans="1:90" s="31" customFormat="1" ht="27" customHeight="1">
      <c r="A787" s="7" t="s">
        <v>271</v>
      </c>
      <c r="B787" s="6" t="s">
        <v>45</v>
      </c>
      <c r="C787" s="6" t="s">
        <v>9</v>
      </c>
      <c r="D787" s="6" t="s">
        <v>12</v>
      </c>
      <c r="E787" s="6" t="s">
        <v>162</v>
      </c>
      <c r="F787" s="6"/>
      <c r="G787" s="67">
        <f>G788</f>
        <v>1564987.52</v>
      </c>
      <c r="H787" s="67">
        <f>H788</f>
        <v>0</v>
      </c>
      <c r="I787" s="67">
        <f t="shared" si="405"/>
        <v>1564987.52</v>
      </c>
      <c r="J787" s="67">
        <f t="shared" ref="J787:M788" si="409">J788</f>
        <v>1627588.98</v>
      </c>
      <c r="K787" s="67">
        <f>K788</f>
        <v>0</v>
      </c>
      <c r="L787" s="67">
        <f t="shared" si="401"/>
        <v>1627588.98</v>
      </c>
      <c r="M787" s="67">
        <f t="shared" si="409"/>
        <v>1692695.34</v>
      </c>
      <c r="N787" s="67">
        <f>N788</f>
        <v>0</v>
      </c>
      <c r="O787" s="67">
        <f t="shared" si="402"/>
        <v>1692695.34</v>
      </c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  <c r="BE787" s="25"/>
      <c r="BF787" s="25"/>
      <c r="BG787" s="25"/>
      <c r="BH787" s="25"/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T787" s="25"/>
      <c r="BU787" s="25"/>
      <c r="BV787" s="25"/>
      <c r="BW787" s="25"/>
      <c r="BX787" s="25"/>
      <c r="BY787" s="25"/>
      <c r="BZ787" s="25"/>
      <c r="CA787" s="25"/>
      <c r="CB787" s="25"/>
      <c r="CC787" s="25"/>
      <c r="CD787" s="25"/>
      <c r="CE787" s="25"/>
      <c r="CF787" s="25"/>
      <c r="CG787" s="25"/>
      <c r="CH787" s="25"/>
      <c r="CI787" s="25"/>
      <c r="CJ787" s="25"/>
      <c r="CK787" s="25"/>
      <c r="CL787" s="25"/>
    </row>
    <row r="788" spans="1:90" s="31" customFormat="1" ht="24">
      <c r="A788" s="7" t="s">
        <v>88</v>
      </c>
      <c r="B788" s="6" t="s">
        <v>45</v>
      </c>
      <c r="C788" s="6" t="s">
        <v>9</v>
      </c>
      <c r="D788" s="6" t="s">
        <v>12</v>
      </c>
      <c r="E788" s="6" t="s">
        <v>162</v>
      </c>
      <c r="F788" s="30" t="s">
        <v>87</v>
      </c>
      <c r="G788" s="67">
        <f>G789</f>
        <v>1564987.52</v>
      </c>
      <c r="H788" s="67">
        <f>H789</f>
        <v>0</v>
      </c>
      <c r="I788" s="67">
        <f t="shared" si="405"/>
        <v>1564987.52</v>
      </c>
      <c r="J788" s="67">
        <f t="shared" si="409"/>
        <v>1627588.98</v>
      </c>
      <c r="K788" s="67">
        <f>K789</f>
        <v>0</v>
      </c>
      <c r="L788" s="67">
        <f t="shared" si="401"/>
        <v>1627588.98</v>
      </c>
      <c r="M788" s="67">
        <f t="shared" si="409"/>
        <v>1692695.34</v>
      </c>
      <c r="N788" s="67">
        <f>N789</f>
        <v>0</v>
      </c>
      <c r="O788" s="67">
        <f t="shared" si="402"/>
        <v>1692695.34</v>
      </c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</row>
    <row r="789" spans="1:90" s="31" customFormat="1" ht="12">
      <c r="A789" s="7" t="s">
        <v>186</v>
      </c>
      <c r="B789" s="6" t="s">
        <v>45</v>
      </c>
      <c r="C789" s="6" t="s">
        <v>9</v>
      </c>
      <c r="D789" s="6" t="s">
        <v>12</v>
      </c>
      <c r="E789" s="6" t="s">
        <v>162</v>
      </c>
      <c r="F789" s="30" t="s">
        <v>187</v>
      </c>
      <c r="G789" s="67">
        <v>1564987.52</v>
      </c>
      <c r="H789" s="67"/>
      <c r="I789" s="67">
        <f t="shared" si="405"/>
        <v>1564987.52</v>
      </c>
      <c r="J789" s="68">
        <v>1627588.98</v>
      </c>
      <c r="K789" s="67"/>
      <c r="L789" s="67">
        <f t="shared" ref="L789" si="410">J789+K789</f>
        <v>1627588.98</v>
      </c>
      <c r="M789" s="67">
        <v>1692695.34</v>
      </c>
      <c r="N789" s="67"/>
      <c r="O789" s="67">
        <f t="shared" ref="O789" si="411">M789+N789</f>
        <v>1692695.34</v>
      </c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</row>
    <row r="790" spans="1:90" s="31" customFormat="1" ht="12">
      <c r="A790" s="7" t="s">
        <v>227</v>
      </c>
      <c r="B790" s="6" t="s">
        <v>45</v>
      </c>
      <c r="C790" s="6" t="s">
        <v>9</v>
      </c>
      <c r="D790" s="6" t="s">
        <v>12</v>
      </c>
      <c r="E790" s="43" t="s">
        <v>228</v>
      </c>
      <c r="F790" s="30"/>
      <c r="G790" s="67">
        <f>G791</f>
        <v>150000</v>
      </c>
      <c r="H790" s="67">
        <f>H791</f>
        <v>0</v>
      </c>
      <c r="I790" s="67">
        <f t="shared" si="405"/>
        <v>150000</v>
      </c>
      <c r="J790" s="67">
        <f t="shared" ref="J790:M791" si="412">J791</f>
        <v>150000</v>
      </c>
      <c r="K790" s="67">
        <f>K791</f>
        <v>0</v>
      </c>
      <c r="L790" s="67">
        <f t="shared" si="401"/>
        <v>150000</v>
      </c>
      <c r="M790" s="67">
        <f t="shared" si="412"/>
        <v>150000</v>
      </c>
      <c r="N790" s="67">
        <f>N791</f>
        <v>0</v>
      </c>
      <c r="O790" s="67">
        <f t="shared" si="402"/>
        <v>150000</v>
      </c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</row>
    <row r="791" spans="1:90" s="31" customFormat="1" ht="24">
      <c r="A791" s="7" t="s">
        <v>88</v>
      </c>
      <c r="B791" s="6" t="s">
        <v>45</v>
      </c>
      <c r="C791" s="6" t="s">
        <v>9</v>
      </c>
      <c r="D791" s="6" t="s">
        <v>12</v>
      </c>
      <c r="E791" s="43" t="s">
        <v>228</v>
      </c>
      <c r="F791" s="30" t="s">
        <v>87</v>
      </c>
      <c r="G791" s="67">
        <f>G792</f>
        <v>150000</v>
      </c>
      <c r="H791" s="67">
        <f>H792</f>
        <v>0</v>
      </c>
      <c r="I791" s="67">
        <f t="shared" si="405"/>
        <v>150000</v>
      </c>
      <c r="J791" s="67">
        <f t="shared" si="412"/>
        <v>150000</v>
      </c>
      <c r="K791" s="67">
        <f>K792</f>
        <v>0</v>
      </c>
      <c r="L791" s="67">
        <f t="shared" si="401"/>
        <v>150000</v>
      </c>
      <c r="M791" s="67">
        <f t="shared" si="412"/>
        <v>150000</v>
      </c>
      <c r="N791" s="67">
        <f>N792</f>
        <v>0</v>
      </c>
      <c r="O791" s="67">
        <f t="shared" si="402"/>
        <v>150000</v>
      </c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  <c r="BE791" s="25"/>
      <c r="BF791" s="25"/>
      <c r="BG791" s="25"/>
      <c r="BH791" s="25"/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T791" s="25"/>
      <c r="BU791" s="25"/>
      <c r="BV791" s="25"/>
      <c r="BW791" s="25"/>
      <c r="BX791" s="25"/>
      <c r="BY791" s="25"/>
      <c r="BZ791" s="25"/>
      <c r="CA791" s="25"/>
      <c r="CB791" s="25"/>
      <c r="CC791" s="25"/>
      <c r="CD791" s="25"/>
      <c r="CE791" s="25"/>
      <c r="CF791" s="25"/>
      <c r="CG791" s="25"/>
      <c r="CH791" s="25"/>
      <c r="CI791" s="25"/>
      <c r="CJ791" s="25"/>
      <c r="CK791" s="25"/>
      <c r="CL791" s="25"/>
    </row>
    <row r="792" spans="1:90" s="31" customFormat="1" ht="12">
      <c r="A792" s="7" t="s">
        <v>186</v>
      </c>
      <c r="B792" s="6" t="s">
        <v>45</v>
      </c>
      <c r="C792" s="6" t="s">
        <v>9</v>
      </c>
      <c r="D792" s="6" t="s">
        <v>12</v>
      </c>
      <c r="E792" s="43" t="s">
        <v>228</v>
      </c>
      <c r="F792" s="30" t="s">
        <v>187</v>
      </c>
      <c r="G792" s="67">
        <v>150000</v>
      </c>
      <c r="H792" s="67"/>
      <c r="I792" s="67">
        <f t="shared" si="405"/>
        <v>150000</v>
      </c>
      <c r="J792" s="68">
        <v>150000</v>
      </c>
      <c r="K792" s="67"/>
      <c r="L792" s="67">
        <f t="shared" si="401"/>
        <v>150000</v>
      </c>
      <c r="M792" s="67">
        <v>150000</v>
      </c>
      <c r="N792" s="67"/>
      <c r="O792" s="67">
        <f t="shared" si="402"/>
        <v>150000</v>
      </c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</row>
    <row r="793" spans="1:90" s="31" customFormat="1" ht="24">
      <c r="A793" s="7" t="s">
        <v>569</v>
      </c>
      <c r="B793" s="6" t="s">
        <v>45</v>
      </c>
      <c r="C793" s="6" t="s">
        <v>9</v>
      </c>
      <c r="D793" s="6" t="s">
        <v>12</v>
      </c>
      <c r="E793" s="6" t="s">
        <v>202</v>
      </c>
      <c r="F793" s="6"/>
      <c r="G793" s="67">
        <f>G794</f>
        <v>8251052.2999999998</v>
      </c>
      <c r="H793" s="67">
        <f>H794</f>
        <v>0</v>
      </c>
      <c r="I793" s="67">
        <f t="shared" si="405"/>
        <v>8251052.2999999998</v>
      </c>
      <c r="J793" s="67">
        <f t="shared" ref="J793:M793" si="413">J794</f>
        <v>8437982</v>
      </c>
      <c r="K793" s="67">
        <f>K794</f>
        <v>0</v>
      </c>
      <c r="L793" s="67">
        <f t="shared" si="401"/>
        <v>8437982</v>
      </c>
      <c r="M793" s="67">
        <f t="shared" si="413"/>
        <v>8627116</v>
      </c>
      <c r="N793" s="67">
        <f>N794</f>
        <v>0</v>
      </c>
      <c r="O793" s="67">
        <f t="shared" si="402"/>
        <v>8627116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12">
      <c r="A794" s="33" t="s">
        <v>53</v>
      </c>
      <c r="B794" s="6" t="s">
        <v>45</v>
      </c>
      <c r="C794" s="6" t="s">
        <v>9</v>
      </c>
      <c r="D794" s="6" t="s">
        <v>12</v>
      </c>
      <c r="E794" s="6" t="s">
        <v>345</v>
      </c>
      <c r="F794" s="6"/>
      <c r="G794" s="67">
        <f>G795+G797+G799</f>
        <v>8251052.2999999998</v>
      </c>
      <c r="H794" s="67">
        <f>H795+H797+H799</f>
        <v>0</v>
      </c>
      <c r="I794" s="67">
        <f t="shared" si="405"/>
        <v>8251052.2999999998</v>
      </c>
      <c r="J794" s="67">
        <f t="shared" ref="J794:M794" si="414">J795+J797+J799</f>
        <v>8437982</v>
      </c>
      <c r="K794" s="67">
        <f>K795+K797+K799</f>
        <v>0</v>
      </c>
      <c r="L794" s="67">
        <f t="shared" si="401"/>
        <v>8437982</v>
      </c>
      <c r="M794" s="67">
        <f t="shared" si="414"/>
        <v>8627116</v>
      </c>
      <c r="N794" s="67">
        <f>N795+N797+N799</f>
        <v>0</v>
      </c>
      <c r="O794" s="67">
        <f t="shared" si="402"/>
        <v>8627116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36">
      <c r="A795" s="7" t="s">
        <v>411</v>
      </c>
      <c r="B795" s="6" t="s">
        <v>45</v>
      </c>
      <c r="C795" s="6" t="s">
        <v>9</v>
      </c>
      <c r="D795" s="6" t="s">
        <v>12</v>
      </c>
      <c r="E795" s="6" t="s">
        <v>345</v>
      </c>
      <c r="F795" s="6" t="s">
        <v>54</v>
      </c>
      <c r="G795" s="67">
        <f>G796</f>
        <v>7681050</v>
      </c>
      <c r="H795" s="67">
        <f>H796</f>
        <v>0</v>
      </c>
      <c r="I795" s="67">
        <f t="shared" si="405"/>
        <v>7681050</v>
      </c>
      <c r="J795" s="67">
        <f t="shared" ref="J795:M795" si="415">J796</f>
        <v>7867982</v>
      </c>
      <c r="K795" s="67">
        <f>K796</f>
        <v>0</v>
      </c>
      <c r="L795" s="67">
        <f t="shared" si="401"/>
        <v>7867982</v>
      </c>
      <c r="M795" s="67">
        <f t="shared" si="415"/>
        <v>8057116</v>
      </c>
      <c r="N795" s="67">
        <f>N796</f>
        <v>0</v>
      </c>
      <c r="O795" s="67">
        <f t="shared" si="402"/>
        <v>8057116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12">
      <c r="A796" s="7" t="s">
        <v>57</v>
      </c>
      <c r="B796" s="6" t="s">
        <v>45</v>
      </c>
      <c r="C796" s="6" t="s">
        <v>9</v>
      </c>
      <c r="D796" s="6" t="s">
        <v>12</v>
      </c>
      <c r="E796" s="6" t="s">
        <v>345</v>
      </c>
      <c r="F796" s="6" t="s">
        <v>56</v>
      </c>
      <c r="G796" s="67">
        <f>5850000+70000+1761050</f>
        <v>7681050</v>
      </c>
      <c r="H796" s="67"/>
      <c r="I796" s="67">
        <f t="shared" si="405"/>
        <v>7681050</v>
      </c>
      <c r="J796" s="68">
        <f>5939212+70000+1858770</f>
        <v>7867982</v>
      </c>
      <c r="K796" s="67"/>
      <c r="L796" s="67">
        <f t="shared" si="401"/>
        <v>7867982</v>
      </c>
      <c r="M796" s="67">
        <f>6100000+70000+1887116</f>
        <v>8057116</v>
      </c>
      <c r="N796" s="67"/>
      <c r="O796" s="67">
        <f t="shared" si="402"/>
        <v>8057116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12">
      <c r="A797" s="7" t="s">
        <v>413</v>
      </c>
      <c r="B797" s="6" t="s">
        <v>45</v>
      </c>
      <c r="C797" s="6" t="s">
        <v>9</v>
      </c>
      <c r="D797" s="6" t="s">
        <v>12</v>
      </c>
      <c r="E797" s="6" t="s">
        <v>345</v>
      </c>
      <c r="F797" s="6" t="s">
        <v>61</v>
      </c>
      <c r="G797" s="67">
        <f>G798</f>
        <v>570002.30000000005</v>
      </c>
      <c r="H797" s="67">
        <f>H798</f>
        <v>0</v>
      </c>
      <c r="I797" s="67">
        <f t="shared" si="405"/>
        <v>570002.30000000005</v>
      </c>
      <c r="J797" s="67">
        <f t="shared" ref="J797:M797" si="416">J798</f>
        <v>570000</v>
      </c>
      <c r="K797" s="67">
        <f>K798</f>
        <v>0</v>
      </c>
      <c r="L797" s="67">
        <f t="shared" si="401"/>
        <v>570000</v>
      </c>
      <c r="M797" s="67">
        <f t="shared" si="416"/>
        <v>570000</v>
      </c>
      <c r="N797" s="67">
        <f>N798</f>
        <v>0</v>
      </c>
      <c r="O797" s="67">
        <f t="shared" si="402"/>
        <v>570000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>
      <c r="A798" s="7" t="s">
        <v>82</v>
      </c>
      <c r="B798" s="6" t="s">
        <v>45</v>
      </c>
      <c r="C798" s="6" t="s">
        <v>9</v>
      </c>
      <c r="D798" s="6" t="s">
        <v>12</v>
      </c>
      <c r="E798" s="6" t="s">
        <v>345</v>
      </c>
      <c r="F798" s="6" t="s">
        <v>62</v>
      </c>
      <c r="G798" s="67">
        <v>570002.30000000005</v>
      </c>
      <c r="H798" s="67"/>
      <c r="I798" s="67">
        <f t="shared" si="405"/>
        <v>570002.30000000005</v>
      </c>
      <c r="J798" s="68">
        <v>570000</v>
      </c>
      <c r="K798" s="67"/>
      <c r="L798" s="67">
        <f t="shared" si="401"/>
        <v>570000</v>
      </c>
      <c r="M798" s="67">
        <v>570000</v>
      </c>
      <c r="N798" s="67"/>
      <c r="O798" s="67">
        <f t="shared" si="402"/>
        <v>570000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14.25" hidden="1" customHeight="1">
      <c r="A799" s="7" t="s">
        <v>65</v>
      </c>
      <c r="B799" s="6" t="s">
        <v>45</v>
      </c>
      <c r="C799" s="6" t="s">
        <v>9</v>
      </c>
      <c r="D799" s="6" t="s">
        <v>12</v>
      </c>
      <c r="E799" s="6" t="s">
        <v>345</v>
      </c>
      <c r="F799" s="6" t="s">
        <v>22</v>
      </c>
      <c r="G799" s="67">
        <f>G800</f>
        <v>0</v>
      </c>
      <c r="H799" s="67">
        <f>H800</f>
        <v>0</v>
      </c>
      <c r="I799" s="65">
        <f t="shared" si="405"/>
        <v>0</v>
      </c>
      <c r="J799" s="67">
        <f t="shared" ref="J799:M799" si="417">J800</f>
        <v>0</v>
      </c>
      <c r="K799" s="67"/>
      <c r="L799" s="67"/>
      <c r="M799" s="67">
        <f t="shared" si="417"/>
        <v>0</v>
      </c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1" customFormat="1" ht="14.25" hidden="1" customHeight="1">
      <c r="A800" s="7" t="s">
        <v>66</v>
      </c>
      <c r="B800" s="6" t="s">
        <v>45</v>
      </c>
      <c r="C800" s="6" t="s">
        <v>9</v>
      </c>
      <c r="D800" s="6" t="s">
        <v>12</v>
      </c>
      <c r="E800" s="6" t="s">
        <v>345</v>
      </c>
      <c r="F800" s="6" t="s">
        <v>64</v>
      </c>
      <c r="G800" s="67"/>
      <c r="H800" s="67"/>
      <c r="I800" s="65">
        <f t="shared" si="405"/>
        <v>0</v>
      </c>
      <c r="J800" s="68"/>
      <c r="K800" s="68"/>
      <c r="L800" s="68"/>
      <c r="M800" s="67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</row>
    <row r="801" spans="1:90" s="31" customFormat="1" ht="12">
      <c r="A801" s="11" t="s">
        <v>33</v>
      </c>
      <c r="B801" s="2" t="s">
        <v>45</v>
      </c>
      <c r="C801" s="12" t="s">
        <v>13</v>
      </c>
      <c r="D801" s="12"/>
      <c r="E801" s="12"/>
      <c r="F801" s="12"/>
      <c r="G801" s="65">
        <f>G802+G826</f>
        <v>16257915.789999999</v>
      </c>
      <c r="H801" s="65">
        <f>H802+H826</f>
        <v>474473.02999999997</v>
      </c>
      <c r="I801" s="65">
        <f t="shared" si="405"/>
        <v>16732388.819999998</v>
      </c>
      <c r="J801" s="65">
        <f>J802+J826</f>
        <v>16471504.529999999</v>
      </c>
      <c r="K801" s="65">
        <f>K802+K826</f>
        <v>355825.95999999996</v>
      </c>
      <c r="L801" s="65">
        <f t="shared" ref="L801:L843" si="418">J801+K801</f>
        <v>16827330.489999998</v>
      </c>
      <c r="M801" s="65">
        <f>M802+M826</f>
        <v>17063999.379999999</v>
      </c>
      <c r="N801" s="65">
        <f>N802+N826</f>
        <v>55914.239999999991</v>
      </c>
      <c r="O801" s="65">
        <f t="shared" ref="O801:O843" si="419">M801+N801</f>
        <v>17119913.619999997</v>
      </c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</row>
    <row r="802" spans="1:90" s="31" customFormat="1" ht="12">
      <c r="A802" s="8" t="s">
        <v>37</v>
      </c>
      <c r="B802" s="4" t="s">
        <v>45</v>
      </c>
      <c r="C802" s="21" t="s">
        <v>13</v>
      </c>
      <c r="D802" s="21" t="s">
        <v>14</v>
      </c>
      <c r="E802" s="21"/>
      <c r="F802" s="21"/>
      <c r="G802" s="66">
        <f>G803</f>
        <v>13237856.949999999</v>
      </c>
      <c r="H802" s="66">
        <f>H803</f>
        <v>447418.81999999995</v>
      </c>
      <c r="I802" s="66">
        <f t="shared" si="405"/>
        <v>13685275.77</v>
      </c>
      <c r="J802" s="66">
        <f t="shared" ref="J802:M803" si="420">J803</f>
        <v>13188513.969999999</v>
      </c>
      <c r="K802" s="66">
        <f>K803</f>
        <v>452229.1</v>
      </c>
      <c r="L802" s="66">
        <f t="shared" si="418"/>
        <v>13640743.069999998</v>
      </c>
      <c r="M802" s="66">
        <f t="shared" si="420"/>
        <v>13362255.029999999</v>
      </c>
      <c r="N802" s="66">
        <f>N803</f>
        <v>456609.7</v>
      </c>
      <c r="O802" s="66">
        <f t="shared" si="419"/>
        <v>13818864.729999999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0" s="31" customFormat="1" ht="12">
      <c r="A803" s="7" t="s">
        <v>483</v>
      </c>
      <c r="B803" s="6" t="s">
        <v>45</v>
      </c>
      <c r="C803" s="9" t="s">
        <v>13</v>
      </c>
      <c r="D803" s="9" t="s">
        <v>14</v>
      </c>
      <c r="E803" s="9" t="s">
        <v>153</v>
      </c>
      <c r="F803" s="9"/>
      <c r="G803" s="67">
        <f>G804</f>
        <v>13237856.949999999</v>
      </c>
      <c r="H803" s="67">
        <f>H804</f>
        <v>447418.81999999995</v>
      </c>
      <c r="I803" s="67">
        <f t="shared" si="405"/>
        <v>13685275.77</v>
      </c>
      <c r="J803" s="67">
        <f t="shared" si="420"/>
        <v>13188513.969999999</v>
      </c>
      <c r="K803" s="67">
        <f>K804</f>
        <v>452229.1</v>
      </c>
      <c r="L803" s="67">
        <f t="shared" si="418"/>
        <v>13640743.069999998</v>
      </c>
      <c r="M803" s="67">
        <f t="shared" si="420"/>
        <v>13362255.029999999</v>
      </c>
      <c r="N803" s="67">
        <f>N804</f>
        <v>456609.7</v>
      </c>
      <c r="O803" s="67">
        <f t="shared" si="419"/>
        <v>13818864.729999999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0">
      <c r="A804" s="7" t="s">
        <v>484</v>
      </c>
      <c r="B804" s="6" t="s">
        <v>45</v>
      </c>
      <c r="C804" s="9" t="s">
        <v>13</v>
      </c>
      <c r="D804" s="9" t="s">
        <v>14</v>
      </c>
      <c r="E804" s="9" t="s">
        <v>154</v>
      </c>
      <c r="F804" s="9"/>
      <c r="G804" s="67">
        <f>G805+G811+G823+G808+G817+G820+G814</f>
        <v>13237856.949999999</v>
      </c>
      <c r="H804" s="67">
        <f>H805+H811+H823+H808+H817+H820+H814</f>
        <v>447418.81999999995</v>
      </c>
      <c r="I804" s="67">
        <f t="shared" si="405"/>
        <v>13685275.77</v>
      </c>
      <c r="J804" s="67">
        <f>J805+J811+J823+J808+J817+J820+J814</f>
        <v>13188513.969999999</v>
      </c>
      <c r="K804" s="67">
        <f>K805+K811+K823+K808+K817+K820+K814</f>
        <v>452229.1</v>
      </c>
      <c r="L804" s="67">
        <f t="shared" si="418"/>
        <v>13640743.069999998</v>
      </c>
      <c r="M804" s="67">
        <f>M805+M811+M823+M808+M817+M820+M814</f>
        <v>13362255.029999999</v>
      </c>
      <c r="N804" s="67">
        <f>N805+N811+N823+N808+N817+N820+N814</f>
        <v>456609.7</v>
      </c>
      <c r="O804" s="67">
        <f t="shared" si="419"/>
        <v>13818864.729999999</v>
      </c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  <c r="AL804" s="26"/>
      <c r="AM804" s="26"/>
      <c r="AN804" s="26"/>
      <c r="AO804" s="26"/>
      <c r="AP804" s="26"/>
      <c r="AQ804" s="26"/>
      <c r="AR804" s="26"/>
      <c r="AS804" s="26"/>
      <c r="AT804" s="26"/>
      <c r="AU804" s="26"/>
      <c r="AV804" s="26"/>
      <c r="AW804" s="26"/>
      <c r="AX804" s="26"/>
      <c r="AY804" s="26"/>
      <c r="AZ804" s="26"/>
      <c r="BA804" s="26"/>
      <c r="BB804" s="26"/>
      <c r="BC804" s="26"/>
      <c r="BD804" s="26"/>
      <c r="BE804" s="26"/>
      <c r="BF804" s="26"/>
      <c r="BG804" s="26"/>
      <c r="BH804" s="26"/>
      <c r="BI804" s="26"/>
      <c r="BJ804" s="26"/>
      <c r="BK804" s="26"/>
      <c r="BL804" s="26"/>
      <c r="BM804" s="26"/>
      <c r="BN804" s="26"/>
      <c r="BO804" s="26"/>
      <c r="BP804" s="26"/>
      <c r="BQ804" s="26"/>
      <c r="BR804" s="26"/>
      <c r="BS804" s="26"/>
      <c r="BT804" s="26"/>
      <c r="BU804" s="26"/>
      <c r="BV804" s="26"/>
      <c r="BW804" s="26"/>
      <c r="BX804" s="26"/>
      <c r="BY804" s="26"/>
      <c r="BZ804" s="26"/>
      <c r="CA804" s="26"/>
      <c r="CB804" s="26"/>
      <c r="CC804" s="26"/>
      <c r="CD804" s="26"/>
      <c r="CE804" s="26"/>
      <c r="CF804" s="26"/>
      <c r="CG804" s="26"/>
      <c r="CH804" s="26"/>
      <c r="CI804" s="26"/>
      <c r="CJ804" s="26"/>
      <c r="CK804" s="26"/>
      <c r="CL804" s="26"/>
    </row>
    <row r="805" spans="1:90" s="31" customFormat="1" ht="24">
      <c r="A805" s="7" t="s">
        <v>116</v>
      </c>
      <c r="B805" s="6" t="s">
        <v>45</v>
      </c>
      <c r="C805" s="9" t="s">
        <v>13</v>
      </c>
      <c r="D805" s="9" t="s">
        <v>14</v>
      </c>
      <c r="E805" s="9" t="s">
        <v>163</v>
      </c>
      <c r="F805" s="9"/>
      <c r="G805" s="67">
        <f>G806</f>
        <v>4505390</v>
      </c>
      <c r="H805" s="67">
        <f>H806</f>
        <v>0</v>
      </c>
      <c r="I805" s="67">
        <f t="shared" si="405"/>
        <v>4505390</v>
      </c>
      <c r="J805" s="67">
        <f t="shared" ref="J805:M806" si="421">J806</f>
        <v>4346590</v>
      </c>
      <c r="K805" s="67">
        <f>K806</f>
        <v>0</v>
      </c>
      <c r="L805" s="67">
        <f t="shared" si="418"/>
        <v>4346590</v>
      </c>
      <c r="M805" s="67">
        <f t="shared" si="421"/>
        <v>4771800</v>
      </c>
      <c r="N805" s="67">
        <f>N806</f>
        <v>0</v>
      </c>
      <c r="O805" s="67">
        <f t="shared" si="419"/>
        <v>4771800</v>
      </c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  <c r="BE805" s="25"/>
      <c r="BF805" s="25"/>
      <c r="BG805" s="25"/>
      <c r="BH805" s="25"/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T805" s="25"/>
      <c r="BU805" s="25"/>
      <c r="BV805" s="25"/>
      <c r="BW805" s="25"/>
      <c r="BX805" s="25"/>
      <c r="BY805" s="25"/>
      <c r="BZ805" s="25"/>
      <c r="CA805" s="25"/>
      <c r="CB805" s="25"/>
      <c r="CC805" s="25"/>
      <c r="CD805" s="25"/>
      <c r="CE805" s="25"/>
      <c r="CF805" s="25"/>
      <c r="CG805" s="25"/>
      <c r="CH805" s="25"/>
      <c r="CI805" s="25"/>
      <c r="CJ805" s="25"/>
      <c r="CK805" s="25"/>
      <c r="CL805" s="25"/>
    </row>
    <row r="806" spans="1:90" s="31" customFormat="1" ht="24">
      <c r="A806" s="7" t="s">
        <v>88</v>
      </c>
      <c r="B806" s="6" t="s">
        <v>45</v>
      </c>
      <c r="C806" s="9" t="s">
        <v>13</v>
      </c>
      <c r="D806" s="9" t="s">
        <v>14</v>
      </c>
      <c r="E806" s="9" t="s">
        <v>163</v>
      </c>
      <c r="F806" s="9" t="s">
        <v>87</v>
      </c>
      <c r="G806" s="67">
        <f>G807</f>
        <v>4505390</v>
      </c>
      <c r="H806" s="67">
        <f>H807</f>
        <v>0</v>
      </c>
      <c r="I806" s="67">
        <f t="shared" si="405"/>
        <v>4505390</v>
      </c>
      <c r="J806" s="67">
        <f t="shared" si="421"/>
        <v>4346590</v>
      </c>
      <c r="K806" s="67">
        <f>K807</f>
        <v>0</v>
      </c>
      <c r="L806" s="67">
        <f t="shared" si="418"/>
        <v>4346590</v>
      </c>
      <c r="M806" s="67">
        <f t="shared" si="421"/>
        <v>4771800</v>
      </c>
      <c r="N806" s="67">
        <f>N807</f>
        <v>0</v>
      </c>
      <c r="O806" s="67">
        <f t="shared" si="419"/>
        <v>4771800</v>
      </c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  <c r="BE806" s="25"/>
      <c r="BF806" s="25"/>
      <c r="BG806" s="25"/>
      <c r="BH806" s="25"/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T806" s="25"/>
      <c r="BU806" s="25"/>
      <c r="BV806" s="25"/>
      <c r="BW806" s="25"/>
      <c r="BX806" s="25"/>
      <c r="BY806" s="25"/>
      <c r="BZ806" s="25"/>
      <c r="CA806" s="25"/>
      <c r="CB806" s="25"/>
      <c r="CC806" s="25"/>
      <c r="CD806" s="25"/>
      <c r="CE806" s="25"/>
      <c r="CF806" s="25"/>
      <c r="CG806" s="25"/>
      <c r="CH806" s="25"/>
      <c r="CI806" s="25"/>
      <c r="CJ806" s="25"/>
      <c r="CK806" s="25"/>
      <c r="CL806" s="25"/>
    </row>
    <row r="807" spans="1:90" s="31" customFormat="1" ht="12">
      <c r="A807" s="7" t="s">
        <v>186</v>
      </c>
      <c r="B807" s="6" t="s">
        <v>45</v>
      </c>
      <c r="C807" s="9" t="s">
        <v>13</v>
      </c>
      <c r="D807" s="9" t="s">
        <v>14</v>
      </c>
      <c r="E807" s="9" t="s">
        <v>163</v>
      </c>
      <c r="F807" s="9" t="s">
        <v>187</v>
      </c>
      <c r="G807" s="67">
        <v>4505390</v>
      </c>
      <c r="H807" s="67"/>
      <c r="I807" s="67">
        <f t="shared" si="405"/>
        <v>4505390</v>
      </c>
      <c r="J807" s="68">
        <v>4346590</v>
      </c>
      <c r="K807" s="67"/>
      <c r="L807" s="67">
        <f t="shared" si="418"/>
        <v>4346590</v>
      </c>
      <c r="M807" s="67">
        <v>4771800</v>
      </c>
      <c r="N807" s="67"/>
      <c r="O807" s="67">
        <f t="shared" si="419"/>
        <v>4771800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0" s="31" customFormat="1" ht="24">
      <c r="A808" s="7" t="s">
        <v>219</v>
      </c>
      <c r="B808" s="6" t="s">
        <v>45</v>
      </c>
      <c r="C808" s="9" t="s">
        <v>13</v>
      </c>
      <c r="D808" s="9" t="s">
        <v>14</v>
      </c>
      <c r="E808" s="9" t="s">
        <v>218</v>
      </c>
      <c r="F808" s="9"/>
      <c r="G808" s="67">
        <f>G809</f>
        <v>1147418</v>
      </c>
      <c r="H808" s="67">
        <f>H809</f>
        <v>0</v>
      </c>
      <c r="I808" s="67">
        <f t="shared" si="405"/>
        <v>1147418</v>
      </c>
      <c r="J808" s="67">
        <f t="shared" ref="J808:M809" si="422">J809</f>
        <v>1200000</v>
      </c>
      <c r="K808" s="67">
        <f>K809</f>
        <v>0</v>
      </c>
      <c r="L808" s="67">
        <f t="shared" si="418"/>
        <v>1200000</v>
      </c>
      <c r="M808" s="67">
        <f t="shared" si="422"/>
        <v>1200000</v>
      </c>
      <c r="N808" s="67">
        <f>N809</f>
        <v>0</v>
      </c>
      <c r="O808" s="67">
        <f t="shared" si="419"/>
        <v>1200000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0" s="31" customFormat="1" ht="24">
      <c r="A809" s="7" t="s">
        <v>88</v>
      </c>
      <c r="B809" s="6" t="s">
        <v>45</v>
      </c>
      <c r="C809" s="9" t="s">
        <v>13</v>
      </c>
      <c r="D809" s="9" t="s">
        <v>14</v>
      </c>
      <c r="E809" s="9" t="s">
        <v>218</v>
      </c>
      <c r="F809" s="9" t="s">
        <v>87</v>
      </c>
      <c r="G809" s="67">
        <f>G810</f>
        <v>1147418</v>
      </c>
      <c r="H809" s="67">
        <f>H810</f>
        <v>0</v>
      </c>
      <c r="I809" s="67">
        <f t="shared" si="405"/>
        <v>1147418</v>
      </c>
      <c r="J809" s="67">
        <f t="shared" si="422"/>
        <v>1200000</v>
      </c>
      <c r="K809" s="67">
        <f>K810</f>
        <v>0</v>
      </c>
      <c r="L809" s="67">
        <f t="shared" si="418"/>
        <v>1200000</v>
      </c>
      <c r="M809" s="67">
        <f t="shared" si="422"/>
        <v>1200000</v>
      </c>
      <c r="N809" s="67">
        <f>N810</f>
        <v>0</v>
      </c>
      <c r="O809" s="67">
        <f t="shared" si="419"/>
        <v>1200000</v>
      </c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</row>
    <row r="810" spans="1:90" s="31" customFormat="1" ht="15" customHeight="1">
      <c r="A810" s="7" t="s">
        <v>186</v>
      </c>
      <c r="B810" s="6" t="s">
        <v>45</v>
      </c>
      <c r="C810" s="9" t="s">
        <v>13</v>
      </c>
      <c r="D810" s="9" t="s">
        <v>14</v>
      </c>
      <c r="E810" s="9" t="s">
        <v>218</v>
      </c>
      <c r="F810" s="9" t="s">
        <v>187</v>
      </c>
      <c r="G810" s="67">
        <v>1147418</v>
      </c>
      <c r="H810" s="67"/>
      <c r="I810" s="67">
        <f t="shared" si="405"/>
        <v>1147418</v>
      </c>
      <c r="J810" s="68">
        <v>1200000</v>
      </c>
      <c r="K810" s="67"/>
      <c r="L810" s="67">
        <f t="shared" si="418"/>
        <v>1200000</v>
      </c>
      <c r="M810" s="67">
        <v>1200000</v>
      </c>
      <c r="N810" s="67"/>
      <c r="O810" s="67">
        <f t="shared" si="419"/>
        <v>1200000</v>
      </c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  <c r="BE810" s="25"/>
      <c r="BF810" s="25"/>
      <c r="BG810" s="25"/>
      <c r="BH810" s="25"/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T810" s="25"/>
      <c r="BU810" s="25"/>
      <c r="BV810" s="25"/>
      <c r="BW810" s="25"/>
      <c r="BX810" s="25"/>
      <c r="BY810" s="25"/>
      <c r="BZ810" s="25"/>
      <c r="CA810" s="25"/>
      <c r="CB810" s="25"/>
      <c r="CC810" s="25"/>
      <c r="CD810" s="25"/>
      <c r="CE810" s="25"/>
      <c r="CF810" s="25"/>
      <c r="CG810" s="25"/>
      <c r="CH810" s="25"/>
      <c r="CI810" s="25"/>
      <c r="CJ810" s="25"/>
      <c r="CK810" s="25"/>
      <c r="CL810" s="25"/>
    </row>
    <row r="811" spans="1:90" s="31" customFormat="1" ht="24" hidden="1">
      <c r="A811" s="7" t="s">
        <v>107</v>
      </c>
      <c r="B811" s="35" t="s">
        <v>45</v>
      </c>
      <c r="C811" s="36" t="s">
        <v>13</v>
      </c>
      <c r="D811" s="36" t="s">
        <v>14</v>
      </c>
      <c r="E811" s="36" t="s">
        <v>164</v>
      </c>
      <c r="F811" s="36"/>
      <c r="G811" s="67">
        <f>G812</f>
        <v>853932</v>
      </c>
      <c r="H811" s="67">
        <f>H812</f>
        <v>-853932</v>
      </c>
      <c r="I811" s="67">
        <f t="shared" si="405"/>
        <v>0</v>
      </c>
      <c r="J811" s="67">
        <f t="shared" ref="J811:M815" si="423">J812</f>
        <v>860000</v>
      </c>
      <c r="K811" s="67">
        <f>K812</f>
        <v>-860000</v>
      </c>
      <c r="L811" s="67">
        <f t="shared" si="418"/>
        <v>0</v>
      </c>
      <c r="M811" s="67">
        <f t="shared" si="423"/>
        <v>860000</v>
      </c>
      <c r="N811" s="67">
        <f>N812</f>
        <v>-860000</v>
      </c>
      <c r="O811" s="67">
        <f t="shared" si="419"/>
        <v>0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0" s="31" customFormat="1" ht="24" hidden="1">
      <c r="A812" s="7" t="s">
        <v>88</v>
      </c>
      <c r="B812" s="35" t="s">
        <v>45</v>
      </c>
      <c r="C812" s="36" t="s">
        <v>13</v>
      </c>
      <c r="D812" s="36" t="s">
        <v>14</v>
      </c>
      <c r="E812" s="36" t="s">
        <v>164</v>
      </c>
      <c r="F812" s="35" t="s">
        <v>87</v>
      </c>
      <c r="G812" s="67">
        <f>G813</f>
        <v>853932</v>
      </c>
      <c r="H812" s="67">
        <f>H813</f>
        <v>-853932</v>
      </c>
      <c r="I812" s="67">
        <f t="shared" si="405"/>
        <v>0</v>
      </c>
      <c r="J812" s="67">
        <f t="shared" si="423"/>
        <v>860000</v>
      </c>
      <c r="K812" s="67">
        <f>K813</f>
        <v>-860000</v>
      </c>
      <c r="L812" s="67">
        <f t="shared" si="418"/>
        <v>0</v>
      </c>
      <c r="M812" s="67">
        <f t="shared" si="423"/>
        <v>860000</v>
      </c>
      <c r="N812" s="67">
        <f>N813</f>
        <v>-860000</v>
      </c>
      <c r="O812" s="67">
        <f t="shared" si="419"/>
        <v>0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s="31" customFormat="1" ht="12" hidden="1">
      <c r="A813" s="7" t="s">
        <v>186</v>
      </c>
      <c r="B813" s="35" t="s">
        <v>45</v>
      </c>
      <c r="C813" s="36" t="s">
        <v>13</v>
      </c>
      <c r="D813" s="36" t="s">
        <v>14</v>
      </c>
      <c r="E813" s="36" t="s">
        <v>164</v>
      </c>
      <c r="F813" s="35" t="s">
        <v>187</v>
      </c>
      <c r="G813" s="67">
        <v>853932</v>
      </c>
      <c r="H813" s="67">
        <v>-853932</v>
      </c>
      <c r="I813" s="67">
        <f t="shared" si="405"/>
        <v>0</v>
      </c>
      <c r="J813" s="68">
        <v>860000</v>
      </c>
      <c r="K813" s="67">
        <v>-860000</v>
      </c>
      <c r="L813" s="67">
        <f t="shared" si="418"/>
        <v>0</v>
      </c>
      <c r="M813" s="67">
        <v>860000</v>
      </c>
      <c r="N813" s="67">
        <v>-860000</v>
      </c>
      <c r="O813" s="67">
        <f t="shared" si="419"/>
        <v>0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0" s="31" customFormat="1" ht="50.25" customHeight="1">
      <c r="A814" s="7" t="s">
        <v>568</v>
      </c>
      <c r="B814" s="35" t="s">
        <v>45</v>
      </c>
      <c r="C814" s="36" t="s">
        <v>13</v>
      </c>
      <c r="D814" s="36" t="s">
        <v>14</v>
      </c>
      <c r="E814" s="36" t="s">
        <v>164</v>
      </c>
      <c r="F814" s="36"/>
      <c r="G814" s="67">
        <f>G815</f>
        <v>0</v>
      </c>
      <c r="H814" s="67">
        <f>H815</f>
        <v>853932</v>
      </c>
      <c r="I814" s="67">
        <f t="shared" ref="I814:I816" si="424">G814+H814</f>
        <v>853932</v>
      </c>
      <c r="J814" s="67">
        <f t="shared" si="423"/>
        <v>0</v>
      </c>
      <c r="K814" s="67">
        <f>K815</f>
        <v>860000</v>
      </c>
      <c r="L814" s="67">
        <f t="shared" ref="L814:L816" si="425">J814+K814</f>
        <v>860000</v>
      </c>
      <c r="M814" s="67">
        <f t="shared" si="423"/>
        <v>0</v>
      </c>
      <c r="N814" s="67">
        <f>N815</f>
        <v>860000</v>
      </c>
      <c r="O814" s="67">
        <f t="shared" ref="O814:O816" si="426">M814+N814</f>
        <v>860000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</row>
    <row r="815" spans="1:90" s="31" customFormat="1" ht="24">
      <c r="A815" s="7" t="s">
        <v>88</v>
      </c>
      <c r="B815" s="35" t="s">
        <v>45</v>
      </c>
      <c r="C815" s="36" t="s">
        <v>13</v>
      </c>
      <c r="D815" s="36" t="s">
        <v>14</v>
      </c>
      <c r="E815" s="36" t="s">
        <v>164</v>
      </c>
      <c r="F815" s="35" t="s">
        <v>87</v>
      </c>
      <c r="G815" s="67">
        <f>G816</f>
        <v>0</v>
      </c>
      <c r="H815" s="67">
        <f>H816</f>
        <v>853932</v>
      </c>
      <c r="I815" s="67">
        <f t="shared" si="424"/>
        <v>853932</v>
      </c>
      <c r="J815" s="67">
        <f t="shared" si="423"/>
        <v>0</v>
      </c>
      <c r="K815" s="67">
        <f>K816</f>
        <v>860000</v>
      </c>
      <c r="L815" s="67">
        <f t="shared" si="425"/>
        <v>860000</v>
      </c>
      <c r="M815" s="67">
        <f t="shared" si="423"/>
        <v>0</v>
      </c>
      <c r="N815" s="67">
        <f>N816</f>
        <v>860000</v>
      </c>
      <c r="O815" s="67">
        <f t="shared" si="426"/>
        <v>860000</v>
      </c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</row>
    <row r="816" spans="1:90" s="31" customFormat="1" ht="12">
      <c r="A816" s="7" t="s">
        <v>186</v>
      </c>
      <c r="B816" s="35" t="s">
        <v>45</v>
      </c>
      <c r="C816" s="36" t="s">
        <v>13</v>
      </c>
      <c r="D816" s="36" t="s">
        <v>14</v>
      </c>
      <c r="E816" s="36" t="s">
        <v>164</v>
      </c>
      <c r="F816" s="35" t="s">
        <v>187</v>
      </c>
      <c r="G816" s="67"/>
      <c r="H816" s="67">
        <v>853932</v>
      </c>
      <c r="I816" s="67">
        <f t="shared" si="424"/>
        <v>853932</v>
      </c>
      <c r="J816" s="68"/>
      <c r="K816" s="67">
        <v>860000</v>
      </c>
      <c r="L816" s="67">
        <f t="shared" si="425"/>
        <v>860000</v>
      </c>
      <c r="M816" s="67"/>
      <c r="N816" s="67">
        <v>860000</v>
      </c>
      <c r="O816" s="67">
        <f t="shared" si="426"/>
        <v>860000</v>
      </c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</row>
    <row r="817" spans="1:90" s="31" customFormat="1" ht="36">
      <c r="A817" s="7" t="s">
        <v>410</v>
      </c>
      <c r="B817" s="6" t="s">
        <v>45</v>
      </c>
      <c r="C817" s="36" t="s">
        <v>13</v>
      </c>
      <c r="D817" s="36" t="s">
        <v>14</v>
      </c>
      <c r="E817" s="36" t="s">
        <v>397</v>
      </c>
      <c r="F817" s="6"/>
      <c r="G817" s="67">
        <f>G818</f>
        <v>6485048</v>
      </c>
      <c r="H817" s="67">
        <f>H818</f>
        <v>445629.35</v>
      </c>
      <c r="I817" s="67">
        <f t="shared" si="405"/>
        <v>6930677.3499999996</v>
      </c>
      <c r="J817" s="67">
        <f t="shared" ref="J817:M818" si="427">J818</f>
        <v>6576303.9699999997</v>
      </c>
      <c r="K817" s="67">
        <f>K818</f>
        <v>452229.1</v>
      </c>
      <c r="L817" s="67">
        <f t="shared" si="418"/>
        <v>7028533.0699999994</v>
      </c>
      <c r="M817" s="67">
        <f t="shared" si="427"/>
        <v>6305805.0299999993</v>
      </c>
      <c r="N817" s="67">
        <f>N818</f>
        <v>455662.3</v>
      </c>
      <c r="O817" s="67">
        <f t="shared" si="419"/>
        <v>6761467.3299999991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</row>
    <row r="818" spans="1:90" s="31" customFormat="1" ht="24">
      <c r="A818" s="7" t="s">
        <v>88</v>
      </c>
      <c r="B818" s="6" t="s">
        <v>45</v>
      </c>
      <c r="C818" s="36" t="s">
        <v>13</v>
      </c>
      <c r="D818" s="36" t="s">
        <v>14</v>
      </c>
      <c r="E818" s="36" t="s">
        <v>397</v>
      </c>
      <c r="F818" s="6" t="s">
        <v>87</v>
      </c>
      <c r="G818" s="67">
        <f>G819</f>
        <v>6485048</v>
      </c>
      <c r="H818" s="67">
        <f>H819</f>
        <v>445629.35</v>
      </c>
      <c r="I818" s="67">
        <f t="shared" si="405"/>
        <v>6930677.3499999996</v>
      </c>
      <c r="J818" s="67">
        <f t="shared" si="427"/>
        <v>6576303.9699999997</v>
      </c>
      <c r="K818" s="67">
        <f>K819</f>
        <v>452229.1</v>
      </c>
      <c r="L818" s="67">
        <f t="shared" si="418"/>
        <v>7028533.0699999994</v>
      </c>
      <c r="M818" s="67">
        <f t="shared" si="427"/>
        <v>6305805.0299999993</v>
      </c>
      <c r="N818" s="67">
        <f>N819</f>
        <v>455662.3</v>
      </c>
      <c r="O818" s="67">
        <f t="shared" si="419"/>
        <v>6761467.3299999991</v>
      </c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</row>
    <row r="819" spans="1:90" s="31" customFormat="1" ht="12">
      <c r="A819" s="7" t="s">
        <v>186</v>
      </c>
      <c r="B819" s="6" t="s">
        <v>45</v>
      </c>
      <c r="C819" s="36" t="s">
        <v>13</v>
      </c>
      <c r="D819" s="36" t="s">
        <v>14</v>
      </c>
      <c r="E819" s="36" t="s">
        <v>397</v>
      </c>
      <c r="F819" s="6" t="s">
        <v>187</v>
      </c>
      <c r="G819" s="67">
        <f>6478562.95+6485.05</f>
        <v>6485048</v>
      </c>
      <c r="H819" s="67">
        <f>445183.72+445.63</f>
        <v>445629.35</v>
      </c>
      <c r="I819" s="67">
        <f t="shared" si="405"/>
        <v>6930677.3499999996</v>
      </c>
      <c r="J819" s="68">
        <f>6569727.66+6576.31</f>
        <v>6576303.9699999997</v>
      </c>
      <c r="K819" s="67">
        <f>451776.88+452.22</f>
        <v>452229.1</v>
      </c>
      <c r="L819" s="67">
        <f t="shared" si="418"/>
        <v>7028533.0699999994</v>
      </c>
      <c r="M819" s="67">
        <f>6299499.22+6305.81</f>
        <v>6305805.0299999993</v>
      </c>
      <c r="N819" s="67">
        <f>455216.63+445.67</f>
        <v>455662.3</v>
      </c>
      <c r="O819" s="67">
        <f t="shared" si="419"/>
        <v>6761467.3299999991</v>
      </c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  <c r="BE819" s="25"/>
      <c r="BF819" s="25"/>
      <c r="BG819" s="25"/>
      <c r="BH819" s="25"/>
      <c r="BI819" s="25"/>
      <c r="BJ819" s="25"/>
      <c r="BK819" s="25"/>
      <c r="BL819" s="25"/>
      <c r="BM819" s="25"/>
      <c r="BN819" s="25"/>
      <c r="BO819" s="25"/>
      <c r="BP819" s="25"/>
      <c r="BQ819" s="25"/>
      <c r="BR819" s="25"/>
      <c r="BS819" s="25"/>
      <c r="BT819" s="25"/>
      <c r="BU819" s="25"/>
      <c r="BV819" s="25"/>
      <c r="BW819" s="25"/>
      <c r="BX819" s="25"/>
      <c r="BY819" s="25"/>
      <c r="BZ819" s="25"/>
      <c r="CA819" s="25"/>
      <c r="CB819" s="25"/>
      <c r="CC819" s="25"/>
      <c r="CD819" s="25"/>
      <c r="CE819" s="25"/>
      <c r="CF819" s="25"/>
      <c r="CG819" s="25"/>
      <c r="CH819" s="25"/>
      <c r="CI819" s="25"/>
      <c r="CJ819" s="25"/>
      <c r="CK819" s="25"/>
      <c r="CL819" s="25"/>
    </row>
    <row r="820" spans="1:90" s="31" customFormat="1" ht="36">
      <c r="A820" s="7" t="s">
        <v>334</v>
      </c>
      <c r="B820" s="6" t="s">
        <v>45</v>
      </c>
      <c r="C820" s="36" t="s">
        <v>13</v>
      </c>
      <c r="D820" s="36" t="s">
        <v>14</v>
      </c>
      <c r="E820" s="6" t="s">
        <v>299</v>
      </c>
      <c r="F820" s="6"/>
      <c r="G820" s="67">
        <f>G821</f>
        <v>29578.95</v>
      </c>
      <c r="H820" s="67">
        <f>H821</f>
        <v>1789.47</v>
      </c>
      <c r="I820" s="67">
        <f t="shared" si="405"/>
        <v>31368.420000000002</v>
      </c>
      <c r="J820" s="67">
        <f t="shared" ref="J820:M821" si="428">J821</f>
        <v>0</v>
      </c>
      <c r="K820" s="67">
        <f>K821</f>
        <v>0</v>
      </c>
      <c r="L820" s="67">
        <f t="shared" si="418"/>
        <v>0</v>
      </c>
      <c r="M820" s="67">
        <f t="shared" si="428"/>
        <v>16000</v>
      </c>
      <c r="N820" s="67">
        <f>N821</f>
        <v>947.4</v>
      </c>
      <c r="O820" s="67">
        <f t="shared" si="419"/>
        <v>16947.400000000001</v>
      </c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/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5"/>
      <c r="AW820" s="25"/>
      <c r="AX820" s="25"/>
      <c r="AY820" s="25"/>
      <c r="AZ820" s="25"/>
      <c r="BA820" s="25"/>
      <c r="BB820" s="25"/>
      <c r="BC820" s="25"/>
      <c r="BD820" s="25"/>
      <c r="BE820" s="25"/>
      <c r="BF820" s="25"/>
      <c r="BG820" s="25"/>
      <c r="BH820" s="25"/>
      <c r="BI820" s="25"/>
      <c r="BJ820" s="25"/>
      <c r="BK820" s="25"/>
      <c r="BL820" s="25"/>
      <c r="BM820" s="25"/>
      <c r="BN820" s="25"/>
      <c r="BO820" s="25"/>
      <c r="BP820" s="25"/>
      <c r="BQ820" s="25"/>
      <c r="BR820" s="25"/>
      <c r="BS820" s="25"/>
      <c r="BT820" s="25"/>
      <c r="BU820" s="25"/>
      <c r="BV820" s="25"/>
      <c r="BW820" s="25"/>
      <c r="BX820" s="25"/>
      <c r="BY820" s="25"/>
      <c r="BZ820" s="25"/>
      <c r="CA820" s="25"/>
      <c r="CB820" s="25"/>
      <c r="CC820" s="25"/>
      <c r="CD820" s="25"/>
      <c r="CE820" s="25"/>
      <c r="CF820" s="25"/>
      <c r="CG820" s="25"/>
      <c r="CH820" s="25"/>
      <c r="CI820" s="25"/>
      <c r="CJ820" s="25"/>
      <c r="CK820" s="25"/>
      <c r="CL820" s="25"/>
    </row>
    <row r="821" spans="1:90" s="31" customFormat="1" ht="24">
      <c r="A821" s="7" t="s">
        <v>88</v>
      </c>
      <c r="B821" s="6" t="s">
        <v>45</v>
      </c>
      <c r="C821" s="36" t="s">
        <v>13</v>
      </c>
      <c r="D821" s="36" t="s">
        <v>14</v>
      </c>
      <c r="E821" s="6" t="s">
        <v>299</v>
      </c>
      <c r="F821" s="6" t="s">
        <v>87</v>
      </c>
      <c r="G821" s="67">
        <f>G822</f>
        <v>29578.95</v>
      </c>
      <c r="H821" s="67">
        <f>H822</f>
        <v>1789.47</v>
      </c>
      <c r="I821" s="67">
        <f t="shared" si="405"/>
        <v>31368.420000000002</v>
      </c>
      <c r="J821" s="67">
        <f t="shared" si="428"/>
        <v>0</v>
      </c>
      <c r="K821" s="67">
        <f>K822</f>
        <v>0</v>
      </c>
      <c r="L821" s="67">
        <f t="shared" si="418"/>
        <v>0</v>
      </c>
      <c r="M821" s="67">
        <f t="shared" si="428"/>
        <v>16000</v>
      </c>
      <c r="N821" s="67">
        <f>N822</f>
        <v>947.4</v>
      </c>
      <c r="O821" s="67">
        <f t="shared" si="419"/>
        <v>16947.400000000001</v>
      </c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  <c r="BE821" s="25"/>
      <c r="BF821" s="25"/>
      <c r="BG821" s="25"/>
      <c r="BH821" s="25"/>
      <c r="BI821" s="25"/>
      <c r="BJ821" s="25"/>
      <c r="BK821" s="25"/>
      <c r="BL821" s="25"/>
      <c r="BM821" s="25"/>
      <c r="BN821" s="25"/>
      <c r="BO821" s="25"/>
      <c r="BP821" s="25"/>
      <c r="BQ821" s="25"/>
      <c r="BR821" s="25"/>
      <c r="BS821" s="25"/>
      <c r="BT821" s="25"/>
      <c r="BU821" s="25"/>
      <c r="BV821" s="25"/>
      <c r="BW821" s="25"/>
      <c r="BX821" s="25"/>
      <c r="BY821" s="25"/>
      <c r="BZ821" s="25"/>
      <c r="CA821" s="25"/>
      <c r="CB821" s="25"/>
      <c r="CC821" s="25"/>
      <c r="CD821" s="25"/>
      <c r="CE821" s="25"/>
      <c r="CF821" s="25"/>
      <c r="CG821" s="25"/>
      <c r="CH821" s="25"/>
      <c r="CI821" s="25"/>
      <c r="CJ821" s="25"/>
      <c r="CK821" s="25"/>
      <c r="CL821" s="25"/>
    </row>
    <row r="822" spans="1:90" s="31" customFormat="1" ht="12">
      <c r="A822" s="7" t="s">
        <v>186</v>
      </c>
      <c r="B822" s="6" t="s">
        <v>45</v>
      </c>
      <c r="C822" s="36" t="s">
        <v>13</v>
      </c>
      <c r="D822" s="36" t="s">
        <v>14</v>
      </c>
      <c r="E822" s="6" t="s">
        <v>299</v>
      </c>
      <c r="F822" s="6" t="s">
        <v>187</v>
      </c>
      <c r="G822" s="67">
        <f>28100+1478.95</f>
        <v>29578.95</v>
      </c>
      <c r="H822" s="67">
        <f>1700+89.47</f>
        <v>1789.47</v>
      </c>
      <c r="I822" s="67">
        <f t="shared" si="405"/>
        <v>31368.420000000002</v>
      </c>
      <c r="J822" s="68">
        <v>0</v>
      </c>
      <c r="K822" s="67"/>
      <c r="L822" s="67">
        <f t="shared" si="418"/>
        <v>0</v>
      </c>
      <c r="M822" s="67">
        <f>15200+800</f>
        <v>16000</v>
      </c>
      <c r="N822" s="67">
        <f>900+47.4</f>
        <v>947.4</v>
      </c>
      <c r="O822" s="67">
        <f t="shared" si="419"/>
        <v>16947.400000000001</v>
      </c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  <c r="BE822" s="25"/>
      <c r="BF822" s="25"/>
      <c r="BG822" s="25"/>
      <c r="BH822" s="25"/>
      <c r="BI822" s="25"/>
      <c r="BJ822" s="25"/>
      <c r="BK822" s="25"/>
      <c r="BL822" s="25"/>
      <c r="BM822" s="25"/>
      <c r="BN822" s="25"/>
      <c r="BO822" s="25"/>
      <c r="BP822" s="25"/>
      <c r="BQ822" s="25"/>
      <c r="BR822" s="25"/>
      <c r="BS822" s="25"/>
      <c r="BT822" s="25"/>
      <c r="BU822" s="25"/>
      <c r="BV822" s="25"/>
      <c r="BW822" s="25"/>
      <c r="BX822" s="25"/>
      <c r="BY822" s="25"/>
      <c r="BZ822" s="25"/>
      <c r="CA822" s="25"/>
      <c r="CB822" s="25"/>
      <c r="CC822" s="25"/>
      <c r="CD822" s="25"/>
      <c r="CE822" s="25"/>
      <c r="CF822" s="25"/>
      <c r="CG822" s="25"/>
      <c r="CH822" s="25"/>
      <c r="CI822" s="25"/>
      <c r="CJ822" s="25"/>
      <c r="CK822" s="25"/>
      <c r="CL822" s="25"/>
    </row>
    <row r="823" spans="1:90" s="31" customFormat="1" ht="30.75" customHeight="1">
      <c r="A823" s="7" t="s">
        <v>248</v>
      </c>
      <c r="B823" s="35" t="s">
        <v>45</v>
      </c>
      <c r="C823" s="36" t="s">
        <v>13</v>
      </c>
      <c r="D823" s="36" t="s">
        <v>14</v>
      </c>
      <c r="E823" s="43" t="s">
        <v>185</v>
      </c>
      <c r="F823" s="36"/>
      <c r="G823" s="67">
        <f>G824</f>
        <v>216490</v>
      </c>
      <c r="H823" s="67">
        <f>H824</f>
        <v>0</v>
      </c>
      <c r="I823" s="67">
        <f t="shared" si="405"/>
        <v>216490</v>
      </c>
      <c r="J823" s="67">
        <f t="shared" ref="J823:M824" si="429">J824</f>
        <v>205620</v>
      </c>
      <c r="K823" s="67">
        <f>K824</f>
        <v>0</v>
      </c>
      <c r="L823" s="67">
        <f t="shared" si="418"/>
        <v>205620</v>
      </c>
      <c r="M823" s="67">
        <f t="shared" si="429"/>
        <v>208650</v>
      </c>
      <c r="N823" s="67">
        <f>N824</f>
        <v>0</v>
      </c>
      <c r="O823" s="67">
        <f t="shared" si="419"/>
        <v>208650</v>
      </c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  <c r="BE823" s="25"/>
      <c r="BF823" s="25"/>
      <c r="BG823" s="25"/>
      <c r="BH823" s="25"/>
      <c r="BI823" s="25"/>
      <c r="BJ823" s="25"/>
      <c r="BK823" s="25"/>
      <c r="BL823" s="25"/>
      <c r="BM823" s="25"/>
      <c r="BN823" s="25"/>
      <c r="BO823" s="25"/>
      <c r="BP823" s="25"/>
      <c r="BQ823" s="25"/>
      <c r="BR823" s="25"/>
      <c r="BS823" s="25"/>
      <c r="BT823" s="25"/>
      <c r="BU823" s="25"/>
      <c r="BV823" s="25"/>
      <c r="BW823" s="25"/>
      <c r="BX823" s="25"/>
      <c r="BY823" s="25"/>
      <c r="BZ823" s="25"/>
      <c r="CA823" s="25"/>
      <c r="CB823" s="25"/>
      <c r="CC823" s="25"/>
      <c r="CD823" s="25"/>
      <c r="CE823" s="25"/>
      <c r="CF823" s="25"/>
      <c r="CG823" s="25"/>
      <c r="CH823" s="25"/>
      <c r="CI823" s="25"/>
      <c r="CJ823" s="25"/>
      <c r="CK823" s="25"/>
      <c r="CL823" s="25"/>
    </row>
    <row r="824" spans="1:90" s="31" customFormat="1" ht="24">
      <c r="A824" s="7" t="s">
        <v>88</v>
      </c>
      <c r="B824" s="35" t="s">
        <v>45</v>
      </c>
      <c r="C824" s="36" t="s">
        <v>13</v>
      </c>
      <c r="D824" s="36" t="s">
        <v>14</v>
      </c>
      <c r="E824" s="43" t="s">
        <v>185</v>
      </c>
      <c r="F824" s="35" t="s">
        <v>87</v>
      </c>
      <c r="G824" s="67">
        <f>G825</f>
        <v>216490</v>
      </c>
      <c r="H824" s="67">
        <f>H825</f>
        <v>0</v>
      </c>
      <c r="I824" s="67">
        <f t="shared" si="405"/>
        <v>216490</v>
      </c>
      <c r="J824" s="67">
        <f t="shared" si="429"/>
        <v>205620</v>
      </c>
      <c r="K824" s="67">
        <f>K825</f>
        <v>0</v>
      </c>
      <c r="L824" s="67">
        <f t="shared" si="418"/>
        <v>205620</v>
      </c>
      <c r="M824" s="67">
        <f t="shared" si="429"/>
        <v>208650</v>
      </c>
      <c r="N824" s="67">
        <f>N825</f>
        <v>0</v>
      </c>
      <c r="O824" s="67">
        <f t="shared" si="419"/>
        <v>208650</v>
      </c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</row>
    <row r="825" spans="1:90" s="31" customFormat="1" ht="12">
      <c r="A825" s="7" t="s">
        <v>186</v>
      </c>
      <c r="B825" s="35" t="s">
        <v>45</v>
      </c>
      <c r="C825" s="36" t="s">
        <v>13</v>
      </c>
      <c r="D825" s="36" t="s">
        <v>14</v>
      </c>
      <c r="E825" s="43" t="s">
        <v>185</v>
      </c>
      <c r="F825" s="35" t="s">
        <v>187</v>
      </c>
      <c r="G825" s="67">
        <f>84820+131670</f>
        <v>216490</v>
      </c>
      <c r="H825" s="67"/>
      <c r="I825" s="67">
        <f t="shared" si="405"/>
        <v>216490</v>
      </c>
      <c r="J825" s="68">
        <f>75620+130000</f>
        <v>205620</v>
      </c>
      <c r="K825" s="67"/>
      <c r="L825" s="67">
        <f t="shared" si="418"/>
        <v>205620</v>
      </c>
      <c r="M825" s="67">
        <f>78650+130000</f>
        <v>208650</v>
      </c>
      <c r="N825" s="67"/>
      <c r="O825" s="67">
        <f t="shared" si="419"/>
        <v>208650</v>
      </c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  <c r="BE825" s="25"/>
      <c r="BF825" s="25"/>
      <c r="BG825" s="25"/>
      <c r="BH825" s="25"/>
      <c r="BI825" s="25"/>
      <c r="BJ825" s="25"/>
      <c r="BK825" s="25"/>
      <c r="BL825" s="25"/>
      <c r="BM825" s="25"/>
      <c r="BN825" s="25"/>
      <c r="BO825" s="25"/>
      <c r="BP825" s="25"/>
      <c r="BQ825" s="25"/>
      <c r="BR825" s="25"/>
      <c r="BS825" s="25"/>
      <c r="BT825" s="25"/>
      <c r="BU825" s="25"/>
      <c r="BV825" s="25"/>
      <c r="BW825" s="25"/>
      <c r="BX825" s="25"/>
      <c r="BY825" s="25"/>
      <c r="BZ825" s="25"/>
      <c r="CA825" s="25"/>
      <c r="CB825" s="25"/>
      <c r="CC825" s="25"/>
      <c r="CD825" s="25"/>
      <c r="CE825" s="25"/>
      <c r="CF825" s="25"/>
      <c r="CG825" s="25"/>
      <c r="CH825" s="25"/>
      <c r="CI825" s="25"/>
      <c r="CJ825" s="25"/>
      <c r="CK825" s="25"/>
      <c r="CL825" s="25"/>
    </row>
    <row r="826" spans="1:90" s="31" customFormat="1" ht="12">
      <c r="A826" s="8" t="s">
        <v>203</v>
      </c>
      <c r="B826" s="4" t="s">
        <v>45</v>
      </c>
      <c r="C826" s="21" t="s">
        <v>13</v>
      </c>
      <c r="D826" s="21" t="s">
        <v>15</v>
      </c>
      <c r="E826" s="21"/>
      <c r="F826" s="21"/>
      <c r="G826" s="66">
        <f>G827</f>
        <v>3020058.84</v>
      </c>
      <c r="H826" s="66">
        <f>H827</f>
        <v>27054.21</v>
      </c>
      <c r="I826" s="67">
        <f t="shared" si="405"/>
        <v>3047113.05</v>
      </c>
      <c r="J826" s="66">
        <f t="shared" ref="J826:M827" si="430">J827</f>
        <v>3282990.56</v>
      </c>
      <c r="K826" s="66">
        <f>K827</f>
        <v>-96403.14</v>
      </c>
      <c r="L826" s="67">
        <f t="shared" si="418"/>
        <v>3186587.42</v>
      </c>
      <c r="M826" s="66">
        <f t="shared" si="430"/>
        <v>3701744.35</v>
      </c>
      <c r="N826" s="66">
        <f>N827</f>
        <v>-400695.46</v>
      </c>
      <c r="O826" s="67">
        <f t="shared" si="419"/>
        <v>3301048.89</v>
      </c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  <c r="BE826" s="25"/>
      <c r="BF826" s="25"/>
      <c r="BG826" s="25"/>
      <c r="BH826" s="25"/>
      <c r="BI826" s="25"/>
      <c r="BJ826" s="25"/>
      <c r="BK826" s="25"/>
      <c r="BL826" s="25"/>
      <c r="BM826" s="25"/>
      <c r="BN826" s="25"/>
      <c r="BO826" s="25"/>
      <c r="BP826" s="25"/>
      <c r="BQ826" s="25"/>
      <c r="BR826" s="25"/>
      <c r="BS826" s="25"/>
      <c r="BT826" s="25"/>
      <c r="BU826" s="25"/>
      <c r="BV826" s="25"/>
      <c r="BW826" s="25"/>
      <c r="BX826" s="25"/>
      <c r="BY826" s="25"/>
      <c r="BZ826" s="25"/>
      <c r="CA826" s="25"/>
      <c r="CB826" s="25"/>
      <c r="CC826" s="25"/>
      <c r="CD826" s="25"/>
      <c r="CE826" s="25"/>
      <c r="CF826" s="25"/>
      <c r="CG826" s="25"/>
      <c r="CH826" s="25"/>
      <c r="CI826" s="25"/>
      <c r="CJ826" s="25"/>
      <c r="CK826" s="25"/>
      <c r="CL826" s="25"/>
    </row>
    <row r="827" spans="1:90" s="31" customFormat="1" ht="12">
      <c r="A827" s="7" t="s">
        <v>486</v>
      </c>
      <c r="B827" s="6" t="s">
        <v>45</v>
      </c>
      <c r="C827" s="9" t="s">
        <v>13</v>
      </c>
      <c r="D827" s="9" t="s">
        <v>15</v>
      </c>
      <c r="E827" s="9" t="s">
        <v>153</v>
      </c>
      <c r="F827" s="9"/>
      <c r="G827" s="67">
        <f>G828</f>
        <v>3020058.84</v>
      </c>
      <c r="H827" s="67">
        <f>H828</f>
        <v>27054.21</v>
      </c>
      <c r="I827" s="67">
        <f t="shared" si="405"/>
        <v>3047113.05</v>
      </c>
      <c r="J827" s="67">
        <f t="shared" si="430"/>
        <v>3282990.56</v>
      </c>
      <c r="K827" s="67">
        <f>K828</f>
        <v>-96403.14</v>
      </c>
      <c r="L827" s="67">
        <f t="shared" si="418"/>
        <v>3186587.42</v>
      </c>
      <c r="M827" s="67">
        <f t="shared" si="430"/>
        <v>3701744.35</v>
      </c>
      <c r="N827" s="67">
        <f>N828</f>
        <v>-400695.46</v>
      </c>
      <c r="O827" s="67">
        <f t="shared" si="419"/>
        <v>3301048.89</v>
      </c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  <c r="BE827" s="25"/>
      <c r="BF827" s="25"/>
      <c r="BG827" s="25"/>
      <c r="BH827" s="25"/>
      <c r="BI827" s="25"/>
      <c r="BJ827" s="25"/>
      <c r="BK827" s="25"/>
      <c r="BL827" s="25"/>
      <c r="BM827" s="25"/>
      <c r="BN827" s="25"/>
      <c r="BO827" s="25"/>
      <c r="BP827" s="25"/>
      <c r="BQ827" s="25"/>
      <c r="BR827" s="25"/>
      <c r="BS827" s="25"/>
      <c r="BT827" s="25"/>
      <c r="BU827" s="25"/>
      <c r="BV827" s="25"/>
      <c r="BW827" s="25"/>
      <c r="BX827" s="25"/>
      <c r="BY827" s="25"/>
      <c r="BZ827" s="25"/>
      <c r="CA827" s="25"/>
      <c r="CB827" s="25"/>
      <c r="CC827" s="25"/>
      <c r="CD827" s="25"/>
      <c r="CE827" s="25"/>
      <c r="CF827" s="25"/>
      <c r="CG827" s="25"/>
      <c r="CH827" s="25"/>
      <c r="CI827" s="25"/>
      <c r="CJ827" s="25"/>
      <c r="CK827" s="25"/>
      <c r="CL827" s="25"/>
    </row>
    <row r="828" spans="1:90" s="31" customFormat="1" ht="23.25" customHeight="1">
      <c r="A828" s="7" t="s">
        <v>181</v>
      </c>
      <c r="B828" s="6" t="s">
        <v>45</v>
      </c>
      <c r="C828" s="9" t="s">
        <v>13</v>
      </c>
      <c r="D828" s="9" t="s">
        <v>15</v>
      </c>
      <c r="E828" s="9" t="s">
        <v>202</v>
      </c>
      <c r="F828" s="9"/>
      <c r="G828" s="67">
        <f>G832+G829</f>
        <v>3020058.84</v>
      </c>
      <c r="H828" s="67">
        <f>H832+H829</f>
        <v>27054.21</v>
      </c>
      <c r="I828" s="67">
        <f t="shared" si="405"/>
        <v>3047113.05</v>
      </c>
      <c r="J828" s="67">
        <f t="shared" ref="J828:M828" si="431">J832+J829</f>
        <v>3282990.56</v>
      </c>
      <c r="K828" s="67">
        <f>K832+K829</f>
        <v>-96403.14</v>
      </c>
      <c r="L828" s="67">
        <f t="shared" si="418"/>
        <v>3186587.42</v>
      </c>
      <c r="M828" s="67">
        <f t="shared" si="431"/>
        <v>3701744.35</v>
      </c>
      <c r="N828" s="67">
        <f>N832+N829</f>
        <v>-400695.46</v>
      </c>
      <c r="O828" s="67">
        <f t="shared" si="419"/>
        <v>3301048.89</v>
      </c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  <c r="BE828" s="25"/>
      <c r="BF828" s="25"/>
      <c r="BG828" s="25"/>
      <c r="BH828" s="25"/>
      <c r="BI828" s="25"/>
      <c r="BJ828" s="25"/>
      <c r="BK828" s="25"/>
      <c r="BL828" s="25"/>
      <c r="BM828" s="25"/>
      <c r="BN828" s="25"/>
      <c r="BO828" s="25"/>
      <c r="BP828" s="25"/>
      <c r="BQ828" s="25"/>
      <c r="BR828" s="25"/>
      <c r="BS828" s="25"/>
      <c r="BT828" s="25"/>
      <c r="BU828" s="25"/>
      <c r="BV828" s="25"/>
      <c r="BW828" s="25"/>
      <c r="BX828" s="25"/>
      <c r="BY828" s="25"/>
      <c r="BZ828" s="25"/>
      <c r="CA828" s="25"/>
      <c r="CB828" s="25"/>
      <c r="CC828" s="25"/>
      <c r="CD828" s="25"/>
      <c r="CE828" s="25"/>
      <c r="CF828" s="25"/>
      <c r="CG828" s="25"/>
      <c r="CH828" s="25"/>
      <c r="CI828" s="25"/>
      <c r="CJ828" s="25"/>
      <c r="CK828" s="25"/>
      <c r="CL828" s="25"/>
    </row>
    <row r="829" spans="1:90" s="31" customFormat="1" ht="24" hidden="1">
      <c r="A829" s="7" t="s">
        <v>245</v>
      </c>
      <c r="B829" s="6" t="s">
        <v>45</v>
      </c>
      <c r="C829" s="9" t="s">
        <v>13</v>
      </c>
      <c r="D829" s="9" t="s">
        <v>15</v>
      </c>
      <c r="E829" s="9" t="s">
        <v>355</v>
      </c>
      <c r="F829" s="9"/>
      <c r="G829" s="67">
        <f t="shared" ref="G829:N830" si="432">G830</f>
        <v>0</v>
      </c>
      <c r="H829" s="67">
        <f t="shared" si="432"/>
        <v>0</v>
      </c>
      <c r="I829" s="67">
        <f t="shared" si="405"/>
        <v>0</v>
      </c>
      <c r="J829" s="67">
        <f t="shared" si="432"/>
        <v>0</v>
      </c>
      <c r="K829" s="67">
        <f t="shared" si="432"/>
        <v>0</v>
      </c>
      <c r="L829" s="67">
        <f t="shared" si="418"/>
        <v>0</v>
      </c>
      <c r="M829" s="67">
        <f t="shared" si="432"/>
        <v>0</v>
      </c>
      <c r="N829" s="67">
        <f t="shared" si="432"/>
        <v>0</v>
      </c>
      <c r="O829" s="67">
        <f t="shared" si="419"/>
        <v>0</v>
      </c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</row>
    <row r="830" spans="1:90" s="31" customFormat="1" ht="12" hidden="1">
      <c r="A830" s="10" t="s">
        <v>73</v>
      </c>
      <c r="B830" s="6" t="s">
        <v>45</v>
      </c>
      <c r="C830" s="9" t="s">
        <v>13</v>
      </c>
      <c r="D830" s="9" t="s">
        <v>15</v>
      </c>
      <c r="E830" s="9" t="s">
        <v>355</v>
      </c>
      <c r="F830" s="9" t="s">
        <v>72</v>
      </c>
      <c r="G830" s="67">
        <f t="shared" si="432"/>
        <v>0</v>
      </c>
      <c r="H830" s="67">
        <f t="shared" si="432"/>
        <v>0</v>
      </c>
      <c r="I830" s="67">
        <f t="shared" si="405"/>
        <v>0</v>
      </c>
      <c r="J830" s="67">
        <f t="shared" si="432"/>
        <v>0</v>
      </c>
      <c r="K830" s="67">
        <f t="shared" si="432"/>
        <v>0</v>
      </c>
      <c r="L830" s="67">
        <f t="shared" si="418"/>
        <v>0</v>
      </c>
      <c r="M830" s="67">
        <f t="shared" si="432"/>
        <v>0</v>
      </c>
      <c r="N830" s="67">
        <f t="shared" si="432"/>
        <v>0</v>
      </c>
      <c r="O830" s="67">
        <f t="shared" si="419"/>
        <v>0</v>
      </c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</row>
    <row r="831" spans="1:90" s="31" customFormat="1" ht="12" hidden="1">
      <c r="A831" s="10" t="s">
        <v>78</v>
      </c>
      <c r="B831" s="6" t="s">
        <v>45</v>
      </c>
      <c r="C831" s="9" t="s">
        <v>13</v>
      </c>
      <c r="D831" s="9" t="s">
        <v>15</v>
      </c>
      <c r="E831" s="9" t="s">
        <v>355</v>
      </c>
      <c r="F831" s="9" t="s">
        <v>77</v>
      </c>
      <c r="G831" s="67"/>
      <c r="H831" s="67"/>
      <c r="I831" s="67">
        <f t="shared" si="405"/>
        <v>0</v>
      </c>
      <c r="J831" s="68"/>
      <c r="K831" s="67"/>
      <c r="L831" s="67">
        <f t="shared" si="418"/>
        <v>0</v>
      </c>
      <c r="M831" s="67"/>
      <c r="N831" s="67"/>
      <c r="O831" s="67">
        <f t="shared" si="419"/>
        <v>0</v>
      </c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</row>
    <row r="832" spans="1:90" s="31" customFormat="1" ht="12">
      <c r="A832" s="7" t="s">
        <v>463</v>
      </c>
      <c r="B832" s="6" t="s">
        <v>45</v>
      </c>
      <c r="C832" s="9" t="s">
        <v>13</v>
      </c>
      <c r="D832" s="9" t="s">
        <v>15</v>
      </c>
      <c r="E832" s="9" t="s">
        <v>356</v>
      </c>
      <c r="F832" s="9"/>
      <c r="G832" s="67">
        <f>G833</f>
        <v>3020058.84</v>
      </c>
      <c r="H832" s="67">
        <f>H833</f>
        <v>27054.21</v>
      </c>
      <c r="I832" s="67">
        <f t="shared" si="405"/>
        <v>3047113.05</v>
      </c>
      <c r="J832" s="67">
        <f t="shared" ref="J832:M832" si="433">J833</f>
        <v>3282990.56</v>
      </c>
      <c r="K832" s="67">
        <f>K833</f>
        <v>-96403.14</v>
      </c>
      <c r="L832" s="67">
        <f t="shared" si="418"/>
        <v>3186587.42</v>
      </c>
      <c r="M832" s="67">
        <f t="shared" si="433"/>
        <v>3701744.35</v>
      </c>
      <c r="N832" s="67">
        <f>N833</f>
        <v>-400695.46</v>
      </c>
      <c r="O832" s="67">
        <f t="shared" si="419"/>
        <v>3301048.89</v>
      </c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</row>
    <row r="833" spans="1:90" s="31" customFormat="1" ht="36">
      <c r="A833" s="54" t="s">
        <v>226</v>
      </c>
      <c r="B833" s="6" t="s">
        <v>45</v>
      </c>
      <c r="C833" s="9" t="s">
        <v>13</v>
      </c>
      <c r="D833" s="9" t="s">
        <v>15</v>
      </c>
      <c r="E833" s="9" t="s">
        <v>357</v>
      </c>
      <c r="F833" s="9"/>
      <c r="G833" s="67">
        <f>G834+G836</f>
        <v>3020058.84</v>
      </c>
      <c r="H833" s="67">
        <f>H834+H836</f>
        <v>27054.21</v>
      </c>
      <c r="I833" s="67">
        <f t="shared" si="405"/>
        <v>3047113.05</v>
      </c>
      <c r="J833" s="67">
        <f t="shared" ref="J833:M833" si="434">J834+J836</f>
        <v>3282990.56</v>
      </c>
      <c r="K833" s="67">
        <f>K834+K836</f>
        <v>-96403.14</v>
      </c>
      <c r="L833" s="67">
        <f t="shared" si="418"/>
        <v>3186587.42</v>
      </c>
      <c r="M833" s="67">
        <f t="shared" si="434"/>
        <v>3701744.35</v>
      </c>
      <c r="N833" s="67">
        <f>N834+N836</f>
        <v>-400695.46</v>
      </c>
      <c r="O833" s="67">
        <f t="shared" si="419"/>
        <v>3301048.89</v>
      </c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  <c r="BE833" s="25"/>
      <c r="BF833" s="25"/>
      <c r="BG833" s="25"/>
      <c r="BH833" s="25"/>
      <c r="BI833" s="25"/>
      <c r="BJ833" s="25"/>
      <c r="BK833" s="25"/>
      <c r="BL833" s="25"/>
      <c r="BM833" s="25"/>
      <c r="BN833" s="25"/>
      <c r="BO833" s="25"/>
      <c r="BP833" s="25"/>
      <c r="BQ833" s="25"/>
      <c r="BR833" s="25"/>
      <c r="BS833" s="25"/>
      <c r="BT833" s="25"/>
      <c r="BU833" s="25"/>
      <c r="BV833" s="25"/>
      <c r="BW833" s="25"/>
      <c r="BX833" s="25"/>
      <c r="BY833" s="25"/>
      <c r="BZ833" s="25"/>
      <c r="CA833" s="25"/>
      <c r="CB833" s="25"/>
      <c r="CC833" s="25"/>
      <c r="CD833" s="25"/>
      <c r="CE833" s="25"/>
      <c r="CF833" s="25"/>
      <c r="CG833" s="25"/>
      <c r="CH833" s="25"/>
      <c r="CI833" s="25"/>
      <c r="CJ833" s="25"/>
      <c r="CK833" s="25"/>
      <c r="CL833" s="25"/>
    </row>
    <row r="834" spans="1:90" s="34" customFormat="1" ht="36">
      <c r="A834" s="7" t="s">
        <v>411</v>
      </c>
      <c r="B834" s="6" t="s">
        <v>45</v>
      </c>
      <c r="C834" s="9" t="s">
        <v>13</v>
      </c>
      <c r="D834" s="9" t="s">
        <v>15</v>
      </c>
      <c r="E834" s="9" t="s">
        <v>357</v>
      </c>
      <c r="F834" s="9" t="s">
        <v>54</v>
      </c>
      <c r="G834" s="67">
        <f>G835</f>
        <v>2420000</v>
      </c>
      <c r="H834" s="67">
        <f>H835</f>
        <v>0</v>
      </c>
      <c r="I834" s="67">
        <f t="shared" si="405"/>
        <v>2420000</v>
      </c>
      <c r="J834" s="67">
        <f t="shared" ref="J834:M834" si="435">J835</f>
        <v>2630726</v>
      </c>
      <c r="K834" s="67">
        <f>K835</f>
        <v>0</v>
      </c>
      <c r="L834" s="67">
        <f t="shared" si="418"/>
        <v>2630726</v>
      </c>
      <c r="M834" s="67">
        <f t="shared" si="435"/>
        <v>2965990.35</v>
      </c>
      <c r="N834" s="67">
        <f>N835</f>
        <v>0</v>
      </c>
      <c r="O834" s="67">
        <f t="shared" si="419"/>
        <v>2965990.35</v>
      </c>
      <c r="P834" s="24"/>
      <c r="Q834" s="24"/>
      <c r="R834" s="41"/>
      <c r="S834" s="41"/>
      <c r="T834" s="41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F834" s="41"/>
      <c r="AG834" s="41"/>
      <c r="AH834" s="41"/>
      <c r="AI834" s="41"/>
      <c r="AJ834" s="41"/>
      <c r="AK834" s="41"/>
      <c r="AL834" s="41"/>
      <c r="AM834" s="41"/>
      <c r="AN834" s="41"/>
      <c r="AO834" s="41"/>
      <c r="AP834" s="41"/>
      <c r="AQ834" s="41"/>
      <c r="AR834" s="41"/>
      <c r="AS834" s="41"/>
      <c r="AT834" s="41"/>
      <c r="AU834" s="41"/>
      <c r="AV834" s="41"/>
      <c r="AW834" s="41"/>
      <c r="AX834" s="41"/>
      <c r="AY834" s="41"/>
      <c r="AZ834" s="41"/>
      <c r="BA834" s="41"/>
      <c r="BB834" s="41"/>
      <c r="BC834" s="41"/>
      <c r="BD834" s="41"/>
      <c r="BE834" s="41"/>
      <c r="BF834" s="41"/>
      <c r="BG834" s="41"/>
      <c r="BH834" s="41"/>
      <c r="BI834" s="41"/>
      <c r="BJ834" s="41"/>
      <c r="BK834" s="41"/>
      <c r="BL834" s="41"/>
      <c r="BM834" s="41"/>
      <c r="BN834" s="41"/>
      <c r="BO834" s="41"/>
      <c r="BP834" s="41"/>
      <c r="BQ834" s="41"/>
      <c r="BR834" s="41"/>
      <c r="BS834" s="41"/>
      <c r="BT834" s="41"/>
      <c r="BU834" s="41"/>
      <c r="BV834" s="41"/>
      <c r="BW834" s="41"/>
      <c r="BX834" s="41"/>
      <c r="BY834" s="41"/>
      <c r="BZ834" s="41"/>
      <c r="CA834" s="41"/>
      <c r="CB834" s="41"/>
      <c r="CC834" s="41"/>
      <c r="CD834" s="41"/>
      <c r="CE834" s="41"/>
      <c r="CF834" s="41"/>
      <c r="CG834" s="41"/>
      <c r="CH834" s="41"/>
      <c r="CI834" s="41"/>
      <c r="CJ834" s="41"/>
      <c r="CK834" s="41"/>
      <c r="CL834" s="41"/>
    </row>
    <row r="835" spans="1:90" s="31" customFormat="1" ht="12">
      <c r="A835" s="7" t="s">
        <v>57</v>
      </c>
      <c r="B835" s="6" t="s">
        <v>45</v>
      </c>
      <c r="C835" s="9" t="s">
        <v>13</v>
      </c>
      <c r="D835" s="9" t="s">
        <v>15</v>
      </c>
      <c r="E835" s="9" t="s">
        <v>357</v>
      </c>
      <c r="F835" s="9" t="s">
        <v>56</v>
      </c>
      <c r="G835" s="67">
        <f>1800000+70000+550000</f>
        <v>2420000</v>
      </c>
      <c r="H835" s="67"/>
      <c r="I835" s="67">
        <f t="shared" si="405"/>
        <v>2420000</v>
      </c>
      <c r="J835" s="68">
        <f>1956600+76276+597850</f>
        <v>2630726</v>
      </c>
      <c r="K835" s="67"/>
      <c r="L835" s="67">
        <f t="shared" si="418"/>
        <v>2630726</v>
      </c>
      <c r="M835" s="67">
        <f>2207045+84570.35+674375</f>
        <v>2965990.35</v>
      </c>
      <c r="N835" s="67"/>
      <c r="O835" s="67">
        <f t="shared" si="419"/>
        <v>2965990.35</v>
      </c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</row>
    <row r="836" spans="1:90" s="31" customFormat="1" ht="12">
      <c r="A836" s="7" t="s">
        <v>413</v>
      </c>
      <c r="B836" s="6" t="s">
        <v>45</v>
      </c>
      <c r="C836" s="9" t="s">
        <v>13</v>
      </c>
      <c r="D836" s="9" t="s">
        <v>15</v>
      </c>
      <c r="E836" s="9" t="s">
        <v>357</v>
      </c>
      <c r="F836" s="9" t="s">
        <v>61</v>
      </c>
      <c r="G836" s="67">
        <f>G837</f>
        <v>600058.84</v>
      </c>
      <c r="H836" s="67">
        <f>H837</f>
        <v>27054.21</v>
      </c>
      <c r="I836" s="67">
        <f t="shared" si="405"/>
        <v>627113.04999999993</v>
      </c>
      <c r="J836" s="67">
        <f t="shared" ref="J836:M836" si="436">J837</f>
        <v>652264.56000000006</v>
      </c>
      <c r="K836" s="67">
        <f>K837</f>
        <v>-96403.14</v>
      </c>
      <c r="L836" s="67">
        <f t="shared" si="418"/>
        <v>555861.42000000004</v>
      </c>
      <c r="M836" s="67">
        <f t="shared" si="436"/>
        <v>735754</v>
      </c>
      <c r="N836" s="67">
        <f>N837</f>
        <v>-400695.46</v>
      </c>
      <c r="O836" s="67">
        <f t="shared" si="419"/>
        <v>335058.53999999998</v>
      </c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</row>
    <row r="837" spans="1:90" s="31" customFormat="1" ht="12">
      <c r="A837" s="7" t="s">
        <v>82</v>
      </c>
      <c r="B837" s="6" t="s">
        <v>45</v>
      </c>
      <c r="C837" s="9" t="s">
        <v>13</v>
      </c>
      <c r="D837" s="9" t="s">
        <v>15</v>
      </c>
      <c r="E837" s="9" t="s">
        <v>357</v>
      </c>
      <c r="F837" s="9" t="s">
        <v>62</v>
      </c>
      <c r="G837" s="67">
        <v>600058.84</v>
      </c>
      <c r="H837" s="67">
        <f>27054.21</f>
        <v>27054.21</v>
      </c>
      <c r="I837" s="67">
        <f t="shared" si="405"/>
        <v>627113.04999999993</v>
      </c>
      <c r="J837" s="68">
        <f>652264.56</f>
        <v>652264.56000000006</v>
      </c>
      <c r="K837" s="67">
        <f>-96403.14</f>
        <v>-96403.14</v>
      </c>
      <c r="L837" s="67">
        <f t="shared" si="418"/>
        <v>555861.42000000004</v>
      </c>
      <c r="M837" s="67">
        <f>735754</f>
        <v>735754</v>
      </c>
      <c r="N837" s="67">
        <f>-400695.46</f>
        <v>-400695.46</v>
      </c>
      <c r="O837" s="67">
        <f t="shared" si="419"/>
        <v>335058.53999999998</v>
      </c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</row>
    <row r="838" spans="1:90" s="32" customFormat="1" ht="12">
      <c r="A838" s="1" t="s">
        <v>31</v>
      </c>
      <c r="B838" s="2" t="s">
        <v>45</v>
      </c>
      <c r="C838" s="12" t="s">
        <v>41</v>
      </c>
      <c r="D838" s="12"/>
      <c r="E838" s="12"/>
      <c r="F838" s="12"/>
      <c r="G838" s="65">
        <f t="shared" ref="G838:N842" si="437">G839</f>
        <v>200000</v>
      </c>
      <c r="H838" s="65">
        <f t="shared" si="437"/>
        <v>0</v>
      </c>
      <c r="I838" s="65">
        <f t="shared" si="405"/>
        <v>200000</v>
      </c>
      <c r="J838" s="65">
        <f t="shared" si="437"/>
        <v>200000</v>
      </c>
      <c r="K838" s="65">
        <f t="shared" si="437"/>
        <v>0</v>
      </c>
      <c r="L838" s="65">
        <f t="shared" si="418"/>
        <v>200000</v>
      </c>
      <c r="M838" s="65">
        <f t="shared" si="437"/>
        <v>200000</v>
      </c>
      <c r="N838" s="65">
        <f t="shared" si="437"/>
        <v>0</v>
      </c>
      <c r="O838" s="65">
        <f t="shared" si="419"/>
        <v>200000</v>
      </c>
      <c r="P838" s="25"/>
      <c r="Q838" s="25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</row>
    <row r="839" spans="1:90" s="34" customFormat="1" ht="12">
      <c r="A839" s="19" t="s">
        <v>50</v>
      </c>
      <c r="B839" s="4" t="s">
        <v>45</v>
      </c>
      <c r="C839" s="21" t="s">
        <v>41</v>
      </c>
      <c r="D839" s="21" t="s">
        <v>5</v>
      </c>
      <c r="E839" s="21"/>
      <c r="F839" s="21"/>
      <c r="G839" s="66">
        <f t="shared" si="437"/>
        <v>200000</v>
      </c>
      <c r="H839" s="66">
        <f t="shared" si="437"/>
        <v>0</v>
      </c>
      <c r="I839" s="66">
        <f t="shared" si="405"/>
        <v>200000</v>
      </c>
      <c r="J839" s="66">
        <f t="shared" si="437"/>
        <v>200000</v>
      </c>
      <c r="K839" s="66">
        <f t="shared" si="437"/>
        <v>0</v>
      </c>
      <c r="L839" s="66">
        <f t="shared" si="418"/>
        <v>200000</v>
      </c>
      <c r="M839" s="66">
        <f t="shared" si="437"/>
        <v>200000</v>
      </c>
      <c r="N839" s="66">
        <f t="shared" si="437"/>
        <v>0</v>
      </c>
      <c r="O839" s="66">
        <f t="shared" si="419"/>
        <v>200000</v>
      </c>
      <c r="P839" s="24"/>
      <c r="Q839" s="24"/>
      <c r="R839" s="41"/>
      <c r="S839" s="41"/>
      <c r="T839" s="41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F839" s="41"/>
      <c r="AG839" s="41"/>
      <c r="AH839" s="41"/>
      <c r="AI839" s="41"/>
      <c r="AJ839" s="41"/>
      <c r="AK839" s="41"/>
      <c r="AL839" s="41"/>
      <c r="AM839" s="41"/>
      <c r="AN839" s="41"/>
      <c r="AO839" s="41"/>
      <c r="AP839" s="41"/>
      <c r="AQ839" s="41"/>
      <c r="AR839" s="41"/>
      <c r="AS839" s="41"/>
      <c r="AT839" s="41"/>
      <c r="AU839" s="41"/>
      <c r="AV839" s="41"/>
      <c r="AW839" s="41"/>
      <c r="AX839" s="41"/>
      <c r="AY839" s="41"/>
      <c r="AZ839" s="41"/>
      <c r="BA839" s="41"/>
      <c r="BB839" s="41"/>
      <c r="BC839" s="41"/>
      <c r="BD839" s="41"/>
      <c r="BE839" s="41"/>
      <c r="BF839" s="41"/>
      <c r="BG839" s="41"/>
      <c r="BH839" s="41"/>
      <c r="BI839" s="41"/>
      <c r="BJ839" s="41"/>
      <c r="BK839" s="41"/>
      <c r="BL839" s="41"/>
      <c r="BM839" s="41"/>
      <c r="BN839" s="41"/>
      <c r="BO839" s="41"/>
      <c r="BP839" s="41"/>
      <c r="BQ839" s="41"/>
      <c r="BR839" s="41"/>
      <c r="BS839" s="41"/>
      <c r="BT839" s="41"/>
      <c r="BU839" s="41"/>
      <c r="BV839" s="41"/>
      <c r="BW839" s="41"/>
      <c r="BX839" s="41"/>
      <c r="BY839" s="41"/>
      <c r="BZ839" s="41"/>
      <c r="CA839" s="41"/>
      <c r="CB839" s="41"/>
      <c r="CC839" s="41"/>
      <c r="CD839" s="41"/>
      <c r="CE839" s="41"/>
      <c r="CF839" s="41"/>
      <c r="CG839" s="41"/>
      <c r="CH839" s="41"/>
      <c r="CI839" s="41"/>
      <c r="CJ839" s="41"/>
      <c r="CK839" s="41"/>
      <c r="CL839" s="41"/>
    </row>
    <row r="840" spans="1:90" s="31" customFormat="1" ht="24">
      <c r="A840" s="10" t="s">
        <v>358</v>
      </c>
      <c r="B840" s="6" t="s">
        <v>45</v>
      </c>
      <c r="C840" s="9" t="s">
        <v>41</v>
      </c>
      <c r="D840" s="9" t="s">
        <v>5</v>
      </c>
      <c r="E840" s="6" t="s">
        <v>144</v>
      </c>
      <c r="F840" s="6"/>
      <c r="G840" s="67">
        <f>G841</f>
        <v>200000</v>
      </c>
      <c r="H840" s="67">
        <f>H841</f>
        <v>0</v>
      </c>
      <c r="I840" s="67">
        <f t="shared" si="405"/>
        <v>200000</v>
      </c>
      <c r="J840" s="67">
        <f t="shared" si="437"/>
        <v>200000</v>
      </c>
      <c r="K840" s="67">
        <f>K841</f>
        <v>0</v>
      </c>
      <c r="L840" s="67">
        <f t="shared" si="418"/>
        <v>200000</v>
      </c>
      <c r="M840" s="67">
        <f t="shared" si="437"/>
        <v>200000</v>
      </c>
      <c r="N840" s="67">
        <f>N841</f>
        <v>0</v>
      </c>
      <c r="O840" s="67">
        <f t="shared" si="419"/>
        <v>200000</v>
      </c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</row>
    <row r="841" spans="1:90" s="31" customFormat="1" ht="12">
      <c r="A841" s="10" t="s">
        <v>79</v>
      </c>
      <c r="B841" s="6" t="s">
        <v>45</v>
      </c>
      <c r="C841" s="9" t="s">
        <v>41</v>
      </c>
      <c r="D841" s="9" t="s">
        <v>5</v>
      </c>
      <c r="E841" s="6" t="s">
        <v>359</v>
      </c>
      <c r="F841" s="6"/>
      <c r="G841" s="67">
        <f t="shared" si="437"/>
        <v>200000</v>
      </c>
      <c r="H841" s="67">
        <f t="shared" si="437"/>
        <v>0</v>
      </c>
      <c r="I841" s="67">
        <f t="shared" si="405"/>
        <v>200000</v>
      </c>
      <c r="J841" s="67">
        <f t="shared" si="437"/>
        <v>200000</v>
      </c>
      <c r="K841" s="67">
        <f t="shared" si="437"/>
        <v>0</v>
      </c>
      <c r="L841" s="67">
        <f t="shared" si="418"/>
        <v>200000</v>
      </c>
      <c r="M841" s="67">
        <f t="shared" si="437"/>
        <v>200000</v>
      </c>
      <c r="N841" s="88">
        <f t="shared" si="437"/>
        <v>0</v>
      </c>
      <c r="O841" s="67">
        <f t="shared" si="419"/>
        <v>200000</v>
      </c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</row>
    <row r="842" spans="1:90" s="31" customFormat="1" ht="24">
      <c r="A842" s="7" t="s">
        <v>88</v>
      </c>
      <c r="B842" s="6" t="s">
        <v>45</v>
      </c>
      <c r="C842" s="9" t="s">
        <v>41</v>
      </c>
      <c r="D842" s="9" t="s">
        <v>5</v>
      </c>
      <c r="E842" s="6" t="s">
        <v>359</v>
      </c>
      <c r="F842" s="6" t="s">
        <v>87</v>
      </c>
      <c r="G842" s="67">
        <f t="shared" si="437"/>
        <v>200000</v>
      </c>
      <c r="H842" s="67">
        <f t="shared" si="437"/>
        <v>0</v>
      </c>
      <c r="I842" s="67">
        <f t="shared" si="405"/>
        <v>200000</v>
      </c>
      <c r="J842" s="67">
        <f t="shared" si="437"/>
        <v>200000</v>
      </c>
      <c r="K842" s="67">
        <f t="shared" si="437"/>
        <v>0</v>
      </c>
      <c r="L842" s="67">
        <f t="shared" si="418"/>
        <v>200000</v>
      </c>
      <c r="M842" s="67">
        <f t="shared" si="437"/>
        <v>200000</v>
      </c>
      <c r="N842" s="88">
        <f t="shared" si="437"/>
        <v>0</v>
      </c>
      <c r="O842" s="67">
        <f t="shared" si="419"/>
        <v>200000</v>
      </c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</row>
    <row r="843" spans="1:90" s="31" customFormat="1" ht="12">
      <c r="A843" s="7" t="s">
        <v>186</v>
      </c>
      <c r="B843" s="6" t="s">
        <v>45</v>
      </c>
      <c r="C843" s="9" t="s">
        <v>41</v>
      </c>
      <c r="D843" s="9" t="s">
        <v>5</v>
      </c>
      <c r="E843" s="6" t="s">
        <v>359</v>
      </c>
      <c r="F843" s="6" t="s">
        <v>187</v>
      </c>
      <c r="G843" s="67">
        <v>200000</v>
      </c>
      <c r="H843" s="67"/>
      <c r="I843" s="67">
        <f t="shared" si="405"/>
        <v>200000</v>
      </c>
      <c r="J843" s="68">
        <v>200000</v>
      </c>
      <c r="K843" s="67"/>
      <c r="L843" s="67">
        <f t="shared" si="418"/>
        <v>200000</v>
      </c>
      <c r="M843" s="67">
        <v>200000</v>
      </c>
      <c r="N843" s="88"/>
      <c r="O843" s="67">
        <f t="shared" si="419"/>
        <v>200000</v>
      </c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</row>
    <row r="844" spans="1:90" s="31" customFormat="1" ht="5.25" customHeight="1">
      <c r="A844" s="7"/>
      <c r="B844" s="6"/>
      <c r="C844" s="9"/>
      <c r="D844" s="9"/>
      <c r="E844" s="9"/>
      <c r="F844" s="9"/>
      <c r="G844" s="67"/>
      <c r="H844" s="67"/>
      <c r="I844" s="65"/>
      <c r="J844" s="68"/>
      <c r="K844" s="68"/>
      <c r="L844" s="68"/>
      <c r="M844" s="65"/>
      <c r="N844" s="25"/>
      <c r="O844" s="91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  <c r="BE844" s="25"/>
      <c r="BF844" s="25"/>
      <c r="BG844" s="25"/>
      <c r="BH844" s="25"/>
      <c r="BI844" s="25"/>
      <c r="BJ844" s="25"/>
      <c r="BK844" s="25"/>
      <c r="BL844" s="25"/>
      <c r="BM844" s="25"/>
      <c r="BN844" s="25"/>
      <c r="BO844" s="25"/>
      <c r="BP844" s="25"/>
      <c r="BQ844" s="25"/>
      <c r="BR844" s="25"/>
      <c r="BS844" s="25"/>
      <c r="BT844" s="25"/>
      <c r="BU844" s="25"/>
      <c r="BV844" s="25"/>
      <c r="BW844" s="25"/>
      <c r="BX844" s="25"/>
      <c r="BY844" s="25"/>
      <c r="BZ844" s="25"/>
      <c r="CA844" s="25"/>
      <c r="CB844" s="25"/>
      <c r="CC844" s="25"/>
      <c r="CD844" s="25"/>
      <c r="CE844" s="25"/>
      <c r="CF844" s="25"/>
      <c r="CG844" s="25"/>
      <c r="CH844" s="25"/>
      <c r="CI844" s="25"/>
      <c r="CJ844" s="25"/>
      <c r="CK844" s="25"/>
      <c r="CL844" s="25"/>
    </row>
    <row r="845" spans="1:90" s="31" customFormat="1" ht="25.5">
      <c r="A845" s="40" t="s">
        <v>505</v>
      </c>
      <c r="B845" s="2" t="s">
        <v>46</v>
      </c>
      <c r="C845" s="13"/>
      <c r="D845" s="13"/>
      <c r="E845" s="13"/>
      <c r="F845" s="13"/>
      <c r="G845" s="65">
        <f>G846+G887+G894+G914+G902</f>
        <v>57926502.859999999</v>
      </c>
      <c r="H845" s="65">
        <f>H846+H887+H894+H914+H902</f>
        <v>253619.80999999997</v>
      </c>
      <c r="I845" s="65">
        <f t="shared" si="405"/>
        <v>58180122.670000002</v>
      </c>
      <c r="J845" s="65">
        <f>J846+J887+J894+J914+J902</f>
        <v>38462384.039999992</v>
      </c>
      <c r="K845" s="65">
        <f>K846+K887+K894+K914+K902</f>
        <v>32788.019999999997</v>
      </c>
      <c r="L845" s="65">
        <f t="shared" ref="L845:L908" si="438">J845+K845</f>
        <v>38495172.059999995</v>
      </c>
      <c r="M845" s="65">
        <f>M846+M887+M894+M914+M902</f>
        <v>28099836.580000002</v>
      </c>
      <c r="N845" s="89">
        <f>N846+N887+N894+N914+N902</f>
        <v>-267258.96000000002</v>
      </c>
      <c r="O845" s="65">
        <f t="shared" ref="O845:O908" si="439">M845+N845</f>
        <v>27832577.620000001</v>
      </c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  <c r="BE845" s="25"/>
      <c r="BF845" s="25"/>
      <c r="BG845" s="25"/>
      <c r="BH845" s="25"/>
      <c r="BI845" s="25"/>
      <c r="BJ845" s="25"/>
      <c r="BK845" s="25"/>
      <c r="BL845" s="25"/>
      <c r="BM845" s="25"/>
      <c r="BN845" s="25"/>
      <c r="BO845" s="25"/>
      <c r="BP845" s="25"/>
      <c r="BQ845" s="25"/>
      <c r="BR845" s="25"/>
      <c r="BS845" s="25"/>
      <c r="BT845" s="25"/>
      <c r="BU845" s="25"/>
      <c r="BV845" s="25"/>
      <c r="BW845" s="25"/>
      <c r="BX845" s="25"/>
      <c r="BY845" s="25"/>
      <c r="BZ845" s="25"/>
      <c r="CA845" s="25"/>
      <c r="CB845" s="25"/>
      <c r="CC845" s="25"/>
      <c r="CD845" s="25"/>
      <c r="CE845" s="25"/>
      <c r="CF845" s="25"/>
      <c r="CG845" s="25"/>
      <c r="CH845" s="25"/>
      <c r="CI845" s="25"/>
      <c r="CJ845" s="25"/>
      <c r="CK845" s="25"/>
      <c r="CL845" s="25"/>
    </row>
    <row r="846" spans="1:90" s="31" customFormat="1" ht="12">
      <c r="A846" s="14" t="s">
        <v>1</v>
      </c>
      <c r="B846" s="2" t="s">
        <v>46</v>
      </c>
      <c r="C846" s="2" t="s">
        <v>5</v>
      </c>
      <c r="D846" s="13"/>
      <c r="E846" s="13"/>
      <c r="F846" s="13"/>
      <c r="G846" s="65">
        <f>G847+G854+G869+G874+G864</f>
        <v>23958777.839999996</v>
      </c>
      <c r="H846" s="65">
        <f>H847+H854+H869+H874+H864</f>
        <v>235440.34999999998</v>
      </c>
      <c r="I846" s="65">
        <f t="shared" si="405"/>
        <v>24194218.189999998</v>
      </c>
      <c r="J846" s="65">
        <f t="shared" ref="J846:M846" si="440">J847+J854+J869+J874+J864</f>
        <v>34443598.989999995</v>
      </c>
      <c r="K846" s="65">
        <f>K847+K854+K869+K874+K864</f>
        <v>0</v>
      </c>
      <c r="L846" s="65">
        <f t="shared" si="438"/>
        <v>34443598.989999995</v>
      </c>
      <c r="M846" s="65">
        <f t="shared" si="440"/>
        <v>24200991.190000001</v>
      </c>
      <c r="N846" s="89">
        <f>N847+N854+N869+N874+N864</f>
        <v>-300000</v>
      </c>
      <c r="O846" s="65">
        <f t="shared" si="439"/>
        <v>23900991.190000001</v>
      </c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  <c r="BE846" s="25"/>
      <c r="BF846" s="25"/>
      <c r="BG846" s="25"/>
      <c r="BH846" s="25"/>
      <c r="BI846" s="25"/>
      <c r="BJ846" s="25"/>
      <c r="BK846" s="25"/>
      <c r="BL846" s="25"/>
      <c r="BM846" s="25"/>
      <c r="BN846" s="25"/>
      <c r="BO846" s="25"/>
      <c r="BP846" s="25"/>
      <c r="BQ846" s="25"/>
      <c r="BR846" s="25"/>
      <c r="BS846" s="25"/>
      <c r="BT846" s="25"/>
      <c r="BU846" s="25"/>
      <c r="BV846" s="25"/>
      <c r="BW846" s="25"/>
      <c r="BX846" s="25"/>
      <c r="BY846" s="25"/>
      <c r="BZ846" s="25"/>
      <c r="CA846" s="25"/>
      <c r="CB846" s="25"/>
      <c r="CC846" s="25"/>
      <c r="CD846" s="25"/>
      <c r="CE846" s="25"/>
      <c r="CF846" s="25"/>
      <c r="CG846" s="25"/>
      <c r="CH846" s="25"/>
      <c r="CI846" s="25"/>
      <c r="CJ846" s="25"/>
      <c r="CK846" s="25"/>
      <c r="CL846" s="25"/>
    </row>
    <row r="847" spans="1:90" ht="24">
      <c r="A847" s="8" t="s">
        <v>51</v>
      </c>
      <c r="B847" s="4" t="s">
        <v>46</v>
      </c>
      <c r="C847" s="4" t="s">
        <v>5</v>
      </c>
      <c r="D847" s="4" t="s">
        <v>14</v>
      </c>
      <c r="E847" s="4"/>
      <c r="F847" s="4"/>
      <c r="G847" s="66">
        <f t="shared" ref="G847:N852" si="441">G848</f>
        <v>612500</v>
      </c>
      <c r="H847" s="66">
        <f t="shared" si="441"/>
        <v>0</v>
      </c>
      <c r="I847" s="66">
        <f t="shared" si="405"/>
        <v>612500</v>
      </c>
      <c r="J847" s="66">
        <f t="shared" si="441"/>
        <v>612500</v>
      </c>
      <c r="K847" s="66">
        <f t="shared" si="441"/>
        <v>0</v>
      </c>
      <c r="L847" s="66">
        <f t="shared" si="438"/>
        <v>612500</v>
      </c>
      <c r="M847" s="66">
        <f t="shared" si="441"/>
        <v>612500</v>
      </c>
      <c r="N847" s="90">
        <f t="shared" si="441"/>
        <v>0</v>
      </c>
      <c r="O847" s="66">
        <f t="shared" si="439"/>
        <v>612500</v>
      </c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  <c r="AL847" s="26"/>
      <c r="AM847" s="26"/>
      <c r="AN847" s="26"/>
      <c r="AO847" s="26"/>
      <c r="AP847" s="26"/>
      <c r="AQ847" s="26"/>
      <c r="AR847" s="26"/>
      <c r="AS847" s="26"/>
      <c r="AT847" s="26"/>
      <c r="AU847" s="26"/>
      <c r="AV847" s="26"/>
      <c r="AW847" s="26"/>
      <c r="AX847" s="26"/>
      <c r="AY847" s="26"/>
      <c r="AZ847" s="26"/>
      <c r="BA847" s="26"/>
      <c r="BB847" s="26"/>
      <c r="BC847" s="26"/>
      <c r="BD847" s="26"/>
      <c r="BE847" s="26"/>
      <c r="BF847" s="26"/>
      <c r="BG847" s="26"/>
      <c r="BH847" s="26"/>
      <c r="BI847" s="26"/>
      <c r="BJ847" s="26"/>
      <c r="BK847" s="26"/>
      <c r="BL847" s="26"/>
      <c r="BM847" s="26"/>
      <c r="BN847" s="26"/>
      <c r="BO847" s="26"/>
      <c r="BP847" s="26"/>
      <c r="BQ847" s="26"/>
      <c r="BR847" s="26"/>
      <c r="BS847" s="26"/>
      <c r="BT847" s="26"/>
      <c r="BU847" s="26"/>
      <c r="BV847" s="26"/>
      <c r="BW847" s="26"/>
      <c r="BX847" s="26"/>
      <c r="BY847" s="26"/>
      <c r="BZ847" s="26"/>
      <c r="CA847" s="26"/>
      <c r="CB847" s="26"/>
      <c r="CC847" s="26"/>
      <c r="CD847" s="26"/>
      <c r="CE847" s="26"/>
      <c r="CF847" s="26"/>
      <c r="CG847" s="26"/>
      <c r="CH847" s="26"/>
      <c r="CI847" s="26"/>
      <c r="CJ847" s="26"/>
      <c r="CK847" s="26"/>
      <c r="CL847" s="26"/>
    </row>
    <row r="848" spans="1:90" ht="24">
      <c r="A848" s="7" t="s">
        <v>490</v>
      </c>
      <c r="B848" s="6" t="s">
        <v>46</v>
      </c>
      <c r="C848" s="6" t="s">
        <v>5</v>
      </c>
      <c r="D848" s="6" t="s">
        <v>14</v>
      </c>
      <c r="E848" s="6" t="s">
        <v>165</v>
      </c>
      <c r="F848" s="5"/>
      <c r="G848" s="67">
        <f t="shared" si="441"/>
        <v>612500</v>
      </c>
      <c r="H848" s="67">
        <f t="shared" si="441"/>
        <v>0</v>
      </c>
      <c r="I848" s="67">
        <f t="shared" si="405"/>
        <v>612500</v>
      </c>
      <c r="J848" s="67">
        <f t="shared" si="441"/>
        <v>612500</v>
      </c>
      <c r="K848" s="67">
        <f t="shared" si="441"/>
        <v>0</v>
      </c>
      <c r="L848" s="67">
        <f t="shared" si="438"/>
        <v>612500</v>
      </c>
      <c r="M848" s="67">
        <f t="shared" si="441"/>
        <v>612500</v>
      </c>
      <c r="N848" s="67">
        <f t="shared" si="441"/>
        <v>0</v>
      </c>
      <c r="O848" s="67">
        <f t="shared" si="439"/>
        <v>612500</v>
      </c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  <c r="AL848" s="26"/>
      <c r="AM848" s="26"/>
      <c r="AN848" s="26"/>
      <c r="AO848" s="26"/>
      <c r="AP848" s="26"/>
      <c r="AQ848" s="26"/>
      <c r="AR848" s="26"/>
      <c r="AS848" s="26"/>
      <c r="AT848" s="26"/>
      <c r="AU848" s="26"/>
      <c r="AV848" s="26"/>
      <c r="AW848" s="26"/>
      <c r="AX848" s="26"/>
      <c r="AY848" s="26"/>
      <c r="AZ848" s="26"/>
      <c r="BA848" s="26"/>
      <c r="BB848" s="26"/>
      <c r="BC848" s="26"/>
      <c r="BD848" s="26"/>
      <c r="BE848" s="26"/>
      <c r="BF848" s="26"/>
      <c r="BG848" s="26"/>
      <c r="BH848" s="26"/>
      <c r="BI848" s="26"/>
      <c r="BJ848" s="26"/>
      <c r="BK848" s="26"/>
      <c r="BL848" s="26"/>
      <c r="BM848" s="26"/>
      <c r="BN848" s="26"/>
      <c r="BO848" s="26"/>
      <c r="BP848" s="26"/>
      <c r="BQ848" s="26"/>
      <c r="BR848" s="26"/>
      <c r="BS848" s="26"/>
      <c r="BT848" s="26"/>
      <c r="BU848" s="26"/>
      <c r="BV848" s="26"/>
      <c r="BW848" s="26"/>
      <c r="BX848" s="26"/>
      <c r="BY848" s="26"/>
      <c r="BZ848" s="26"/>
      <c r="CA848" s="26"/>
      <c r="CB848" s="26"/>
      <c r="CC848" s="26"/>
      <c r="CD848" s="26"/>
      <c r="CE848" s="26"/>
      <c r="CF848" s="26"/>
      <c r="CG848" s="26"/>
      <c r="CH848" s="26"/>
      <c r="CI848" s="26"/>
      <c r="CJ848" s="26"/>
      <c r="CK848" s="26"/>
      <c r="CL848" s="26"/>
    </row>
    <row r="849" spans="1:90" ht="24">
      <c r="A849" s="7" t="s">
        <v>491</v>
      </c>
      <c r="B849" s="6" t="s">
        <v>46</v>
      </c>
      <c r="C849" s="6" t="s">
        <v>5</v>
      </c>
      <c r="D849" s="6" t="s">
        <v>14</v>
      </c>
      <c r="E849" s="6" t="s">
        <v>166</v>
      </c>
      <c r="F849" s="6"/>
      <c r="G849" s="67">
        <f t="shared" si="441"/>
        <v>612500</v>
      </c>
      <c r="H849" s="67">
        <f t="shared" si="441"/>
        <v>0</v>
      </c>
      <c r="I849" s="67">
        <f t="shared" si="405"/>
        <v>612500</v>
      </c>
      <c r="J849" s="67">
        <f t="shared" si="441"/>
        <v>612500</v>
      </c>
      <c r="K849" s="67">
        <f t="shared" si="441"/>
        <v>0</v>
      </c>
      <c r="L849" s="67">
        <f t="shared" si="438"/>
        <v>612500</v>
      </c>
      <c r="M849" s="67">
        <f t="shared" si="441"/>
        <v>612500</v>
      </c>
      <c r="N849" s="67">
        <f t="shared" si="441"/>
        <v>0</v>
      </c>
      <c r="O849" s="67">
        <f t="shared" si="439"/>
        <v>612500</v>
      </c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  <c r="AL849" s="26"/>
      <c r="AM849" s="26"/>
      <c r="AN849" s="26"/>
      <c r="AO849" s="26"/>
      <c r="AP849" s="26"/>
      <c r="AQ849" s="26"/>
      <c r="AR849" s="26"/>
      <c r="AS849" s="26"/>
      <c r="AT849" s="26"/>
      <c r="AU849" s="26"/>
      <c r="AV849" s="26"/>
      <c r="AW849" s="26"/>
      <c r="AX849" s="26"/>
      <c r="AY849" s="26"/>
      <c r="AZ849" s="26"/>
      <c r="BA849" s="26"/>
      <c r="BB849" s="26"/>
      <c r="BC849" s="26"/>
      <c r="BD849" s="26"/>
      <c r="BE849" s="26"/>
      <c r="BF849" s="26"/>
      <c r="BG849" s="26"/>
      <c r="BH849" s="26"/>
      <c r="BI849" s="26"/>
      <c r="BJ849" s="26"/>
      <c r="BK849" s="26"/>
      <c r="BL849" s="26"/>
      <c r="BM849" s="26"/>
      <c r="BN849" s="26"/>
      <c r="BO849" s="26"/>
      <c r="BP849" s="26"/>
      <c r="BQ849" s="26"/>
      <c r="BR849" s="26"/>
      <c r="BS849" s="26"/>
      <c r="BT849" s="26"/>
      <c r="BU849" s="26"/>
      <c r="BV849" s="26"/>
      <c r="BW849" s="26"/>
      <c r="BX849" s="26"/>
      <c r="BY849" s="26"/>
      <c r="BZ849" s="26"/>
      <c r="CA849" s="26"/>
      <c r="CB849" s="26"/>
      <c r="CC849" s="26"/>
      <c r="CD849" s="26"/>
      <c r="CE849" s="26"/>
      <c r="CF849" s="26"/>
      <c r="CG849" s="26"/>
      <c r="CH849" s="26"/>
      <c r="CI849" s="26"/>
      <c r="CJ849" s="26"/>
      <c r="CK849" s="26"/>
      <c r="CL849" s="26"/>
    </row>
    <row r="850" spans="1:90">
      <c r="A850" s="7" t="s">
        <v>463</v>
      </c>
      <c r="B850" s="6" t="s">
        <v>46</v>
      </c>
      <c r="C850" s="6" t="s">
        <v>5</v>
      </c>
      <c r="D850" s="6" t="s">
        <v>14</v>
      </c>
      <c r="E850" s="6" t="s">
        <v>340</v>
      </c>
      <c r="F850" s="6"/>
      <c r="G850" s="67">
        <f t="shared" si="441"/>
        <v>612500</v>
      </c>
      <c r="H850" s="67">
        <f t="shared" si="441"/>
        <v>0</v>
      </c>
      <c r="I850" s="67">
        <f t="shared" si="405"/>
        <v>612500</v>
      </c>
      <c r="J850" s="67">
        <f t="shared" si="441"/>
        <v>612500</v>
      </c>
      <c r="K850" s="67">
        <f t="shared" si="441"/>
        <v>0</v>
      </c>
      <c r="L850" s="67">
        <f t="shared" si="438"/>
        <v>612500</v>
      </c>
      <c r="M850" s="67">
        <f t="shared" si="441"/>
        <v>612500</v>
      </c>
      <c r="N850" s="67">
        <f t="shared" si="441"/>
        <v>0</v>
      </c>
      <c r="O850" s="67">
        <f t="shared" si="439"/>
        <v>612500</v>
      </c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  <c r="AL850" s="26"/>
      <c r="AM850" s="26"/>
      <c r="AN850" s="26"/>
      <c r="AO850" s="26"/>
      <c r="AP850" s="26"/>
      <c r="AQ850" s="26"/>
      <c r="AR850" s="26"/>
      <c r="AS850" s="26"/>
      <c r="AT850" s="26"/>
      <c r="AU850" s="26"/>
      <c r="AV850" s="26"/>
      <c r="AW850" s="26"/>
      <c r="AX850" s="26"/>
      <c r="AY850" s="26"/>
      <c r="AZ850" s="26"/>
      <c r="BA850" s="26"/>
      <c r="BB850" s="26"/>
      <c r="BC850" s="26"/>
      <c r="BD850" s="26"/>
      <c r="BE850" s="26"/>
      <c r="BF850" s="26"/>
      <c r="BG850" s="26"/>
      <c r="BH850" s="26"/>
      <c r="BI850" s="26"/>
      <c r="BJ850" s="26"/>
      <c r="BK850" s="26"/>
      <c r="BL850" s="26"/>
      <c r="BM850" s="26"/>
      <c r="BN850" s="26"/>
      <c r="BO850" s="26"/>
      <c r="BP850" s="26"/>
      <c r="BQ850" s="26"/>
      <c r="BR850" s="26"/>
      <c r="BS850" s="26"/>
      <c r="BT850" s="26"/>
      <c r="BU850" s="26"/>
      <c r="BV850" s="26"/>
      <c r="BW850" s="26"/>
      <c r="BX850" s="26"/>
      <c r="BY850" s="26"/>
      <c r="BZ850" s="26"/>
      <c r="CA850" s="26"/>
      <c r="CB850" s="26"/>
      <c r="CC850" s="26"/>
      <c r="CD850" s="26"/>
      <c r="CE850" s="26"/>
      <c r="CF850" s="26"/>
      <c r="CG850" s="26"/>
      <c r="CH850" s="26"/>
      <c r="CI850" s="26"/>
      <c r="CJ850" s="26"/>
      <c r="CK850" s="26"/>
      <c r="CL850" s="26"/>
    </row>
    <row r="851" spans="1:90" ht="36">
      <c r="A851" s="7" t="s">
        <v>329</v>
      </c>
      <c r="B851" s="6" t="s">
        <v>46</v>
      </c>
      <c r="C851" s="6" t="s">
        <v>5</v>
      </c>
      <c r="D851" s="6" t="s">
        <v>14</v>
      </c>
      <c r="E851" s="6" t="s">
        <v>330</v>
      </c>
      <c r="F851" s="6"/>
      <c r="G851" s="67">
        <f t="shared" si="441"/>
        <v>612500</v>
      </c>
      <c r="H851" s="67">
        <f t="shared" si="441"/>
        <v>0</v>
      </c>
      <c r="I851" s="67">
        <f t="shared" si="405"/>
        <v>612500</v>
      </c>
      <c r="J851" s="67">
        <f t="shared" si="441"/>
        <v>612500</v>
      </c>
      <c r="K851" s="67">
        <f t="shared" si="441"/>
        <v>0</v>
      </c>
      <c r="L851" s="67">
        <f t="shared" si="438"/>
        <v>612500</v>
      </c>
      <c r="M851" s="67">
        <f t="shared" si="441"/>
        <v>612500</v>
      </c>
      <c r="N851" s="67">
        <f t="shared" si="441"/>
        <v>0</v>
      </c>
      <c r="O851" s="67">
        <f t="shared" si="439"/>
        <v>612500</v>
      </c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  <c r="AL851" s="26"/>
      <c r="AM851" s="26"/>
      <c r="AN851" s="26"/>
      <c r="AO851" s="26"/>
      <c r="AP851" s="26"/>
      <c r="AQ851" s="26"/>
      <c r="AR851" s="26"/>
      <c r="AS851" s="26"/>
      <c r="AT851" s="26"/>
      <c r="AU851" s="26"/>
      <c r="AV851" s="26"/>
      <c r="AW851" s="26"/>
      <c r="AX851" s="26"/>
      <c r="AY851" s="26"/>
      <c r="AZ851" s="26"/>
      <c r="BA851" s="26"/>
      <c r="BB851" s="26"/>
      <c r="BC851" s="26"/>
      <c r="BD851" s="26"/>
      <c r="BE851" s="26"/>
      <c r="BF851" s="26"/>
      <c r="BG851" s="26"/>
      <c r="BH851" s="26"/>
      <c r="BI851" s="26"/>
      <c r="BJ851" s="26"/>
      <c r="BK851" s="26"/>
      <c r="BL851" s="26"/>
      <c r="BM851" s="26"/>
      <c r="BN851" s="26"/>
      <c r="BO851" s="26"/>
      <c r="BP851" s="26"/>
      <c r="BQ851" s="26"/>
      <c r="BR851" s="26"/>
      <c r="BS851" s="26"/>
      <c r="BT851" s="26"/>
      <c r="BU851" s="26"/>
      <c r="BV851" s="26"/>
      <c r="BW851" s="26"/>
      <c r="BX851" s="26"/>
      <c r="BY851" s="26"/>
      <c r="BZ851" s="26"/>
      <c r="CA851" s="26"/>
      <c r="CB851" s="26"/>
      <c r="CC851" s="26"/>
      <c r="CD851" s="26"/>
      <c r="CE851" s="26"/>
      <c r="CF851" s="26"/>
      <c r="CG851" s="26"/>
      <c r="CH851" s="26"/>
      <c r="CI851" s="26"/>
      <c r="CJ851" s="26"/>
      <c r="CK851" s="26"/>
      <c r="CL851" s="26"/>
    </row>
    <row r="852" spans="1:90">
      <c r="A852" s="7" t="s">
        <v>95</v>
      </c>
      <c r="B852" s="6" t="s">
        <v>46</v>
      </c>
      <c r="C852" s="6" t="s">
        <v>5</v>
      </c>
      <c r="D852" s="6" t="s">
        <v>14</v>
      </c>
      <c r="E852" s="6" t="s">
        <v>330</v>
      </c>
      <c r="F852" s="6" t="s">
        <v>93</v>
      </c>
      <c r="G852" s="67">
        <f t="shared" si="441"/>
        <v>612500</v>
      </c>
      <c r="H852" s="67">
        <f t="shared" si="441"/>
        <v>0</v>
      </c>
      <c r="I852" s="67">
        <f t="shared" si="405"/>
        <v>612500</v>
      </c>
      <c r="J852" s="67">
        <f t="shared" si="441"/>
        <v>612500</v>
      </c>
      <c r="K852" s="67">
        <f t="shared" si="441"/>
        <v>0</v>
      </c>
      <c r="L852" s="67">
        <f t="shared" si="438"/>
        <v>612500</v>
      </c>
      <c r="M852" s="67">
        <f t="shared" si="441"/>
        <v>612500</v>
      </c>
      <c r="N852" s="67">
        <f t="shared" si="441"/>
        <v>0</v>
      </c>
      <c r="O852" s="67">
        <f t="shared" si="439"/>
        <v>612500</v>
      </c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  <c r="AL852" s="26"/>
      <c r="AM852" s="26"/>
      <c r="AN852" s="26"/>
      <c r="AO852" s="26"/>
      <c r="AP852" s="26"/>
      <c r="AQ852" s="26"/>
      <c r="AR852" s="26"/>
      <c r="AS852" s="26"/>
      <c r="AT852" s="26"/>
      <c r="AU852" s="26"/>
      <c r="AV852" s="26"/>
      <c r="AW852" s="26"/>
      <c r="AX852" s="26"/>
      <c r="AY852" s="26"/>
      <c r="AZ852" s="26"/>
      <c r="BA852" s="26"/>
      <c r="BB852" s="26"/>
      <c r="BC852" s="26"/>
      <c r="BD852" s="26"/>
      <c r="BE852" s="26"/>
      <c r="BF852" s="26"/>
      <c r="BG852" s="26"/>
      <c r="BH852" s="26"/>
      <c r="BI852" s="26"/>
      <c r="BJ852" s="26"/>
      <c r="BK852" s="26"/>
      <c r="BL852" s="26"/>
      <c r="BM852" s="26"/>
      <c r="BN852" s="26"/>
      <c r="BO852" s="26"/>
      <c r="BP852" s="26"/>
      <c r="BQ852" s="26"/>
      <c r="BR852" s="26"/>
      <c r="BS852" s="26"/>
      <c r="BT852" s="26"/>
      <c r="BU852" s="26"/>
      <c r="BV852" s="26"/>
      <c r="BW852" s="26"/>
      <c r="BX852" s="26"/>
      <c r="BY852" s="26"/>
      <c r="BZ852" s="26"/>
      <c r="CA852" s="26"/>
      <c r="CB852" s="26"/>
      <c r="CC852" s="26"/>
      <c r="CD852" s="26"/>
      <c r="CE852" s="26"/>
      <c r="CF852" s="26"/>
      <c r="CG852" s="26"/>
      <c r="CH852" s="26"/>
      <c r="CI852" s="26"/>
      <c r="CJ852" s="26"/>
      <c r="CK852" s="26"/>
      <c r="CL852" s="26"/>
    </row>
    <row r="853" spans="1:90">
      <c r="A853" s="42" t="s">
        <v>96</v>
      </c>
      <c r="B853" s="30" t="s">
        <v>46</v>
      </c>
      <c r="C853" s="30" t="s">
        <v>5</v>
      </c>
      <c r="D853" s="30" t="s">
        <v>14</v>
      </c>
      <c r="E853" s="6" t="s">
        <v>330</v>
      </c>
      <c r="F853" s="30" t="s">
        <v>94</v>
      </c>
      <c r="G853" s="71">
        <v>612500</v>
      </c>
      <c r="H853" s="71"/>
      <c r="I853" s="67">
        <f t="shared" si="405"/>
        <v>612500</v>
      </c>
      <c r="J853" s="68">
        <v>612500</v>
      </c>
      <c r="K853" s="71"/>
      <c r="L853" s="67">
        <f t="shared" si="438"/>
        <v>612500</v>
      </c>
      <c r="M853" s="67">
        <v>612500</v>
      </c>
      <c r="N853" s="71"/>
      <c r="O853" s="67">
        <f t="shared" si="439"/>
        <v>612500</v>
      </c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  <c r="AL853" s="26"/>
      <c r="AM853" s="26"/>
      <c r="AN853" s="26"/>
      <c r="AO853" s="26"/>
      <c r="AP853" s="26"/>
      <c r="AQ853" s="26"/>
      <c r="AR853" s="26"/>
      <c r="AS853" s="26"/>
      <c r="AT853" s="26"/>
      <c r="AU853" s="26"/>
      <c r="AV853" s="26"/>
      <c r="AW853" s="26"/>
      <c r="AX853" s="26"/>
      <c r="AY853" s="26"/>
      <c r="AZ853" s="26"/>
      <c r="BA853" s="26"/>
      <c r="BB853" s="26"/>
      <c r="BC853" s="26"/>
      <c r="BD853" s="26"/>
      <c r="BE853" s="26"/>
      <c r="BF853" s="26"/>
      <c r="BG853" s="26"/>
      <c r="BH853" s="26"/>
      <c r="BI853" s="26"/>
      <c r="BJ853" s="26"/>
      <c r="BK853" s="26"/>
      <c r="BL853" s="26"/>
      <c r="BM853" s="26"/>
      <c r="BN853" s="26"/>
      <c r="BO853" s="26"/>
      <c r="BP853" s="26"/>
      <c r="BQ853" s="26"/>
      <c r="BR853" s="26"/>
      <c r="BS853" s="26"/>
      <c r="BT853" s="26"/>
      <c r="BU853" s="26"/>
      <c r="BV853" s="26"/>
      <c r="BW853" s="26"/>
      <c r="BX853" s="26"/>
      <c r="BY853" s="26"/>
      <c r="BZ853" s="26"/>
      <c r="CA853" s="26"/>
      <c r="CB853" s="26"/>
      <c r="CC853" s="26"/>
      <c r="CD853" s="26"/>
      <c r="CE853" s="26"/>
      <c r="CF853" s="26"/>
      <c r="CG853" s="26"/>
      <c r="CH853" s="26"/>
      <c r="CI853" s="26"/>
      <c r="CJ853" s="26"/>
      <c r="CK853" s="26"/>
      <c r="CL853" s="26"/>
    </row>
    <row r="854" spans="1:90" ht="24">
      <c r="A854" s="8" t="s">
        <v>29</v>
      </c>
      <c r="B854" s="4" t="s">
        <v>46</v>
      </c>
      <c r="C854" s="4" t="s">
        <v>5</v>
      </c>
      <c r="D854" s="4" t="s">
        <v>15</v>
      </c>
      <c r="E854" s="4"/>
      <c r="F854" s="4"/>
      <c r="G854" s="66">
        <f t="shared" ref="G854:N856" si="442">G855</f>
        <v>8024706</v>
      </c>
      <c r="H854" s="66">
        <f t="shared" si="442"/>
        <v>0</v>
      </c>
      <c r="I854" s="67">
        <f t="shared" si="405"/>
        <v>8024706</v>
      </c>
      <c r="J854" s="66">
        <f t="shared" si="442"/>
        <v>8392681</v>
      </c>
      <c r="K854" s="66">
        <f t="shared" si="442"/>
        <v>0</v>
      </c>
      <c r="L854" s="67">
        <f t="shared" si="438"/>
        <v>8392681</v>
      </c>
      <c r="M854" s="66">
        <f t="shared" si="442"/>
        <v>8694600</v>
      </c>
      <c r="N854" s="66">
        <f t="shared" si="442"/>
        <v>0</v>
      </c>
      <c r="O854" s="67">
        <f t="shared" si="439"/>
        <v>8694600</v>
      </c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  <c r="AL854" s="26"/>
      <c r="AM854" s="26"/>
      <c r="AN854" s="26"/>
      <c r="AO854" s="26"/>
      <c r="AP854" s="26"/>
      <c r="AQ854" s="26"/>
      <c r="AR854" s="26"/>
      <c r="AS854" s="26"/>
      <c r="AT854" s="26"/>
      <c r="AU854" s="26"/>
      <c r="AV854" s="26"/>
      <c r="AW854" s="26"/>
      <c r="AX854" s="26"/>
      <c r="AY854" s="26"/>
      <c r="AZ854" s="26"/>
      <c r="BA854" s="26"/>
      <c r="BB854" s="26"/>
      <c r="BC854" s="26"/>
      <c r="BD854" s="26"/>
      <c r="BE854" s="26"/>
      <c r="BF854" s="26"/>
      <c r="BG854" s="26"/>
      <c r="BH854" s="26"/>
      <c r="BI854" s="26"/>
      <c r="BJ854" s="26"/>
      <c r="BK854" s="26"/>
      <c r="BL854" s="26"/>
      <c r="BM854" s="26"/>
      <c r="BN854" s="26"/>
      <c r="BO854" s="26"/>
      <c r="BP854" s="26"/>
      <c r="BQ854" s="26"/>
      <c r="BR854" s="26"/>
      <c r="BS854" s="26"/>
      <c r="BT854" s="26"/>
      <c r="BU854" s="26"/>
      <c r="BV854" s="26"/>
      <c r="BW854" s="26"/>
      <c r="BX854" s="26"/>
      <c r="BY854" s="26"/>
      <c r="BZ854" s="26"/>
      <c r="CA854" s="26"/>
      <c r="CB854" s="26"/>
      <c r="CC854" s="26"/>
      <c r="CD854" s="26"/>
      <c r="CE854" s="26"/>
      <c r="CF854" s="26"/>
      <c r="CG854" s="26"/>
      <c r="CH854" s="26"/>
      <c r="CI854" s="26"/>
      <c r="CJ854" s="26"/>
      <c r="CK854" s="26"/>
      <c r="CL854" s="26"/>
    </row>
    <row r="855" spans="1:90" ht="24">
      <c r="A855" s="7" t="s">
        <v>490</v>
      </c>
      <c r="B855" s="6" t="s">
        <v>46</v>
      </c>
      <c r="C855" s="6" t="s">
        <v>5</v>
      </c>
      <c r="D855" s="6" t="s">
        <v>15</v>
      </c>
      <c r="E855" s="6" t="s">
        <v>165</v>
      </c>
      <c r="F855" s="6"/>
      <c r="G855" s="67">
        <f t="shared" si="442"/>
        <v>8024706</v>
      </c>
      <c r="H855" s="67">
        <f t="shared" si="442"/>
        <v>0</v>
      </c>
      <c r="I855" s="67">
        <f t="shared" si="405"/>
        <v>8024706</v>
      </c>
      <c r="J855" s="67">
        <f t="shared" si="442"/>
        <v>8392681</v>
      </c>
      <c r="K855" s="67">
        <f t="shared" si="442"/>
        <v>0</v>
      </c>
      <c r="L855" s="67">
        <f t="shared" si="438"/>
        <v>8392681</v>
      </c>
      <c r="M855" s="67">
        <f t="shared" si="442"/>
        <v>8694600</v>
      </c>
      <c r="N855" s="67">
        <f t="shared" si="442"/>
        <v>0</v>
      </c>
      <c r="O855" s="67">
        <f t="shared" si="439"/>
        <v>8694600</v>
      </c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  <c r="AL855" s="26"/>
      <c r="AM855" s="26"/>
      <c r="AN855" s="26"/>
      <c r="AO855" s="26"/>
      <c r="AP855" s="26"/>
      <c r="AQ855" s="26"/>
      <c r="AR855" s="26"/>
      <c r="AS855" s="26"/>
      <c r="AT855" s="26"/>
      <c r="AU855" s="26"/>
      <c r="AV855" s="26"/>
      <c r="AW855" s="26"/>
      <c r="AX855" s="26"/>
      <c r="AY855" s="26"/>
      <c r="AZ855" s="26"/>
      <c r="BA855" s="26"/>
      <c r="BB855" s="26"/>
      <c r="BC855" s="26"/>
      <c r="BD855" s="26"/>
      <c r="BE855" s="26"/>
      <c r="BF855" s="26"/>
      <c r="BG855" s="26"/>
      <c r="BH855" s="26"/>
      <c r="BI855" s="26"/>
      <c r="BJ855" s="26"/>
      <c r="BK855" s="26"/>
      <c r="BL855" s="26"/>
      <c r="BM855" s="26"/>
      <c r="BN855" s="26"/>
      <c r="BO855" s="26"/>
      <c r="BP855" s="26"/>
      <c r="BQ855" s="26"/>
      <c r="BR855" s="26"/>
      <c r="BS855" s="26"/>
      <c r="BT855" s="26"/>
      <c r="BU855" s="26"/>
      <c r="BV855" s="26"/>
      <c r="BW855" s="26"/>
      <c r="BX855" s="26"/>
      <c r="BY855" s="26"/>
      <c r="BZ855" s="26"/>
      <c r="CA855" s="26"/>
      <c r="CB855" s="26"/>
      <c r="CC855" s="26"/>
      <c r="CD855" s="26"/>
      <c r="CE855" s="26"/>
      <c r="CF855" s="26"/>
      <c r="CG855" s="26"/>
      <c r="CH855" s="26"/>
      <c r="CI855" s="26"/>
      <c r="CJ855" s="26"/>
      <c r="CK855" s="26"/>
      <c r="CL855" s="26"/>
    </row>
    <row r="856" spans="1:90" s="78" customFormat="1" ht="24">
      <c r="A856" s="7" t="s">
        <v>491</v>
      </c>
      <c r="B856" s="6" t="s">
        <v>46</v>
      </c>
      <c r="C856" s="6" t="s">
        <v>5</v>
      </c>
      <c r="D856" s="6" t="s">
        <v>15</v>
      </c>
      <c r="E856" s="6" t="s">
        <v>166</v>
      </c>
      <c r="F856" s="6"/>
      <c r="G856" s="67">
        <f t="shared" si="442"/>
        <v>8024706</v>
      </c>
      <c r="H856" s="67">
        <f t="shared" si="442"/>
        <v>0</v>
      </c>
      <c r="I856" s="67">
        <f t="shared" si="405"/>
        <v>8024706</v>
      </c>
      <c r="J856" s="67">
        <f t="shared" si="442"/>
        <v>8392681</v>
      </c>
      <c r="K856" s="67">
        <f t="shared" si="442"/>
        <v>0</v>
      </c>
      <c r="L856" s="67">
        <f t="shared" si="438"/>
        <v>8392681</v>
      </c>
      <c r="M856" s="67">
        <f t="shared" si="442"/>
        <v>8694600</v>
      </c>
      <c r="N856" s="67">
        <f t="shared" si="442"/>
        <v>0</v>
      </c>
      <c r="O856" s="67">
        <f t="shared" si="439"/>
        <v>8694600</v>
      </c>
      <c r="P856" s="26"/>
      <c r="Q856" s="26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28"/>
      <c r="AH856" s="28"/>
      <c r="AI856" s="28"/>
      <c r="AJ856" s="28"/>
      <c r="AK856" s="28"/>
      <c r="AL856" s="28"/>
      <c r="AM856" s="28"/>
      <c r="AN856" s="28"/>
      <c r="AO856" s="28"/>
      <c r="AP856" s="28"/>
      <c r="AQ856" s="28"/>
      <c r="AR856" s="28"/>
      <c r="AS856" s="28"/>
      <c r="AT856" s="28"/>
      <c r="AU856" s="28"/>
      <c r="AV856" s="28"/>
      <c r="AW856" s="28"/>
      <c r="AX856" s="28"/>
      <c r="AY856" s="28"/>
      <c r="AZ856" s="28"/>
      <c r="BA856" s="28"/>
      <c r="BB856" s="28"/>
      <c r="BC856" s="28"/>
      <c r="BD856" s="28"/>
      <c r="BE856" s="28"/>
      <c r="BF856" s="28"/>
      <c r="BG856" s="28"/>
      <c r="BH856" s="28"/>
      <c r="BI856" s="28"/>
      <c r="BJ856" s="28"/>
      <c r="BK856" s="28"/>
      <c r="BL856" s="28"/>
      <c r="BM856" s="28"/>
      <c r="BN856" s="28"/>
      <c r="BO856" s="28"/>
      <c r="BP856" s="28"/>
      <c r="BQ856" s="28"/>
      <c r="BR856" s="28"/>
      <c r="BS856" s="28"/>
      <c r="BT856" s="28"/>
      <c r="BU856" s="28"/>
      <c r="BV856" s="28"/>
      <c r="BW856" s="28"/>
      <c r="BX856" s="28"/>
      <c r="BY856" s="28"/>
      <c r="BZ856" s="28"/>
      <c r="CA856" s="28"/>
      <c r="CB856" s="28"/>
      <c r="CC856" s="28"/>
      <c r="CD856" s="28"/>
      <c r="CE856" s="28"/>
      <c r="CF856" s="28"/>
      <c r="CG856" s="28"/>
      <c r="CH856" s="28"/>
      <c r="CI856" s="28"/>
      <c r="CJ856" s="28"/>
      <c r="CK856" s="28"/>
      <c r="CL856" s="28"/>
    </row>
    <row r="857" spans="1:90" s="56" customFormat="1" ht="12">
      <c r="A857" s="7" t="s">
        <v>53</v>
      </c>
      <c r="B857" s="6" t="s">
        <v>46</v>
      </c>
      <c r="C857" s="6" t="s">
        <v>5</v>
      </c>
      <c r="D857" s="6" t="s">
        <v>15</v>
      </c>
      <c r="E857" s="6" t="s">
        <v>167</v>
      </c>
      <c r="F857" s="6"/>
      <c r="G857" s="67">
        <f>G858+G860+G862</f>
        <v>8024706</v>
      </c>
      <c r="H857" s="67">
        <f>H858+H860+H862</f>
        <v>0</v>
      </c>
      <c r="I857" s="67">
        <f t="shared" ref="I857:I920" si="443">G857+H857</f>
        <v>8024706</v>
      </c>
      <c r="J857" s="67">
        <f t="shared" ref="J857:M857" si="444">J858+J860+J862</f>
        <v>8392681</v>
      </c>
      <c r="K857" s="67">
        <f>K858+K860+K862</f>
        <v>0</v>
      </c>
      <c r="L857" s="67">
        <f t="shared" si="438"/>
        <v>8392681</v>
      </c>
      <c r="M857" s="67">
        <f t="shared" si="444"/>
        <v>8694600</v>
      </c>
      <c r="N857" s="67">
        <f>N858+N860+N862</f>
        <v>0</v>
      </c>
      <c r="O857" s="67">
        <f t="shared" si="439"/>
        <v>8694600</v>
      </c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  <c r="AG857" s="24"/>
      <c r="AH857" s="24"/>
      <c r="AI857" s="24"/>
      <c r="AJ857" s="24"/>
      <c r="AK857" s="24"/>
      <c r="AL857" s="24"/>
      <c r="AM857" s="24"/>
      <c r="AN857" s="24"/>
      <c r="AO857" s="24"/>
      <c r="AP857" s="24"/>
      <c r="AQ857" s="24"/>
      <c r="AR857" s="24"/>
      <c r="AS857" s="24"/>
      <c r="AT857" s="24"/>
      <c r="AU857" s="24"/>
      <c r="AV857" s="24"/>
      <c r="AW857" s="24"/>
      <c r="AX857" s="24"/>
      <c r="AY857" s="24"/>
      <c r="AZ857" s="24"/>
      <c r="BA857" s="24"/>
      <c r="BB857" s="24"/>
      <c r="BC857" s="24"/>
      <c r="BD857" s="24"/>
      <c r="BE857" s="24"/>
      <c r="BF857" s="24"/>
      <c r="BG857" s="24"/>
      <c r="BH857" s="24"/>
      <c r="BI857" s="24"/>
      <c r="BJ857" s="24"/>
      <c r="BK857" s="24"/>
      <c r="BL857" s="24"/>
      <c r="BM857" s="24"/>
      <c r="BN857" s="24"/>
      <c r="BO857" s="24"/>
      <c r="BP857" s="24"/>
      <c r="BQ857" s="24"/>
      <c r="BR857" s="24"/>
      <c r="BS857" s="24"/>
      <c r="BT857" s="24"/>
      <c r="BU857" s="24"/>
      <c r="BV857" s="24"/>
      <c r="BW857" s="24"/>
      <c r="BX857" s="24"/>
      <c r="BY857" s="24"/>
      <c r="BZ857" s="24"/>
      <c r="CA857" s="24"/>
      <c r="CB857" s="24"/>
      <c r="CC857" s="24"/>
      <c r="CD857" s="24"/>
      <c r="CE857" s="24"/>
      <c r="CF857" s="24"/>
      <c r="CG857" s="24"/>
      <c r="CH857" s="24"/>
      <c r="CI857" s="24"/>
      <c r="CJ857" s="24"/>
      <c r="CK857" s="24"/>
      <c r="CL857" s="24"/>
    </row>
    <row r="858" spans="1:90" s="31" customFormat="1" ht="36">
      <c r="A858" s="7" t="s">
        <v>411</v>
      </c>
      <c r="B858" s="6" t="s">
        <v>46</v>
      </c>
      <c r="C858" s="6" t="s">
        <v>5</v>
      </c>
      <c r="D858" s="6" t="s">
        <v>15</v>
      </c>
      <c r="E858" s="6" t="s">
        <v>167</v>
      </c>
      <c r="F858" s="6" t="s">
        <v>54</v>
      </c>
      <c r="G858" s="67">
        <f>G859</f>
        <v>7265000</v>
      </c>
      <c r="H858" s="67">
        <f>H859</f>
        <v>0</v>
      </c>
      <c r="I858" s="67">
        <f t="shared" si="443"/>
        <v>7265000</v>
      </c>
      <c r="J858" s="67">
        <f t="shared" ref="J858:M858" si="445">J859</f>
        <v>7632975</v>
      </c>
      <c r="K858" s="67">
        <f>K859</f>
        <v>0</v>
      </c>
      <c r="L858" s="67">
        <f t="shared" si="438"/>
        <v>7632975</v>
      </c>
      <c r="M858" s="67">
        <f t="shared" si="445"/>
        <v>7934894</v>
      </c>
      <c r="N858" s="67">
        <f>N859</f>
        <v>0</v>
      </c>
      <c r="O858" s="67">
        <f t="shared" si="439"/>
        <v>7934894</v>
      </c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5"/>
      <c r="AW858" s="25"/>
      <c r="AX858" s="25"/>
      <c r="AY858" s="25"/>
      <c r="AZ858" s="25"/>
      <c r="BA858" s="25"/>
      <c r="BB858" s="25"/>
      <c r="BC858" s="25"/>
      <c r="BD858" s="25"/>
      <c r="BE858" s="25"/>
      <c r="BF858" s="25"/>
      <c r="BG858" s="25"/>
      <c r="BH858" s="25"/>
      <c r="BI858" s="25"/>
      <c r="BJ858" s="25"/>
      <c r="BK858" s="25"/>
      <c r="BL858" s="25"/>
      <c r="BM858" s="25"/>
      <c r="BN858" s="25"/>
      <c r="BO858" s="25"/>
      <c r="BP858" s="25"/>
      <c r="BQ858" s="25"/>
      <c r="BR858" s="25"/>
      <c r="BS858" s="25"/>
      <c r="BT858" s="25"/>
      <c r="BU858" s="25"/>
      <c r="BV858" s="25"/>
      <c r="BW858" s="25"/>
      <c r="BX858" s="25"/>
      <c r="BY858" s="25"/>
      <c r="BZ858" s="25"/>
      <c r="CA858" s="25"/>
      <c r="CB858" s="25"/>
      <c r="CC858" s="25"/>
      <c r="CD858" s="25"/>
      <c r="CE858" s="25"/>
      <c r="CF858" s="25"/>
      <c r="CG858" s="25"/>
      <c r="CH858" s="25"/>
      <c r="CI858" s="25"/>
      <c r="CJ858" s="25"/>
      <c r="CK858" s="25"/>
      <c r="CL858" s="25"/>
    </row>
    <row r="859" spans="1:90" s="31" customFormat="1" ht="12">
      <c r="A859" s="7" t="s">
        <v>57</v>
      </c>
      <c r="B859" s="6" t="s">
        <v>46</v>
      </c>
      <c r="C859" s="6" t="s">
        <v>5</v>
      </c>
      <c r="D859" s="6" t="s">
        <v>15</v>
      </c>
      <c r="E859" s="6" t="s">
        <v>167</v>
      </c>
      <c r="F859" s="6" t="s">
        <v>56</v>
      </c>
      <c r="G859" s="67">
        <v>7265000</v>
      </c>
      <c r="H859" s="67"/>
      <c r="I859" s="67">
        <f t="shared" si="443"/>
        <v>7265000</v>
      </c>
      <c r="J859" s="68">
        <v>7632975</v>
      </c>
      <c r="K859" s="67"/>
      <c r="L859" s="67">
        <f t="shared" si="438"/>
        <v>7632975</v>
      </c>
      <c r="M859" s="67">
        <v>7934894</v>
      </c>
      <c r="N859" s="67"/>
      <c r="O859" s="67">
        <f t="shared" si="439"/>
        <v>7934894</v>
      </c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  <c r="AG859" s="25"/>
      <c r="AH859" s="25"/>
      <c r="AI859" s="25"/>
      <c r="AJ859" s="25"/>
      <c r="AK859" s="25"/>
      <c r="AL859" s="25"/>
      <c r="AM859" s="25"/>
      <c r="AN859" s="25"/>
      <c r="AO859" s="25"/>
      <c r="AP859" s="25"/>
      <c r="AQ859" s="25"/>
      <c r="AR859" s="25"/>
      <c r="AS859" s="25"/>
      <c r="AT859" s="25"/>
      <c r="AU859" s="25"/>
      <c r="AV859" s="25"/>
      <c r="AW859" s="25"/>
      <c r="AX859" s="25"/>
      <c r="AY859" s="25"/>
      <c r="AZ859" s="25"/>
      <c r="BA859" s="25"/>
      <c r="BB859" s="25"/>
      <c r="BC859" s="25"/>
      <c r="BD859" s="25"/>
      <c r="BE859" s="25"/>
      <c r="BF859" s="25"/>
      <c r="BG859" s="25"/>
      <c r="BH859" s="25"/>
      <c r="BI859" s="25"/>
      <c r="BJ859" s="25"/>
      <c r="BK859" s="25"/>
      <c r="BL859" s="25"/>
      <c r="BM859" s="25"/>
      <c r="BN859" s="25"/>
      <c r="BO859" s="25"/>
      <c r="BP859" s="25"/>
      <c r="BQ859" s="25"/>
      <c r="BR859" s="25"/>
      <c r="BS859" s="25"/>
      <c r="BT859" s="25"/>
      <c r="BU859" s="25"/>
      <c r="BV859" s="25"/>
      <c r="BW859" s="25"/>
      <c r="BX859" s="25"/>
      <c r="BY859" s="25"/>
      <c r="BZ859" s="25"/>
      <c r="CA859" s="25"/>
      <c r="CB859" s="25"/>
      <c r="CC859" s="25"/>
      <c r="CD859" s="25"/>
      <c r="CE859" s="25"/>
      <c r="CF859" s="25"/>
      <c r="CG859" s="25"/>
      <c r="CH859" s="25"/>
      <c r="CI859" s="25"/>
      <c r="CJ859" s="25"/>
      <c r="CK859" s="25"/>
      <c r="CL859" s="25"/>
    </row>
    <row r="860" spans="1:90" s="31" customFormat="1" ht="12">
      <c r="A860" s="7" t="s">
        <v>413</v>
      </c>
      <c r="B860" s="6" t="s">
        <v>46</v>
      </c>
      <c r="C860" s="6" t="s">
        <v>5</v>
      </c>
      <c r="D860" s="6" t="s">
        <v>15</v>
      </c>
      <c r="E860" s="6" t="s">
        <v>167</v>
      </c>
      <c r="F860" s="6" t="s">
        <v>61</v>
      </c>
      <c r="G860" s="67">
        <f>G861</f>
        <v>759706</v>
      </c>
      <c r="H860" s="67">
        <f>H861</f>
        <v>0</v>
      </c>
      <c r="I860" s="67">
        <f t="shared" si="443"/>
        <v>759706</v>
      </c>
      <c r="J860" s="67">
        <f t="shared" ref="J860:M860" si="446">J861</f>
        <v>759706</v>
      </c>
      <c r="K860" s="67">
        <f>K861</f>
        <v>0</v>
      </c>
      <c r="L860" s="67">
        <f t="shared" si="438"/>
        <v>759706</v>
      </c>
      <c r="M860" s="67">
        <f t="shared" si="446"/>
        <v>759706</v>
      </c>
      <c r="N860" s="67">
        <f>N861</f>
        <v>0</v>
      </c>
      <c r="O860" s="67">
        <f t="shared" si="439"/>
        <v>759706</v>
      </c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  <c r="AG860" s="25"/>
      <c r="AH860" s="25"/>
      <c r="AI860" s="25"/>
      <c r="AJ860" s="25"/>
      <c r="AK860" s="25"/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5"/>
      <c r="AW860" s="25"/>
      <c r="AX860" s="25"/>
      <c r="AY860" s="25"/>
      <c r="AZ860" s="25"/>
      <c r="BA860" s="25"/>
      <c r="BB860" s="25"/>
      <c r="BC860" s="25"/>
      <c r="BD860" s="25"/>
      <c r="BE860" s="25"/>
      <c r="BF860" s="25"/>
      <c r="BG860" s="25"/>
      <c r="BH860" s="25"/>
      <c r="BI860" s="25"/>
      <c r="BJ860" s="25"/>
      <c r="BK860" s="25"/>
      <c r="BL860" s="25"/>
      <c r="BM860" s="25"/>
      <c r="BN860" s="25"/>
      <c r="BO860" s="25"/>
      <c r="BP860" s="25"/>
      <c r="BQ860" s="25"/>
      <c r="BR860" s="25"/>
      <c r="BS860" s="25"/>
      <c r="BT860" s="25"/>
      <c r="BU860" s="25"/>
      <c r="BV860" s="25"/>
      <c r="BW860" s="25"/>
      <c r="BX860" s="25"/>
      <c r="BY860" s="25"/>
      <c r="BZ860" s="25"/>
      <c r="CA860" s="25"/>
      <c r="CB860" s="25"/>
      <c r="CC860" s="25"/>
      <c r="CD860" s="25"/>
      <c r="CE860" s="25"/>
      <c r="CF860" s="25"/>
      <c r="CG860" s="25"/>
      <c r="CH860" s="25"/>
      <c r="CI860" s="25"/>
      <c r="CJ860" s="25"/>
      <c r="CK860" s="25"/>
      <c r="CL860" s="25"/>
    </row>
    <row r="861" spans="1:90" s="31" customFormat="1" ht="12">
      <c r="A861" s="7" t="s">
        <v>82</v>
      </c>
      <c r="B861" s="6" t="s">
        <v>46</v>
      </c>
      <c r="C861" s="6" t="s">
        <v>5</v>
      </c>
      <c r="D861" s="6" t="s">
        <v>15</v>
      </c>
      <c r="E861" s="6" t="s">
        <v>167</v>
      </c>
      <c r="F861" s="6" t="s">
        <v>62</v>
      </c>
      <c r="G861" s="67">
        <v>759706</v>
      </c>
      <c r="H861" s="67"/>
      <c r="I861" s="67">
        <f t="shared" si="443"/>
        <v>759706</v>
      </c>
      <c r="J861" s="68">
        <v>759706</v>
      </c>
      <c r="K861" s="67"/>
      <c r="L861" s="67">
        <f t="shared" si="438"/>
        <v>759706</v>
      </c>
      <c r="M861" s="67">
        <v>759706</v>
      </c>
      <c r="N861" s="67"/>
      <c r="O861" s="67">
        <f t="shared" si="439"/>
        <v>759706</v>
      </c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/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5"/>
      <c r="AW861" s="25"/>
      <c r="AX861" s="25"/>
      <c r="AY861" s="25"/>
      <c r="AZ861" s="25"/>
      <c r="BA861" s="25"/>
      <c r="BB861" s="25"/>
      <c r="BC861" s="25"/>
      <c r="BD861" s="25"/>
      <c r="BE861" s="25"/>
      <c r="BF861" s="25"/>
      <c r="BG861" s="25"/>
      <c r="BH861" s="25"/>
      <c r="BI861" s="25"/>
      <c r="BJ861" s="25"/>
      <c r="BK861" s="25"/>
      <c r="BL861" s="25"/>
      <c r="BM861" s="25"/>
      <c r="BN861" s="25"/>
      <c r="BO861" s="25"/>
      <c r="BP861" s="25"/>
      <c r="BQ861" s="25"/>
      <c r="BR861" s="25"/>
      <c r="BS861" s="25"/>
      <c r="BT861" s="25"/>
      <c r="BU861" s="25"/>
      <c r="BV861" s="25"/>
      <c r="BW861" s="25"/>
      <c r="BX861" s="25"/>
      <c r="BY861" s="25"/>
      <c r="BZ861" s="25"/>
      <c r="CA861" s="25"/>
      <c r="CB861" s="25"/>
      <c r="CC861" s="25"/>
      <c r="CD861" s="25"/>
      <c r="CE861" s="25"/>
      <c r="CF861" s="25"/>
      <c r="CG861" s="25"/>
      <c r="CH861" s="25"/>
      <c r="CI861" s="25"/>
      <c r="CJ861" s="25"/>
      <c r="CK861" s="25"/>
      <c r="CL861" s="25"/>
    </row>
    <row r="862" spans="1:90" s="31" customFormat="1" ht="0.75" hidden="1" customHeight="1">
      <c r="A862" s="7" t="s">
        <v>65</v>
      </c>
      <c r="B862" s="6" t="s">
        <v>46</v>
      </c>
      <c r="C862" s="6" t="s">
        <v>5</v>
      </c>
      <c r="D862" s="6" t="s">
        <v>15</v>
      </c>
      <c r="E862" s="6" t="s">
        <v>167</v>
      </c>
      <c r="F862" s="6" t="s">
        <v>22</v>
      </c>
      <c r="G862" s="67">
        <f>G863</f>
        <v>0</v>
      </c>
      <c r="H862" s="67">
        <f>H863</f>
        <v>0</v>
      </c>
      <c r="I862" s="67">
        <f t="shared" si="443"/>
        <v>0</v>
      </c>
      <c r="J862" s="67">
        <f t="shared" ref="J862:M862" si="447">J863</f>
        <v>0</v>
      </c>
      <c r="K862" s="67">
        <f>K863</f>
        <v>0</v>
      </c>
      <c r="L862" s="67">
        <f t="shared" si="438"/>
        <v>0</v>
      </c>
      <c r="M862" s="67">
        <f t="shared" si="447"/>
        <v>0</v>
      </c>
      <c r="N862" s="67">
        <f>N863</f>
        <v>0</v>
      </c>
      <c r="O862" s="67">
        <f t="shared" si="439"/>
        <v>0</v>
      </c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  <c r="AG862" s="25"/>
      <c r="AH862" s="25"/>
      <c r="AI862" s="25"/>
      <c r="AJ862" s="25"/>
      <c r="AK862" s="25"/>
      <c r="AL862" s="25"/>
      <c r="AM862" s="25"/>
      <c r="AN862" s="25"/>
      <c r="AO862" s="25"/>
      <c r="AP862" s="25"/>
      <c r="AQ862" s="25"/>
      <c r="AR862" s="25"/>
      <c r="AS862" s="25"/>
      <c r="AT862" s="25"/>
      <c r="AU862" s="25"/>
      <c r="AV862" s="25"/>
      <c r="AW862" s="25"/>
      <c r="AX862" s="25"/>
      <c r="AY862" s="25"/>
      <c r="AZ862" s="25"/>
      <c r="BA862" s="25"/>
      <c r="BB862" s="25"/>
      <c r="BC862" s="25"/>
      <c r="BD862" s="25"/>
      <c r="BE862" s="25"/>
      <c r="BF862" s="25"/>
      <c r="BG862" s="25"/>
      <c r="BH862" s="25"/>
      <c r="BI862" s="25"/>
      <c r="BJ862" s="25"/>
      <c r="BK862" s="25"/>
      <c r="BL862" s="25"/>
      <c r="BM862" s="25"/>
      <c r="BN862" s="25"/>
      <c r="BO862" s="25"/>
      <c r="BP862" s="25"/>
      <c r="BQ862" s="25"/>
      <c r="BR862" s="25"/>
      <c r="BS862" s="25"/>
      <c r="BT862" s="25"/>
      <c r="BU862" s="25"/>
      <c r="BV862" s="25"/>
      <c r="BW862" s="25"/>
      <c r="BX862" s="25"/>
      <c r="BY862" s="25"/>
      <c r="BZ862" s="25"/>
      <c r="CA862" s="25"/>
      <c r="CB862" s="25"/>
      <c r="CC862" s="25"/>
      <c r="CD862" s="25"/>
      <c r="CE862" s="25"/>
      <c r="CF862" s="25"/>
      <c r="CG862" s="25"/>
      <c r="CH862" s="25"/>
      <c r="CI862" s="25"/>
      <c r="CJ862" s="25"/>
      <c r="CK862" s="25"/>
      <c r="CL862" s="25"/>
    </row>
    <row r="863" spans="1:90" s="31" customFormat="1" ht="12" hidden="1">
      <c r="A863" s="7" t="s">
        <v>66</v>
      </c>
      <c r="B863" s="6" t="s">
        <v>46</v>
      </c>
      <c r="C863" s="6" t="s">
        <v>5</v>
      </c>
      <c r="D863" s="6" t="s">
        <v>15</v>
      </c>
      <c r="E863" s="6" t="s">
        <v>167</v>
      </c>
      <c r="F863" s="6" t="s">
        <v>64</v>
      </c>
      <c r="G863" s="67">
        <v>0</v>
      </c>
      <c r="H863" s="67">
        <v>0</v>
      </c>
      <c r="I863" s="67">
        <f t="shared" si="443"/>
        <v>0</v>
      </c>
      <c r="J863" s="68"/>
      <c r="K863" s="67">
        <v>0</v>
      </c>
      <c r="L863" s="67">
        <f t="shared" si="438"/>
        <v>0</v>
      </c>
      <c r="M863" s="67"/>
      <c r="N863" s="67">
        <v>0</v>
      </c>
      <c r="O863" s="67">
        <f t="shared" si="439"/>
        <v>0</v>
      </c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  <c r="AG863" s="25"/>
      <c r="AH863" s="25"/>
      <c r="AI863" s="25"/>
      <c r="AJ863" s="25"/>
      <c r="AK863" s="25"/>
      <c r="AL863" s="25"/>
      <c r="AM863" s="25"/>
      <c r="AN863" s="25"/>
      <c r="AO863" s="25"/>
      <c r="AP863" s="25"/>
      <c r="AQ863" s="25"/>
      <c r="AR863" s="25"/>
      <c r="AS863" s="25"/>
      <c r="AT863" s="25"/>
      <c r="AU863" s="25"/>
      <c r="AV863" s="25"/>
      <c r="AW863" s="25"/>
      <c r="AX863" s="25"/>
      <c r="AY863" s="25"/>
      <c r="AZ863" s="25"/>
      <c r="BA863" s="25"/>
      <c r="BB863" s="25"/>
      <c r="BC863" s="25"/>
      <c r="BD863" s="25"/>
      <c r="BE863" s="25"/>
      <c r="BF863" s="25"/>
      <c r="BG863" s="25"/>
      <c r="BH863" s="25"/>
      <c r="BI863" s="25"/>
      <c r="BJ863" s="25"/>
      <c r="BK863" s="25"/>
      <c r="BL863" s="25"/>
      <c r="BM863" s="25"/>
      <c r="BN863" s="25"/>
      <c r="BO863" s="25"/>
      <c r="BP863" s="25"/>
      <c r="BQ863" s="25"/>
      <c r="BR863" s="25"/>
      <c r="BS863" s="25"/>
      <c r="BT863" s="25"/>
      <c r="BU863" s="25"/>
      <c r="BV863" s="25"/>
      <c r="BW863" s="25"/>
      <c r="BX863" s="25"/>
      <c r="BY863" s="25"/>
      <c r="BZ863" s="25"/>
      <c r="CA863" s="25"/>
      <c r="CB863" s="25"/>
      <c r="CC863" s="25"/>
      <c r="CD863" s="25"/>
      <c r="CE863" s="25"/>
      <c r="CF863" s="25"/>
      <c r="CG863" s="25"/>
      <c r="CH863" s="25"/>
      <c r="CI863" s="25"/>
      <c r="CJ863" s="25"/>
      <c r="CK863" s="25"/>
      <c r="CL863" s="25"/>
    </row>
    <row r="864" spans="1:90" s="31" customFormat="1" ht="12" hidden="1">
      <c r="A864" s="8" t="s">
        <v>180</v>
      </c>
      <c r="B864" s="4" t="s">
        <v>46</v>
      </c>
      <c r="C864" s="4" t="s">
        <v>5</v>
      </c>
      <c r="D864" s="4" t="s">
        <v>9</v>
      </c>
      <c r="E864" s="4"/>
      <c r="F864" s="4"/>
      <c r="G864" s="66">
        <f t="shared" ref="G864:N867" si="448">G865</f>
        <v>0</v>
      </c>
      <c r="H864" s="66">
        <f t="shared" si="448"/>
        <v>0</v>
      </c>
      <c r="I864" s="67">
        <f t="shared" si="443"/>
        <v>0</v>
      </c>
      <c r="J864" s="66">
        <f t="shared" si="448"/>
        <v>0</v>
      </c>
      <c r="K864" s="66">
        <f t="shared" si="448"/>
        <v>0</v>
      </c>
      <c r="L864" s="67">
        <f t="shared" si="438"/>
        <v>0</v>
      </c>
      <c r="M864" s="66">
        <f t="shared" si="448"/>
        <v>0</v>
      </c>
      <c r="N864" s="66">
        <f t="shared" si="448"/>
        <v>0</v>
      </c>
      <c r="O864" s="67">
        <f t="shared" si="439"/>
        <v>0</v>
      </c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  <c r="AG864" s="25"/>
      <c r="AH864" s="25"/>
      <c r="AI864" s="25"/>
      <c r="AJ864" s="25"/>
      <c r="AK864" s="25"/>
      <c r="AL864" s="25"/>
      <c r="AM864" s="25"/>
      <c r="AN864" s="25"/>
      <c r="AO864" s="25"/>
      <c r="AP864" s="25"/>
      <c r="AQ864" s="25"/>
      <c r="AR864" s="25"/>
      <c r="AS864" s="25"/>
      <c r="AT864" s="25"/>
      <c r="AU864" s="25"/>
      <c r="AV864" s="25"/>
      <c r="AW864" s="25"/>
      <c r="AX864" s="25"/>
      <c r="AY864" s="25"/>
      <c r="AZ864" s="25"/>
      <c r="BA864" s="25"/>
      <c r="BB864" s="25"/>
      <c r="BC864" s="25"/>
      <c r="BD864" s="25"/>
      <c r="BE864" s="25"/>
      <c r="BF864" s="25"/>
      <c r="BG864" s="25"/>
      <c r="BH864" s="25"/>
      <c r="BI864" s="25"/>
      <c r="BJ864" s="25"/>
      <c r="BK864" s="25"/>
      <c r="BL864" s="25"/>
      <c r="BM864" s="25"/>
      <c r="BN864" s="25"/>
      <c r="BO864" s="25"/>
      <c r="BP864" s="25"/>
      <c r="BQ864" s="25"/>
      <c r="BR864" s="25"/>
      <c r="BS864" s="25"/>
      <c r="BT864" s="25"/>
      <c r="BU864" s="25"/>
      <c r="BV864" s="25"/>
      <c r="BW864" s="25"/>
      <c r="BX864" s="25"/>
      <c r="BY864" s="25"/>
      <c r="BZ864" s="25"/>
      <c r="CA864" s="25"/>
      <c r="CB864" s="25"/>
      <c r="CC864" s="25"/>
      <c r="CD864" s="25"/>
      <c r="CE864" s="25"/>
      <c r="CF864" s="25"/>
      <c r="CG864" s="25"/>
      <c r="CH864" s="25"/>
      <c r="CI864" s="25"/>
      <c r="CJ864" s="25"/>
      <c r="CK864" s="25"/>
      <c r="CL864" s="25"/>
    </row>
    <row r="865" spans="1:92" s="31" customFormat="1" ht="12" hidden="1">
      <c r="A865" s="7" t="s">
        <v>179</v>
      </c>
      <c r="B865" s="6" t="s">
        <v>46</v>
      </c>
      <c r="C865" s="6" t="s">
        <v>5</v>
      </c>
      <c r="D865" s="6" t="s">
        <v>9</v>
      </c>
      <c r="E865" s="6" t="s">
        <v>178</v>
      </c>
      <c r="F865" s="6"/>
      <c r="G865" s="67">
        <f t="shared" si="448"/>
        <v>0</v>
      </c>
      <c r="H865" s="67">
        <f t="shared" si="448"/>
        <v>0</v>
      </c>
      <c r="I865" s="67">
        <f t="shared" si="443"/>
        <v>0</v>
      </c>
      <c r="J865" s="67">
        <f t="shared" si="448"/>
        <v>0</v>
      </c>
      <c r="K865" s="67">
        <f t="shared" si="448"/>
        <v>0</v>
      </c>
      <c r="L865" s="67">
        <f t="shared" si="438"/>
        <v>0</v>
      </c>
      <c r="M865" s="67">
        <f t="shared" si="448"/>
        <v>0</v>
      </c>
      <c r="N865" s="67">
        <f t="shared" si="448"/>
        <v>0</v>
      </c>
      <c r="O865" s="67">
        <f t="shared" si="439"/>
        <v>0</v>
      </c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  <c r="AG865" s="25"/>
      <c r="AH865" s="25"/>
      <c r="AI865" s="25"/>
      <c r="AJ865" s="25"/>
      <c r="AK865" s="25"/>
      <c r="AL865" s="25"/>
      <c r="AM865" s="25"/>
      <c r="AN865" s="25"/>
      <c r="AO865" s="25"/>
      <c r="AP865" s="25"/>
      <c r="AQ865" s="25"/>
      <c r="AR865" s="25"/>
      <c r="AS865" s="25"/>
      <c r="AT865" s="25"/>
      <c r="AU865" s="25"/>
      <c r="AV865" s="25"/>
      <c r="AW865" s="25"/>
      <c r="AX865" s="25"/>
      <c r="AY865" s="25"/>
      <c r="AZ865" s="25"/>
      <c r="BA865" s="25"/>
      <c r="BB865" s="25"/>
      <c r="BC865" s="25"/>
      <c r="BD865" s="25"/>
      <c r="BE865" s="25"/>
      <c r="BF865" s="25"/>
      <c r="BG865" s="25"/>
      <c r="BH865" s="25"/>
      <c r="BI865" s="25"/>
      <c r="BJ865" s="25"/>
      <c r="BK865" s="25"/>
      <c r="BL865" s="25"/>
      <c r="BM865" s="25"/>
      <c r="BN865" s="25"/>
      <c r="BO865" s="25"/>
      <c r="BP865" s="25"/>
      <c r="BQ865" s="25"/>
      <c r="BR865" s="25"/>
      <c r="BS865" s="25"/>
      <c r="BT865" s="25"/>
      <c r="BU865" s="25"/>
      <c r="BV865" s="25"/>
      <c r="BW865" s="25"/>
      <c r="BX865" s="25"/>
      <c r="BY865" s="25"/>
      <c r="BZ865" s="25"/>
      <c r="CA865" s="25"/>
      <c r="CB865" s="25"/>
      <c r="CC865" s="25"/>
      <c r="CD865" s="25"/>
      <c r="CE865" s="25"/>
      <c r="CF865" s="25"/>
      <c r="CG865" s="25"/>
      <c r="CH865" s="25"/>
      <c r="CI865" s="25"/>
      <c r="CJ865" s="25"/>
      <c r="CK865" s="25"/>
      <c r="CL865" s="25"/>
    </row>
    <row r="866" spans="1:92" s="31" customFormat="1" ht="12" hidden="1">
      <c r="A866" s="7" t="s">
        <v>222</v>
      </c>
      <c r="B866" s="6" t="s">
        <v>46</v>
      </c>
      <c r="C866" s="6" t="s">
        <v>5</v>
      </c>
      <c r="D866" s="6" t="s">
        <v>9</v>
      </c>
      <c r="E866" s="6" t="s">
        <v>216</v>
      </c>
      <c r="F866" s="6"/>
      <c r="G866" s="67">
        <f t="shared" si="448"/>
        <v>0</v>
      </c>
      <c r="H866" s="67">
        <f t="shared" si="448"/>
        <v>0</v>
      </c>
      <c r="I866" s="67">
        <f t="shared" si="443"/>
        <v>0</v>
      </c>
      <c r="J866" s="67">
        <f t="shared" si="448"/>
        <v>0</v>
      </c>
      <c r="K866" s="67">
        <f t="shared" si="448"/>
        <v>0</v>
      </c>
      <c r="L866" s="67">
        <f t="shared" si="438"/>
        <v>0</v>
      </c>
      <c r="M866" s="67">
        <f t="shared" si="448"/>
        <v>0</v>
      </c>
      <c r="N866" s="67">
        <f t="shared" si="448"/>
        <v>0</v>
      </c>
      <c r="O866" s="67">
        <f t="shared" si="439"/>
        <v>0</v>
      </c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  <c r="AG866" s="25"/>
      <c r="AH866" s="25"/>
      <c r="AI866" s="25"/>
      <c r="AJ866" s="25"/>
      <c r="AK866" s="25"/>
      <c r="AL866" s="25"/>
      <c r="AM866" s="25"/>
      <c r="AN866" s="25"/>
      <c r="AO866" s="25"/>
      <c r="AP866" s="25"/>
      <c r="AQ866" s="25"/>
      <c r="AR866" s="25"/>
      <c r="AS866" s="25"/>
      <c r="AT866" s="25"/>
      <c r="AU866" s="25"/>
      <c r="AV866" s="25"/>
      <c r="AW866" s="25"/>
      <c r="AX866" s="25"/>
      <c r="AY866" s="25"/>
      <c r="AZ866" s="25"/>
      <c r="BA866" s="25"/>
      <c r="BB866" s="25"/>
      <c r="BC866" s="25"/>
      <c r="BD866" s="25"/>
      <c r="BE866" s="25"/>
      <c r="BF866" s="25"/>
      <c r="BG866" s="25"/>
      <c r="BH866" s="25"/>
      <c r="BI866" s="25"/>
      <c r="BJ866" s="25"/>
      <c r="BK866" s="25"/>
      <c r="BL866" s="25"/>
      <c r="BM866" s="25"/>
      <c r="BN866" s="25"/>
      <c r="BO866" s="25"/>
      <c r="BP866" s="25"/>
      <c r="BQ866" s="25"/>
      <c r="BR866" s="25"/>
      <c r="BS866" s="25"/>
      <c r="BT866" s="25"/>
      <c r="BU866" s="25"/>
      <c r="BV866" s="25"/>
      <c r="BW866" s="25"/>
      <c r="BX866" s="25"/>
      <c r="BY866" s="25"/>
      <c r="BZ866" s="25"/>
      <c r="CA866" s="25"/>
      <c r="CB866" s="25"/>
      <c r="CC866" s="25"/>
      <c r="CD866" s="25"/>
      <c r="CE866" s="25"/>
      <c r="CF866" s="25"/>
      <c r="CG866" s="25"/>
      <c r="CH866" s="25"/>
      <c r="CI866" s="25"/>
      <c r="CJ866" s="25"/>
      <c r="CK866" s="25"/>
      <c r="CL866" s="25"/>
    </row>
    <row r="867" spans="1:92" s="34" customFormat="1" ht="12" hidden="1">
      <c r="A867" s="7" t="s">
        <v>65</v>
      </c>
      <c r="B867" s="6" t="s">
        <v>46</v>
      </c>
      <c r="C867" s="6" t="s">
        <v>5</v>
      </c>
      <c r="D867" s="6" t="s">
        <v>9</v>
      </c>
      <c r="E867" s="6" t="s">
        <v>216</v>
      </c>
      <c r="F867" s="6" t="s">
        <v>22</v>
      </c>
      <c r="G867" s="67">
        <f t="shared" si="448"/>
        <v>0</v>
      </c>
      <c r="H867" s="67">
        <f t="shared" si="448"/>
        <v>0</v>
      </c>
      <c r="I867" s="67">
        <f t="shared" si="443"/>
        <v>0</v>
      </c>
      <c r="J867" s="67">
        <f t="shared" si="448"/>
        <v>0</v>
      </c>
      <c r="K867" s="67">
        <f t="shared" si="448"/>
        <v>0</v>
      </c>
      <c r="L867" s="67">
        <f t="shared" si="438"/>
        <v>0</v>
      </c>
      <c r="M867" s="67">
        <f t="shared" si="448"/>
        <v>0</v>
      </c>
      <c r="N867" s="67">
        <f t="shared" si="448"/>
        <v>0</v>
      </c>
      <c r="O867" s="67">
        <f t="shared" si="439"/>
        <v>0</v>
      </c>
      <c r="P867" s="24"/>
      <c r="Q867" s="24"/>
      <c r="R867" s="41"/>
      <c r="S867" s="41"/>
      <c r="T867" s="41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F867" s="41"/>
      <c r="AG867" s="41"/>
      <c r="AH867" s="41"/>
      <c r="AI867" s="41"/>
      <c r="AJ867" s="41"/>
      <c r="AK867" s="41"/>
      <c r="AL867" s="41"/>
      <c r="AM867" s="41"/>
      <c r="AN867" s="41"/>
      <c r="AO867" s="41"/>
      <c r="AP867" s="41"/>
      <c r="AQ867" s="41"/>
      <c r="AR867" s="41"/>
      <c r="AS867" s="41"/>
      <c r="AT867" s="41"/>
      <c r="AU867" s="41"/>
      <c r="AV867" s="41"/>
      <c r="AW867" s="41"/>
      <c r="AX867" s="41"/>
      <c r="AY867" s="41"/>
      <c r="AZ867" s="41"/>
      <c r="BA867" s="41"/>
      <c r="BB867" s="41"/>
      <c r="BC867" s="41"/>
      <c r="BD867" s="41"/>
      <c r="BE867" s="41"/>
      <c r="BF867" s="41"/>
      <c r="BG867" s="41"/>
      <c r="BH867" s="41"/>
      <c r="BI867" s="41"/>
      <c r="BJ867" s="41"/>
      <c r="BK867" s="41"/>
      <c r="BL867" s="41"/>
      <c r="BM867" s="41"/>
      <c r="BN867" s="41"/>
      <c r="BO867" s="41"/>
      <c r="BP867" s="41"/>
      <c r="BQ867" s="41"/>
      <c r="BR867" s="41"/>
      <c r="BS867" s="41"/>
      <c r="BT867" s="41"/>
      <c r="BU867" s="41"/>
      <c r="BV867" s="41"/>
      <c r="BW867" s="41"/>
      <c r="BX867" s="41"/>
      <c r="BY867" s="41"/>
      <c r="BZ867" s="41"/>
      <c r="CA867" s="41"/>
      <c r="CB867" s="41"/>
      <c r="CC867" s="41"/>
      <c r="CD867" s="41"/>
      <c r="CE867" s="41"/>
      <c r="CF867" s="41"/>
      <c r="CG867" s="41"/>
      <c r="CH867" s="41"/>
      <c r="CI867" s="41"/>
      <c r="CJ867" s="41"/>
      <c r="CK867" s="41"/>
      <c r="CL867" s="41"/>
    </row>
    <row r="868" spans="1:92" s="31" customFormat="1" ht="12" hidden="1">
      <c r="A868" s="7" t="s">
        <v>217</v>
      </c>
      <c r="B868" s="6" t="s">
        <v>46</v>
      </c>
      <c r="C868" s="6" t="s">
        <v>5</v>
      </c>
      <c r="D868" s="6" t="s">
        <v>9</v>
      </c>
      <c r="E868" s="6" t="s">
        <v>216</v>
      </c>
      <c r="F868" s="6" t="s">
        <v>215</v>
      </c>
      <c r="G868" s="67"/>
      <c r="H868" s="67"/>
      <c r="I868" s="67">
        <f t="shared" si="443"/>
        <v>0</v>
      </c>
      <c r="J868" s="68"/>
      <c r="K868" s="67"/>
      <c r="L868" s="67">
        <f t="shared" si="438"/>
        <v>0</v>
      </c>
      <c r="M868" s="67"/>
      <c r="N868" s="67"/>
      <c r="O868" s="67">
        <f t="shared" si="439"/>
        <v>0</v>
      </c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  <c r="AG868" s="25"/>
      <c r="AH868" s="25"/>
      <c r="AI868" s="25"/>
      <c r="AJ868" s="25"/>
      <c r="AK868" s="25"/>
      <c r="AL868" s="25"/>
      <c r="AM868" s="25"/>
      <c r="AN868" s="25"/>
      <c r="AO868" s="25"/>
      <c r="AP868" s="25"/>
      <c r="AQ868" s="25"/>
      <c r="AR868" s="25"/>
      <c r="AS868" s="25"/>
      <c r="AT868" s="25"/>
      <c r="AU868" s="25"/>
      <c r="AV868" s="25"/>
      <c r="AW868" s="25"/>
      <c r="AX868" s="25"/>
      <c r="AY868" s="25"/>
      <c r="AZ868" s="25"/>
      <c r="BA868" s="25"/>
      <c r="BB868" s="25"/>
      <c r="BC868" s="25"/>
      <c r="BD868" s="25"/>
      <c r="BE868" s="25"/>
      <c r="BF868" s="25"/>
      <c r="BG868" s="25"/>
      <c r="BH868" s="25"/>
      <c r="BI868" s="25"/>
      <c r="BJ868" s="25"/>
      <c r="BK868" s="25"/>
      <c r="BL868" s="25"/>
      <c r="BM868" s="25"/>
      <c r="BN868" s="25"/>
      <c r="BO868" s="25"/>
      <c r="BP868" s="25"/>
      <c r="BQ868" s="25"/>
      <c r="BR868" s="25"/>
      <c r="BS868" s="25"/>
      <c r="BT868" s="25"/>
      <c r="BU868" s="25"/>
      <c r="BV868" s="25"/>
      <c r="BW868" s="25"/>
      <c r="BX868" s="25"/>
      <c r="BY868" s="25"/>
      <c r="BZ868" s="25"/>
      <c r="CA868" s="25"/>
      <c r="CB868" s="25"/>
      <c r="CC868" s="25"/>
      <c r="CD868" s="25"/>
      <c r="CE868" s="25"/>
      <c r="CF868" s="25"/>
      <c r="CG868" s="25"/>
      <c r="CH868" s="25"/>
      <c r="CI868" s="25"/>
      <c r="CJ868" s="25"/>
      <c r="CK868" s="25"/>
      <c r="CL868" s="25"/>
    </row>
    <row r="869" spans="1:92" s="31" customFormat="1" ht="12">
      <c r="A869" s="8" t="s">
        <v>11</v>
      </c>
      <c r="B869" s="4" t="s">
        <v>46</v>
      </c>
      <c r="C869" s="4" t="s">
        <v>5</v>
      </c>
      <c r="D869" s="4" t="s">
        <v>41</v>
      </c>
      <c r="E869" s="4"/>
      <c r="F869" s="4"/>
      <c r="G869" s="66">
        <f t="shared" ref="G869:N872" si="449">G870</f>
        <v>300000</v>
      </c>
      <c r="H869" s="66">
        <f t="shared" si="449"/>
        <v>0</v>
      </c>
      <c r="I869" s="67">
        <f t="shared" si="443"/>
        <v>300000</v>
      </c>
      <c r="J869" s="66">
        <f t="shared" si="449"/>
        <v>0</v>
      </c>
      <c r="K869" s="66">
        <f t="shared" si="449"/>
        <v>0</v>
      </c>
      <c r="L869" s="67">
        <f t="shared" si="438"/>
        <v>0</v>
      </c>
      <c r="M869" s="66">
        <f t="shared" si="449"/>
        <v>0</v>
      </c>
      <c r="N869" s="66">
        <f t="shared" si="449"/>
        <v>0</v>
      </c>
      <c r="O869" s="67">
        <f t="shared" si="439"/>
        <v>0</v>
      </c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  <c r="AG869" s="25"/>
      <c r="AH869" s="25"/>
      <c r="AI869" s="25"/>
      <c r="AJ869" s="25"/>
      <c r="AK869" s="25"/>
      <c r="AL869" s="25"/>
      <c r="AM869" s="25"/>
      <c r="AN869" s="25"/>
      <c r="AO869" s="25"/>
      <c r="AP869" s="25"/>
      <c r="AQ869" s="25"/>
      <c r="AR869" s="25"/>
      <c r="AS869" s="25"/>
      <c r="AT869" s="25"/>
      <c r="AU869" s="25"/>
      <c r="AV869" s="25"/>
      <c r="AW869" s="25"/>
      <c r="AX869" s="25"/>
      <c r="AY869" s="25"/>
      <c r="AZ869" s="25"/>
      <c r="BA869" s="25"/>
      <c r="BB869" s="25"/>
      <c r="BC869" s="25"/>
      <c r="BD869" s="25"/>
      <c r="BE869" s="25"/>
      <c r="BF869" s="25"/>
      <c r="BG869" s="25"/>
      <c r="BH869" s="25"/>
      <c r="BI869" s="25"/>
      <c r="BJ869" s="25"/>
      <c r="BK869" s="25"/>
      <c r="BL869" s="25"/>
      <c r="BM869" s="25"/>
      <c r="BN869" s="25"/>
      <c r="BO869" s="25"/>
      <c r="BP869" s="25"/>
      <c r="BQ869" s="25"/>
      <c r="BR869" s="25"/>
      <c r="BS869" s="25"/>
      <c r="BT869" s="25"/>
      <c r="BU869" s="25"/>
      <c r="BV869" s="25"/>
      <c r="BW869" s="25"/>
      <c r="BX869" s="25"/>
      <c r="BY869" s="25"/>
      <c r="BZ869" s="25"/>
      <c r="CA869" s="25"/>
      <c r="CB869" s="25"/>
      <c r="CC869" s="25"/>
      <c r="CD869" s="25"/>
      <c r="CE869" s="25"/>
      <c r="CF869" s="25"/>
      <c r="CG869" s="25"/>
      <c r="CH869" s="25"/>
      <c r="CI869" s="25"/>
      <c r="CJ869" s="25"/>
      <c r="CK869" s="25"/>
      <c r="CL869" s="25"/>
    </row>
    <row r="870" spans="1:92" s="31" customFormat="1" ht="12">
      <c r="A870" s="7" t="s">
        <v>207</v>
      </c>
      <c r="B870" s="6" t="s">
        <v>46</v>
      </c>
      <c r="C870" s="6" t="s">
        <v>5</v>
      </c>
      <c r="D870" s="6" t="s">
        <v>41</v>
      </c>
      <c r="E870" s="6" t="s">
        <v>168</v>
      </c>
      <c r="F870" s="6"/>
      <c r="G870" s="67">
        <f t="shared" si="449"/>
        <v>300000</v>
      </c>
      <c r="H870" s="67">
        <f t="shared" si="449"/>
        <v>0</v>
      </c>
      <c r="I870" s="67">
        <f t="shared" si="443"/>
        <v>300000</v>
      </c>
      <c r="J870" s="67">
        <f t="shared" si="449"/>
        <v>0</v>
      </c>
      <c r="K870" s="67">
        <f t="shared" si="449"/>
        <v>0</v>
      </c>
      <c r="L870" s="67">
        <f t="shared" si="438"/>
        <v>0</v>
      </c>
      <c r="M870" s="67">
        <f t="shared" si="449"/>
        <v>0</v>
      </c>
      <c r="N870" s="67">
        <f t="shared" si="449"/>
        <v>0</v>
      </c>
      <c r="O870" s="67">
        <f t="shared" si="439"/>
        <v>0</v>
      </c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  <c r="AG870" s="25"/>
      <c r="AH870" s="25"/>
      <c r="AI870" s="25"/>
      <c r="AJ870" s="25"/>
      <c r="AK870" s="25"/>
      <c r="AL870" s="25"/>
      <c r="AM870" s="25"/>
      <c r="AN870" s="25"/>
      <c r="AO870" s="25"/>
      <c r="AP870" s="25"/>
      <c r="AQ870" s="25"/>
      <c r="AR870" s="25"/>
      <c r="AS870" s="25"/>
      <c r="AT870" s="25"/>
      <c r="AU870" s="25"/>
      <c r="AV870" s="25"/>
      <c r="AW870" s="25"/>
      <c r="AX870" s="25"/>
      <c r="AY870" s="25"/>
      <c r="AZ870" s="25"/>
      <c r="BA870" s="25"/>
      <c r="BB870" s="25"/>
      <c r="BC870" s="25"/>
      <c r="BD870" s="25"/>
      <c r="BE870" s="25"/>
      <c r="BF870" s="25"/>
      <c r="BG870" s="25"/>
      <c r="BH870" s="25"/>
      <c r="BI870" s="25"/>
      <c r="BJ870" s="25"/>
      <c r="BK870" s="25"/>
      <c r="BL870" s="25"/>
      <c r="BM870" s="25"/>
      <c r="BN870" s="25"/>
      <c r="BO870" s="25"/>
      <c r="BP870" s="25"/>
      <c r="BQ870" s="25"/>
      <c r="BR870" s="25"/>
      <c r="BS870" s="25"/>
      <c r="BT870" s="25"/>
      <c r="BU870" s="25"/>
      <c r="BV870" s="25"/>
      <c r="BW870" s="25"/>
      <c r="BX870" s="25"/>
      <c r="BY870" s="25"/>
      <c r="BZ870" s="25"/>
      <c r="CA870" s="25"/>
      <c r="CB870" s="25"/>
      <c r="CC870" s="25"/>
      <c r="CD870" s="25"/>
      <c r="CE870" s="25"/>
      <c r="CF870" s="25"/>
      <c r="CG870" s="25"/>
      <c r="CH870" s="25"/>
      <c r="CI870" s="25"/>
      <c r="CJ870" s="25"/>
      <c r="CK870" s="25"/>
      <c r="CL870" s="25"/>
    </row>
    <row r="871" spans="1:92" s="31" customFormat="1" ht="12">
      <c r="A871" s="15" t="s">
        <v>97</v>
      </c>
      <c r="B871" s="6" t="s">
        <v>46</v>
      </c>
      <c r="C871" s="6" t="s">
        <v>5</v>
      </c>
      <c r="D871" s="6" t="s">
        <v>41</v>
      </c>
      <c r="E871" s="6" t="s">
        <v>169</v>
      </c>
      <c r="F871" s="6"/>
      <c r="G871" s="67">
        <f t="shared" si="449"/>
        <v>300000</v>
      </c>
      <c r="H871" s="67">
        <f t="shared" si="449"/>
        <v>0</v>
      </c>
      <c r="I871" s="67">
        <f t="shared" si="443"/>
        <v>300000</v>
      </c>
      <c r="J871" s="67">
        <f t="shared" si="449"/>
        <v>0</v>
      </c>
      <c r="K871" s="67">
        <f t="shared" si="449"/>
        <v>0</v>
      </c>
      <c r="L871" s="67">
        <f t="shared" si="438"/>
        <v>0</v>
      </c>
      <c r="M871" s="67">
        <f t="shared" si="449"/>
        <v>0</v>
      </c>
      <c r="N871" s="67">
        <f t="shared" si="449"/>
        <v>0</v>
      </c>
      <c r="O871" s="67">
        <f t="shared" si="439"/>
        <v>0</v>
      </c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  <c r="AG871" s="25"/>
      <c r="AH871" s="25"/>
      <c r="AI871" s="25"/>
      <c r="AJ871" s="25"/>
      <c r="AK871" s="25"/>
      <c r="AL871" s="25"/>
      <c r="AM871" s="25"/>
      <c r="AN871" s="25"/>
      <c r="AO871" s="25"/>
      <c r="AP871" s="25"/>
      <c r="AQ871" s="25"/>
      <c r="AR871" s="25"/>
      <c r="AS871" s="25"/>
      <c r="AT871" s="25"/>
      <c r="AU871" s="25"/>
      <c r="AV871" s="25"/>
      <c r="AW871" s="25"/>
      <c r="AX871" s="25"/>
      <c r="AY871" s="25"/>
      <c r="AZ871" s="25"/>
      <c r="BA871" s="25"/>
      <c r="BB871" s="25"/>
      <c r="BC871" s="25"/>
      <c r="BD871" s="25"/>
      <c r="BE871" s="25"/>
      <c r="BF871" s="25"/>
      <c r="BG871" s="25"/>
      <c r="BH871" s="25"/>
      <c r="BI871" s="25"/>
      <c r="BJ871" s="25"/>
      <c r="BK871" s="25"/>
      <c r="BL871" s="25"/>
      <c r="BM871" s="25"/>
      <c r="BN871" s="25"/>
      <c r="BO871" s="25"/>
      <c r="BP871" s="25"/>
      <c r="BQ871" s="25"/>
      <c r="BR871" s="25"/>
      <c r="BS871" s="25"/>
      <c r="BT871" s="25"/>
      <c r="BU871" s="25"/>
      <c r="BV871" s="25"/>
      <c r="BW871" s="25"/>
      <c r="BX871" s="25"/>
      <c r="BY871" s="25"/>
      <c r="BZ871" s="25"/>
      <c r="CA871" s="25"/>
      <c r="CB871" s="25"/>
      <c r="CC871" s="25"/>
      <c r="CD871" s="25"/>
      <c r="CE871" s="25"/>
      <c r="CF871" s="25"/>
      <c r="CG871" s="25"/>
      <c r="CH871" s="25"/>
      <c r="CI871" s="25"/>
      <c r="CJ871" s="25"/>
      <c r="CK871" s="25"/>
      <c r="CL871" s="25"/>
    </row>
    <row r="872" spans="1:92" s="31" customFormat="1" ht="12">
      <c r="A872" s="15" t="s">
        <v>65</v>
      </c>
      <c r="B872" s="6" t="s">
        <v>46</v>
      </c>
      <c r="C872" s="6" t="s">
        <v>5</v>
      </c>
      <c r="D872" s="6" t="s">
        <v>41</v>
      </c>
      <c r="E872" s="6" t="s">
        <v>169</v>
      </c>
      <c r="F872" s="6" t="s">
        <v>22</v>
      </c>
      <c r="G872" s="67">
        <f t="shared" si="449"/>
        <v>300000</v>
      </c>
      <c r="H872" s="67">
        <f t="shared" si="449"/>
        <v>0</v>
      </c>
      <c r="I872" s="67">
        <f t="shared" si="443"/>
        <v>300000</v>
      </c>
      <c r="J872" s="67">
        <f t="shared" si="449"/>
        <v>0</v>
      </c>
      <c r="K872" s="67">
        <f t="shared" si="449"/>
        <v>0</v>
      </c>
      <c r="L872" s="67">
        <f t="shared" si="438"/>
        <v>0</v>
      </c>
      <c r="M872" s="67">
        <f t="shared" si="449"/>
        <v>0</v>
      </c>
      <c r="N872" s="67">
        <f t="shared" si="449"/>
        <v>0</v>
      </c>
      <c r="O872" s="67">
        <f t="shared" si="439"/>
        <v>0</v>
      </c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  <c r="AG872" s="25"/>
      <c r="AH872" s="25"/>
      <c r="AI872" s="25"/>
      <c r="AJ872" s="25"/>
      <c r="AK872" s="25"/>
      <c r="AL872" s="25"/>
      <c r="AM872" s="25"/>
      <c r="AN872" s="25"/>
      <c r="AO872" s="25"/>
      <c r="AP872" s="25"/>
      <c r="AQ872" s="25"/>
      <c r="AR872" s="25"/>
      <c r="AS872" s="25"/>
      <c r="AT872" s="25"/>
      <c r="AU872" s="25"/>
      <c r="AV872" s="25"/>
      <c r="AW872" s="25"/>
      <c r="AX872" s="25"/>
      <c r="AY872" s="25"/>
      <c r="AZ872" s="25"/>
      <c r="BA872" s="25"/>
      <c r="BB872" s="25"/>
      <c r="BC872" s="25"/>
      <c r="BD872" s="25"/>
      <c r="BE872" s="25"/>
      <c r="BF872" s="25"/>
      <c r="BG872" s="25"/>
      <c r="BH872" s="25"/>
      <c r="BI872" s="25"/>
      <c r="BJ872" s="25"/>
      <c r="BK872" s="25"/>
      <c r="BL872" s="25"/>
      <c r="BM872" s="25"/>
      <c r="BN872" s="25"/>
      <c r="BO872" s="25"/>
      <c r="BP872" s="25"/>
      <c r="BQ872" s="25"/>
      <c r="BR872" s="25"/>
      <c r="BS872" s="25"/>
      <c r="BT872" s="25"/>
      <c r="BU872" s="25"/>
      <c r="BV872" s="25"/>
      <c r="BW872" s="25"/>
      <c r="BX872" s="25"/>
      <c r="BY872" s="25"/>
      <c r="BZ872" s="25"/>
      <c r="CA872" s="25"/>
      <c r="CB872" s="25"/>
      <c r="CC872" s="25"/>
      <c r="CD872" s="25"/>
      <c r="CE872" s="25"/>
      <c r="CF872" s="25"/>
      <c r="CG872" s="25"/>
      <c r="CH872" s="25"/>
      <c r="CI872" s="25"/>
      <c r="CJ872" s="25"/>
      <c r="CK872" s="25"/>
      <c r="CL872" s="25"/>
    </row>
    <row r="873" spans="1:92" s="31" customFormat="1" ht="12">
      <c r="A873" s="7" t="s">
        <v>99</v>
      </c>
      <c r="B873" s="6" t="s">
        <v>46</v>
      </c>
      <c r="C873" s="6" t="s">
        <v>5</v>
      </c>
      <c r="D873" s="6" t="s">
        <v>41</v>
      </c>
      <c r="E873" s="6" t="s">
        <v>169</v>
      </c>
      <c r="F873" s="6" t="s">
        <v>98</v>
      </c>
      <c r="G873" s="67">
        <v>300000</v>
      </c>
      <c r="H873" s="67"/>
      <c r="I873" s="67">
        <f t="shared" si="443"/>
        <v>300000</v>
      </c>
      <c r="J873" s="68">
        <v>0</v>
      </c>
      <c r="K873" s="67"/>
      <c r="L873" s="67">
        <f t="shared" si="438"/>
        <v>0</v>
      </c>
      <c r="M873" s="67">
        <v>0</v>
      </c>
      <c r="N873" s="67"/>
      <c r="O873" s="67">
        <f t="shared" si="439"/>
        <v>0</v>
      </c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  <c r="AG873" s="25"/>
      <c r="AH873" s="25"/>
      <c r="AI873" s="25"/>
      <c r="AJ873" s="25"/>
      <c r="AK873" s="25"/>
      <c r="AL873" s="25"/>
      <c r="AM873" s="25"/>
      <c r="AN873" s="25"/>
      <c r="AO873" s="25"/>
      <c r="AP873" s="25"/>
      <c r="AQ873" s="25"/>
      <c r="AR873" s="25"/>
      <c r="AS873" s="25"/>
      <c r="AT873" s="25"/>
      <c r="AU873" s="25"/>
      <c r="AV873" s="25"/>
      <c r="AW873" s="25"/>
      <c r="AX873" s="25"/>
      <c r="AY873" s="25"/>
      <c r="AZ873" s="25"/>
      <c r="BA873" s="25"/>
      <c r="BB873" s="25"/>
      <c r="BC873" s="25"/>
      <c r="BD873" s="25"/>
      <c r="BE873" s="25"/>
      <c r="BF873" s="25"/>
      <c r="BG873" s="25"/>
      <c r="BH873" s="25"/>
      <c r="BI873" s="25"/>
      <c r="BJ873" s="25"/>
      <c r="BK873" s="25"/>
      <c r="BL873" s="25"/>
      <c r="BM873" s="25"/>
      <c r="BN873" s="25"/>
      <c r="BO873" s="25"/>
      <c r="BP873" s="25"/>
      <c r="BQ873" s="25"/>
      <c r="BR873" s="25"/>
      <c r="BS873" s="25"/>
      <c r="BT873" s="25"/>
      <c r="BU873" s="25"/>
      <c r="BV873" s="25"/>
      <c r="BW873" s="25"/>
      <c r="BX873" s="25"/>
      <c r="BY873" s="25"/>
      <c r="BZ873" s="25"/>
      <c r="CA873" s="25"/>
      <c r="CB873" s="25"/>
      <c r="CC873" s="25"/>
      <c r="CD873" s="25"/>
      <c r="CE873" s="25"/>
      <c r="CF873" s="25"/>
      <c r="CG873" s="25"/>
      <c r="CH873" s="25"/>
      <c r="CI873" s="25"/>
      <c r="CJ873" s="25"/>
      <c r="CK873" s="25"/>
      <c r="CL873" s="25"/>
    </row>
    <row r="874" spans="1:92" s="31" customFormat="1" ht="12">
      <c r="A874" s="8" t="s">
        <v>47</v>
      </c>
      <c r="B874" s="4" t="s">
        <v>46</v>
      </c>
      <c r="C874" s="4" t="s">
        <v>5</v>
      </c>
      <c r="D874" s="4" t="s">
        <v>44</v>
      </c>
      <c r="E874" s="4"/>
      <c r="F874" s="4"/>
      <c r="G874" s="66">
        <f>G875+G880</f>
        <v>15021571.839999998</v>
      </c>
      <c r="H874" s="66">
        <f>H875+H880</f>
        <v>235440.34999999998</v>
      </c>
      <c r="I874" s="66">
        <f t="shared" si="443"/>
        <v>15257012.189999998</v>
      </c>
      <c r="J874" s="66">
        <f t="shared" ref="J874:M874" si="450">J875+J880</f>
        <v>25438417.989999998</v>
      </c>
      <c r="K874" s="66">
        <f>K875+K880</f>
        <v>0</v>
      </c>
      <c r="L874" s="66">
        <f t="shared" si="438"/>
        <v>25438417.989999998</v>
      </c>
      <c r="M874" s="66">
        <f t="shared" si="450"/>
        <v>14893891.190000001</v>
      </c>
      <c r="N874" s="66">
        <f>N875+N880</f>
        <v>-300000</v>
      </c>
      <c r="O874" s="66">
        <f t="shared" si="439"/>
        <v>14593891.190000001</v>
      </c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  <c r="AG874" s="25"/>
      <c r="AH874" s="25"/>
      <c r="AI874" s="25"/>
      <c r="AJ874" s="25"/>
      <c r="AK874" s="25"/>
      <c r="AL874" s="25"/>
      <c r="AM874" s="25"/>
      <c r="AN874" s="25"/>
      <c r="AO874" s="25"/>
      <c r="AP874" s="25"/>
      <c r="AQ874" s="25"/>
      <c r="AR874" s="25"/>
      <c r="AS874" s="25"/>
      <c r="AT874" s="25"/>
      <c r="AU874" s="25"/>
      <c r="AV874" s="25"/>
      <c r="AW874" s="25"/>
      <c r="AX874" s="25"/>
      <c r="AY874" s="25"/>
      <c r="AZ874" s="25"/>
      <c r="BA874" s="25"/>
      <c r="BB874" s="25"/>
      <c r="BC874" s="25"/>
      <c r="BD874" s="25"/>
      <c r="BE874" s="25"/>
      <c r="BF874" s="25"/>
      <c r="BG874" s="25"/>
      <c r="BH874" s="25"/>
      <c r="BI874" s="25"/>
      <c r="BJ874" s="25"/>
      <c r="BK874" s="25"/>
      <c r="BL874" s="25"/>
      <c r="BM874" s="25"/>
      <c r="BN874" s="25"/>
      <c r="BO874" s="25"/>
      <c r="BP874" s="25"/>
      <c r="BQ874" s="25"/>
      <c r="BR874" s="25"/>
      <c r="BS874" s="25"/>
      <c r="BT874" s="25"/>
      <c r="BU874" s="25"/>
      <c r="BV874" s="25"/>
      <c r="BW874" s="25"/>
      <c r="BX874" s="25"/>
      <c r="BY874" s="25"/>
      <c r="BZ874" s="25"/>
      <c r="CA874" s="25"/>
      <c r="CB874" s="25"/>
      <c r="CC874" s="25"/>
      <c r="CD874" s="25"/>
      <c r="CE874" s="25"/>
      <c r="CF874" s="25"/>
      <c r="CG874" s="25"/>
      <c r="CH874" s="25"/>
      <c r="CI874" s="25"/>
      <c r="CJ874" s="25"/>
      <c r="CK874" s="25"/>
      <c r="CL874" s="25"/>
    </row>
    <row r="875" spans="1:92" s="31" customFormat="1" ht="28.5" customHeight="1">
      <c r="A875" s="7" t="s">
        <v>479</v>
      </c>
      <c r="B875" s="6" t="s">
        <v>46</v>
      </c>
      <c r="C875" s="6" t="s">
        <v>5</v>
      </c>
      <c r="D875" s="6" t="s">
        <v>44</v>
      </c>
      <c r="E875" s="6" t="s">
        <v>137</v>
      </c>
      <c r="F875" s="6"/>
      <c r="G875" s="67">
        <f t="shared" ref="G875:H878" si="451">G876</f>
        <v>1207386.45</v>
      </c>
      <c r="H875" s="67">
        <f t="shared" si="451"/>
        <v>313920.46999999997</v>
      </c>
      <c r="I875" s="67">
        <f t="shared" si="443"/>
        <v>1521306.92</v>
      </c>
      <c r="J875" s="67">
        <f t="shared" ref="J875:M878" si="452">J876</f>
        <v>1207386.45</v>
      </c>
      <c r="K875" s="67">
        <f>K876</f>
        <v>0</v>
      </c>
      <c r="L875" s="67">
        <f t="shared" si="438"/>
        <v>1207386.45</v>
      </c>
      <c r="M875" s="67">
        <f t="shared" si="452"/>
        <v>2414772.8899999997</v>
      </c>
      <c r="N875" s="67">
        <f>N876</f>
        <v>0</v>
      </c>
      <c r="O875" s="67">
        <f t="shared" si="439"/>
        <v>2414772.8899999997</v>
      </c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  <c r="AG875" s="25"/>
      <c r="AH875" s="25"/>
      <c r="AI875" s="25"/>
      <c r="AJ875" s="25"/>
      <c r="AK875" s="25"/>
      <c r="AL875" s="25"/>
      <c r="AM875" s="25"/>
      <c r="AN875" s="25"/>
      <c r="AO875" s="25"/>
      <c r="AP875" s="25"/>
      <c r="AQ875" s="25"/>
      <c r="AR875" s="25"/>
      <c r="AS875" s="25"/>
      <c r="AT875" s="25"/>
      <c r="AU875" s="25"/>
      <c r="AV875" s="25"/>
      <c r="AW875" s="25"/>
      <c r="AX875" s="25"/>
      <c r="AY875" s="25"/>
      <c r="AZ875" s="25"/>
      <c r="BA875" s="25"/>
      <c r="BB875" s="25"/>
      <c r="BC875" s="25"/>
      <c r="BD875" s="25"/>
      <c r="BE875" s="25"/>
      <c r="BF875" s="25"/>
      <c r="BG875" s="25"/>
      <c r="BH875" s="25"/>
      <c r="BI875" s="25"/>
      <c r="BJ875" s="25"/>
      <c r="BK875" s="25"/>
      <c r="BL875" s="25"/>
      <c r="BM875" s="25"/>
      <c r="BN875" s="25"/>
      <c r="BO875" s="25"/>
      <c r="BP875" s="25"/>
      <c r="BQ875" s="25"/>
      <c r="BR875" s="25"/>
      <c r="BS875" s="25"/>
      <c r="BT875" s="25"/>
      <c r="BU875" s="25"/>
      <c r="BV875" s="25"/>
      <c r="BW875" s="25"/>
      <c r="BX875" s="25"/>
      <c r="BY875" s="25"/>
      <c r="BZ875" s="25"/>
      <c r="CA875" s="25"/>
      <c r="CB875" s="25"/>
      <c r="CC875" s="25"/>
      <c r="CD875" s="25"/>
      <c r="CE875" s="25"/>
      <c r="CF875" s="25"/>
      <c r="CG875" s="25"/>
      <c r="CH875" s="25"/>
      <c r="CI875" s="25"/>
      <c r="CJ875" s="25"/>
      <c r="CK875" s="25"/>
      <c r="CL875" s="25"/>
    </row>
    <row r="876" spans="1:92" s="31" customFormat="1" ht="15" customHeight="1">
      <c r="A876" s="7" t="s">
        <v>557</v>
      </c>
      <c r="B876" s="6" t="s">
        <v>46</v>
      </c>
      <c r="C876" s="6" t="s">
        <v>5</v>
      </c>
      <c r="D876" s="6" t="s">
        <v>44</v>
      </c>
      <c r="E876" s="6" t="s">
        <v>138</v>
      </c>
      <c r="F876" s="6"/>
      <c r="G876" s="67">
        <f t="shared" si="451"/>
        <v>1207386.45</v>
      </c>
      <c r="H876" s="67">
        <f t="shared" si="451"/>
        <v>313920.46999999997</v>
      </c>
      <c r="I876" s="67">
        <f t="shared" si="443"/>
        <v>1521306.92</v>
      </c>
      <c r="J876" s="67">
        <f t="shared" si="452"/>
        <v>1207386.45</v>
      </c>
      <c r="K876" s="67">
        <f>K877</f>
        <v>0</v>
      </c>
      <c r="L876" s="67">
        <f t="shared" si="438"/>
        <v>1207386.45</v>
      </c>
      <c r="M876" s="67">
        <f t="shared" si="452"/>
        <v>2414772.8899999997</v>
      </c>
      <c r="N876" s="67">
        <f>N877</f>
        <v>0</v>
      </c>
      <c r="O876" s="67">
        <f t="shared" si="439"/>
        <v>2414772.8899999997</v>
      </c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  <c r="AG876" s="25"/>
      <c r="AH876" s="25"/>
      <c r="AI876" s="25"/>
      <c r="AJ876" s="25"/>
      <c r="AK876" s="25"/>
      <c r="AL876" s="25"/>
      <c r="AM876" s="25"/>
      <c r="AN876" s="25"/>
      <c r="AO876" s="25"/>
      <c r="AP876" s="25"/>
      <c r="AQ876" s="25"/>
      <c r="AR876" s="25"/>
      <c r="AS876" s="25"/>
      <c r="AT876" s="25"/>
      <c r="AU876" s="25"/>
      <c r="AV876" s="25"/>
      <c r="AW876" s="25"/>
      <c r="AX876" s="25"/>
      <c r="AY876" s="25"/>
      <c r="AZ876" s="25"/>
      <c r="BA876" s="25"/>
      <c r="BB876" s="25"/>
      <c r="BC876" s="25"/>
      <c r="BD876" s="25"/>
      <c r="BE876" s="25"/>
      <c r="BF876" s="25"/>
      <c r="BG876" s="25"/>
      <c r="BH876" s="25"/>
      <c r="BI876" s="25"/>
      <c r="BJ876" s="25"/>
      <c r="BK876" s="25"/>
      <c r="BL876" s="25"/>
      <c r="BM876" s="25"/>
      <c r="BN876" s="25"/>
      <c r="BO876" s="25"/>
      <c r="BP876" s="25"/>
      <c r="BQ876" s="25"/>
      <c r="BR876" s="25"/>
      <c r="BS876" s="25"/>
      <c r="BT876" s="25"/>
      <c r="BU876" s="25"/>
      <c r="BV876" s="25"/>
      <c r="BW876" s="25"/>
      <c r="BX876" s="25"/>
      <c r="BY876" s="25"/>
      <c r="BZ876" s="25"/>
      <c r="CA876" s="25"/>
      <c r="CB876" s="25"/>
      <c r="CC876" s="25"/>
      <c r="CD876" s="25"/>
      <c r="CE876" s="25"/>
      <c r="CF876" s="25"/>
      <c r="CG876" s="25"/>
      <c r="CH876" s="25"/>
      <c r="CI876" s="25"/>
      <c r="CJ876" s="25"/>
      <c r="CK876" s="25"/>
      <c r="CL876" s="25"/>
    </row>
    <row r="877" spans="1:92" s="31" customFormat="1" ht="15" customHeight="1">
      <c r="A877" s="7" t="s">
        <v>175</v>
      </c>
      <c r="B877" s="6" t="s">
        <v>46</v>
      </c>
      <c r="C877" s="6" t="s">
        <v>5</v>
      </c>
      <c r="D877" s="6" t="s">
        <v>44</v>
      </c>
      <c r="E877" s="6" t="s">
        <v>492</v>
      </c>
      <c r="F877" s="6"/>
      <c r="G877" s="67">
        <f t="shared" si="451"/>
        <v>1207386.45</v>
      </c>
      <c r="H877" s="67">
        <f t="shared" si="451"/>
        <v>313920.46999999997</v>
      </c>
      <c r="I877" s="67">
        <f t="shared" si="443"/>
        <v>1521306.92</v>
      </c>
      <c r="J877" s="67">
        <f t="shared" si="452"/>
        <v>1207386.45</v>
      </c>
      <c r="K877" s="67">
        <f>K878</f>
        <v>0</v>
      </c>
      <c r="L877" s="67">
        <f t="shared" si="438"/>
        <v>1207386.45</v>
      </c>
      <c r="M877" s="67">
        <f t="shared" si="452"/>
        <v>2414772.8899999997</v>
      </c>
      <c r="N877" s="67">
        <f>N878</f>
        <v>0</v>
      </c>
      <c r="O877" s="67">
        <f t="shared" si="439"/>
        <v>2414772.8899999997</v>
      </c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  <c r="AG877" s="25"/>
      <c r="AH877" s="25"/>
      <c r="AI877" s="25"/>
      <c r="AJ877" s="25"/>
      <c r="AK877" s="25"/>
      <c r="AL877" s="25"/>
      <c r="AM877" s="25"/>
      <c r="AN877" s="25"/>
      <c r="AO877" s="25"/>
      <c r="AP877" s="25"/>
      <c r="AQ877" s="25"/>
      <c r="AR877" s="25"/>
      <c r="AS877" s="25"/>
      <c r="AT877" s="25"/>
      <c r="AU877" s="25"/>
      <c r="AV877" s="25"/>
      <c r="AW877" s="25"/>
      <c r="AX877" s="25"/>
      <c r="AY877" s="25"/>
      <c r="AZ877" s="25"/>
      <c r="BA877" s="25"/>
      <c r="BB877" s="25"/>
      <c r="BC877" s="25"/>
      <c r="BD877" s="25"/>
      <c r="BE877" s="25"/>
      <c r="BF877" s="25"/>
      <c r="BG877" s="25"/>
      <c r="BH877" s="25"/>
      <c r="BI877" s="25"/>
      <c r="BJ877" s="25"/>
      <c r="BK877" s="25"/>
      <c r="BL877" s="25"/>
      <c r="BM877" s="25"/>
      <c r="BN877" s="25"/>
      <c r="BO877" s="25"/>
      <c r="BP877" s="25"/>
      <c r="BQ877" s="25"/>
      <c r="BR877" s="25"/>
      <c r="BS877" s="25"/>
      <c r="BT877" s="25"/>
      <c r="BU877" s="25"/>
      <c r="BV877" s="25"/>
      <c r="BW877" s="25"/>
      <c r="BX877" s="25"/>
      <c r="BY877" s="25"/>
      <c r="BZ877" s="25"/>
      <c r="CA877" s="25"/>
      <c r="CB877" s="25"/>
      <c r="CC877" s="25"/>
      <c r="CD877" s="25"/>
      <c r="CE877" s="25"/>
      <c r="CF877" s="25"/>
      <c r="CG877" s="25"/>
      <c r="CH877" s="25"/>
      <c r="CI877" s="25"/>
      <c r="CJ877" s="25"/>
      <c r="CK877" s="25"/>
      <c r="CL877" s="25"/>
    </row>
    <row r="878" spans="1:92" s="31" customFormat="1" ht="15" customHeight="1">
      <c r="A878" s="7" t="s">
        <v>95</v>
      </c>
      <c r="B878" s="6" t="s">
        <v>46</v>
      </c>
      <c r="C878" s="6" t="s">
        <v>5</v>
      </c>
      <c r="D878" s="6" t="s">
        <v>44</v>
      </c>
      <c r="E878" s="6" t="s">
        <v>492</v>
      </c>
      <c r="F878" s="6" t="s">
        <v>93</v>
      </c>
      <c r="G878" s="67">
        <f t="shared" si="451"/>
        <v>1207386.45</v>
      </c>
      <c r="H878" s="67">
        <f t="shared" si="451"/>
        <v>313920.46999999997</v>
      </c>
      <c r="I878" s="67">
        <f t="shared" si="443"/>
        <v>1521306.92</v>
      </c>
      <c r="J878" s="67">
        <f t="shared" si="452"/>
        <v>1207386.45</v>
      </c>
      <c r="K878" s="67">
        <f>K879</f>
        <v>0</v>
      </c>
      <c r="L878" s="67">
        <f t="shared" si="438"/>
        <v>1207386.45</v>
      </c>
      <c r="M878" s="67">
        <f t="shared" si="452"/>
        <v>2414772.8899999997</v>
      </c>
      <c r="N878" s="67">
        <f>N879</f>
        <v>0</v>
      </c>
      <c r="O878" s="67">
        <f t="shared" si="439"/>
        <v>2414772.8899999997</v>
      </c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  <c r="AG878" s="25"/>
      <c r="AH878" s="25"/>
      <c r="AI878" s="25"/>
      <c r="AJ878" s="25"/>
      <c r="AK878" s="25"/>
      <c r="AL878" s="25"/>
      <c r="AM878" s="25"/>
      <c r="AN878" s="25"/>
      <c r="AO878" s="25"/>
      <c r="AP878" s="25"/>
      <c r="AQ878" s="25"/>
      <c r="AR878" s="25"/>
      <c r="AS878" s="25"/>
      <c r="AT878" s="25"/>
      <c r="AU878" s="25"/>
      <c r="AV878" s="25"/>
      <c r="AW878" s="25"/>
      <c r="AX878" s="25"/>
      <c r="AY878" s="25"/>
      <c r="AZ878" s="25"/>
      <c r="BA878" s="25"/>
      <c r="BB878" s="25"/>
      <c r="BC878" s="25"/>
      <c r="BD878" s="25"/>
      <c r="BE878" s="25"/>
      <c r="BF878" s="25"/>
      <c r="BG878" s="25"/>
      <c r="BH878" s="25"/>
      <c r="BI878" s="25"/>
      <c r="BJ878" s="25"/>
      <c r="BK878" s="25"/>
      <c r="BL878" s="25"/>
      <c r="BM878" s="25"/>
      <c r="BN878" s="25"/>
      <c r="BO878" s="25"/>
      <c r="BP878" s="25"/>
      <c r="BQ878" s="25"/>
      <c r="BR878" s="25"/>
      <c r="BS878" s="25"/>
      <c r="BT878" s="25"/>
      <c r="BU878" s="25"/>
      <c r="BV878" s="25"/>
      <c r="BW878" s="25"/>
      <c r="BX878" s="25"/>
      <c r="BY878" s="25"/>
      <c r="BZ878" s="25"/>
      <c r="CA878" s="25"/>
      <c r="CB878" s="25"/>
      <c r="CC878" s="25"/>
      <c r="CD878" s="25"/>
      <c r="CE878" s="25"/>
      <c r="CF878" s="25"/>
      <c r="CG878" s="25"/>
      <c r="CH878" s="25"/>
      <c r="CI878" s="25"/>
      <c r="CJ878" s="25"/>
      <c r="CK878" s="25"/>
      <c r="CL878" s="25"/>
    </row>
    <row r="879" spans="1:92" s="31" customFormat="1" ht="15" customHeight="1">
      <c r="A879" s="7" t="s">
        <v>104</v>
      </c>
      <c r="B879" s="6" t="s">
        <v>46</v>
      </c>
      <c r="C879" s="6" t="s">
        <v>5</v>
      </c>
      <c r="D879" s="6" t="s">
        <v>44</v>
      </c>
      <c r="E879" s="6" t="s">
        <v>492</v>
      </c>
      <c r="F879" s="6" t="s">
        <v>103</v>
      </c>
      <c r="G879" s="67">
        <f>301846.61+905539.84</f>
        <v>1207386.45</v>
      </c>
      <c r="H879" s="67">
        <f>235440.35+78480.12</f>
        <v>313920.46999999997</v>
      </c>
      <c r="I879" s="67">
        <f t="shared" si="443"/>
        <v>1521306.92</v>
      </c>
      <c r="J879" s="68">
        <f>905539.84+301846.61</f>
        <v>1207386.45</v>
      </c>
      <c r="K879" s="67"/>
      <c r="L879" s="67">
        <f t="shared" si="438"/>
        <v>1207386.45</v>
      </c>
      <c r="M879" s="67">
        <f>1811079.67+603693.22</f>
        <v>2414772.8899999997</v>
      </c>
      <c r="N879" s="67"/>
      <c r="O879" s="67">
        <f t="shared" si="439"/>
        <v>2414772.8899999997</v>
      </c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  <c r="AG879" s="25"/>
      <c r="AH879" s="25"/>
      <c r="AI879" s="25"/>
      <c r="AJ879" s="25"/>
      <c r="AK879" s="25"/>
      <c r="AL879" s="25"/>
      <c r="AM879" s="25"/>
      <c r="AN879" s="25"/>
      <c r="AO879" s="25"/>
      <c r="AP879" s="25"/>
      <c r="AQ879" s="25"/>
      <c r="AR879" s="25"/>
      <c r="AS879" s="25"/>
      <c r="AT879" s="25"/>
      <c r="AU879" s="25"/>
      <c r="AV879" s="25"/>
      <c r="AW879" s="25"/>
      <c r="AX879" s="25"/>
      <c r="AY879" s="25"/>
      <c r="AZ879" s="25"/>
      <c r="BA879" s="25"/>
      <c r="BB879" s="25"/>
      <c r="BC879" s="25"/>
      <c r="BD879" s="25"/>
      <c r="BE879" s="25"/>
      <c r="BF879" s="25"/>
      <c r="BG879" s="25"/>
      <c r="BH879" s="25"/>
      <c r="BI879" s="25"/>
      <c r="BJ879" s="25"/>
      <c r="BK879" s="25"/>
      <c r="BL879" s="25"/>
      <c r="BM879" s="25"/>
      <c r="BN879" s="25"/>
      <c r="BO879" s="25"/>
      <c r="BP879" s="25"/>
      <c r="BQ879" s="25"/>
      <c r="BR879" s="25"/>
      <c r="BS879" s="25"/>
      <c r="BT879" s="25"/>
      <c r="BU879" s="25"/>
      <c r="BV879" s="25"/>
      <c r="BW879" s="25"/>
      <c r="BX879" s="25"/>
      <c r="BY879" s="25"/>
      <c r="BZ879" s="25"/>
      <c r="CA879" s="25"/>
      <c r="CB879" s="25"/>
      <c r="CC879" s="25"/>
      <c r="CD879" s="25"/>
      <c r="CE879" s="25"/>
      <c r="CF879" s="25"/>
      <c r="CG879" s="25"/>
      <c r="CH879" s="25"/>
      <c r="CI879" s="25"/>
      <c r="CJ879" s="25"/>
      <c r="CK879" s="25"/>
      <c r="CL879" s="25"/>
    </row>
    <row r="880" spans="1:92" s="31" customFormat="1" ht="15" customHeight="1">
      <c r="A880" s="7" t="s">
        <v>47</v>
      </c>
      <c r="B880" s="6" t="s">
        <v>46</v>
      </c>
      <c r="C880" s="6" t="s">
        <v>5</v>
      </c>
      <c r="D880" s="6" t="s">
        <v>44</v>
      </c>
      <c r="E880" s="6" t="s">
        <v>141</v>
      </c>
      <c r="F880" s="6"/>
      <c r="G880" s="67">
        <f>G881+G884</f>
        <v>13814185.389999999</v>
      </c>
      <c r="H880" s="67">
        <f>H881+H884</f>
        <v>-78480.12</v>
      </c>
      <c r="I880" s="67">
        <f t="shared" si="443"/>
        <v>13735705.27</v>
      </c>
      <c r="J880" s="67">
        <f t="shared" ref="J880:M880" si="453">J881+J884</f>
        <v>24231031.539999999</v>
      </c>
      <c r="K880" s="67">
        <f>K881+K884</f>
        <v>0</v>
      </c>
      <c r="L880" s="67">
        <f t="shared" si="438"/>
        <v>24231031.539999999</v>
      </c>
      <c r="M880" s="67">
        <f t="shared" si="453"/>
        <v>12479118.300000001</v>
      </c>
      <c r="N880" s="67">
        <f>N881+N884</f>
        <v>-300000</v>
      </c>
      <c r="O880" s="67">
        <f t="shared" si="439"/>
        <v>12179118.300000001</v>
      </c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  <c r="AG880" s="25"/>
      <c r="AH880" s="25"/>
      <c r="AI880" s="25"/>
      <c r="AJ880" s="25"/>
      <c r="AK880" s="25"/>
      <c r="AL880" s="25"/>
      <c r="AM880" s="25"/>
      <c r="AN880" s="25"/>
      <c r="AO880" s="25"/>
      <c r="AP880" s="25"/>
      <c r="AQ880" s="25"/>
      <c r="AR880" s="25"/>
      <c r="AS880" s="25"/>
      <c r="AT880" s="25"/>
      <c r="AU880" s="25"/>
      <c r="AV880" s="25"/>
      <c r="AW880" s="25"/>
      <c r="AX880" s="25"/>
      <c r="AY880" s="25"/>
      <c r="AZ880" s="25"/>
      <c r="BA880" s="25"/>
      <c r="BB880" s="25"/>
      <c r="BC880" s="25"/>
      <c r="BD880" s="25"/>
      <c r="BE880" s="25"/>
      <c r="BF880" s="25"/>
      <c r="BG880" s="25"/>
      <c r="BH880" s="25"/>
      <c r="BI880" s="25"/>
      <c r="BJ880" s="25"/>
      <c r="BK880" s="25"/>
      <c r="BL880" s="25"/>
      <c r="BM880" s="25"/>
      <c r="BN880" s="25"/>
      <c r="BO880" s="25"/>
      <c r="BP880" s="25"/>
      <c r="BQ880" s="25"/>
      <c r="BR880" s="25"/>
      <c r="BS880" s="25"/>
      <c r="BT880" s="25"/>
      <c r="BU880" s="25"/>
      <c r="BV880" s="25"/>
      <c r="BW880" s="25"/>
      <c r="BX880" s="25"/>
      <c r="BY880" s="25"/>
      <c r="BZ880" s="25"/>
      <c r="CA880" s="25"/>
      <c r="CB880" s="25"/>
      <c r="CC880" s="25"/>
      <c r="CD880" s="25"/>
      <c r="CE880" s="25"/>
      <c r="CF880" s="25"/>
      <c r="CG880" s="25"/>
      <c r="CH880" s="25"/>
      <c r="CI880" s="25"/>
      <c r="CJ880" s="25"/>
      <c r="CK880" s="25"/>
      <c r="CL880" s="25"/>
      <c r="CM880" s="25"/>
      <c r="CN880" s="25"/>
    </row>
    <row r="881" spans="1:92" s="31" customFormat="1" ht="15" customHeight="1">
      <c r="A881" s="10" t="s">
        <v>92</v>
      </c>
      <c r="B881" s="6" t="s">
        <v>46</v>
      </c>
      <c r="C881" s="6" t="s">
        <v>5</v>
      </c>
      <c r="D881" s="6" t="s">
        <v>44</v>
      </c>
      <c r="E881" s="6" t="s">
        <v>325</v>
      </c>
      <c r="F881" s="6"/>
      <c r="G881" s="67">
        <f t="shared" ref="G881:N882" si="454">G882</f>
        <v>13814185.389999999</v>
      </c>
      <c r="H881" s="67">
        <f t="shared" si="454"/>
        <v>-78480.12</v>
      </c>
      <c r="I881" s="67">
        <f t="shared" si="443"/>
        <v>13735705.27</v>
      </c>
      <c r="J881" s="67">
        <f t="shared" si="454"/>
        <v>24231031.539999999</v>
      </c>
      <c r="K881" s="67">
        <f t="shared" si="454"/>
        <v>0</v>
      </c>
      <c r="L881" s="67">
        <f t="shared" si="438"/>
        <v>24231031.539999999</v>
      </c>
      <c r="M881" s="67">
        <f t="shared" si="454"/>
        <v>12479118.300000001</v>
      </c>
      <c r="N881" s="67">
        <f t="shared" si="454"/>
        <v>-300000</v>
      </c>
      <c r="O881" s="67">
        <f t="shared" si="439"/>
        <v>12179118.300000001</v>
      </c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  <c r="AG881" s="25"/>
      <c r="AH881" s="25"/>
      <c r="AI881" s="25"/>
      <c r="AJ881" s="25"/>
      <c r="AK881" s="25"/>
      <c r="AL881" s="25"/>
      <c r="AM881" s="25"/>
      <c r="AN881" s="25"/>
      <c r="AO881" s="25"/>
      <c r="AP881" s="25"/>
      <c r="AQ881" s="25"/>
      <c r="AR881" s="25"/>
      <c r="AS881" s="25"/>
      <c r="AT881" s="25"/>
      <c r="AU881" s="25"/>
      <c r="AV881" s="25"/>
      <c r="AW881" s="25"/>
      <c r="AX881" s="25"/>
      <c r="AY881" s="25"/>
      <c r="AZ881" s="25"/>
      <c r="BA881" s="25"/>
      <c r="BB881" s="25"/>
      <c r="BC881" s="25"/>
      <c r="BD881" s="25"/>
      <c r="BE881" s="25"/>
      <c r="BF881" s="25"/>
      <c r="BG881" s="25"/>
      <c r="BH881" s="25"/>
      <c r="BI881" s="25"/>
      <c r="BJ881" s="25"/>
      <c r="BK881" s="25"/>
      <c r="BL881" s="25"/>
      <c r="BM881" s="25"/>
      <c r="BN881" s="25"/>
      <c r="BO881" s="25"/>
      <c r="BP881" s="25"/>
      <c r="BQ881" s="25"/>
      <c r="BR881" s="25"/>
      <c r="BS881" s="25"/>
      <c r="BT881" s="25"/>
      <c r="BU881" s="25"/>
      <c r="BV881" s="25"/>
      <c r="BW881" s="25"/>
      <c r="BX881" s="25"/>
      <c r="BY881" s="25"/>
      <c r="BZ881" s="25"/>
      <c r="CA881" s="25"/>
      <c r="CB881" s="25"/>
      <c r="CC881" s="25"/>
      <c r="CD881" s="25"/>
      <c r="CE881" s="25"/>
      <c r="CF881" s="25"/>
      <c r="CG881" s="25"/>
      <c r="CH881" s="25"/>
      <c r="CI881" s="25"/>
      <c r="CJ881" s="25"/>
      <c r="CK881" s="25"/>
      <c r="CL881" s="25"/>
      <c r="CM881" s="25"/>
      <c r="CN881" s="25"/>
    </row>
    <row r="882" spans="1:92" s="31" customFormat="1" ht="15.75" customHeight="1">
      <c r="A882" s="15" t="s">
        <v>65</v>
      </c>
      <c r="B882" s="6" t="s">
        <v>46</v>
      </c>
      <c r="C882" s="6" t="s">
        <v>5</v>
      </c>
      <c r="D882" s="6" t="s">
        <v>44</v>
      </c>
      <c r="E882" s="6" t="s">
        <v>325</v>
      </c>
      <c r="F882" s="6" t="s">
        <v>22</v>
      </c>
      <c r="G882" s="67">
        <f t="shared" si="454"/>
        <v>13814185.389999999</v>
      </c>
      <c r="H882" s="67">
        <f t="shared" si="454"/>
        <v>-78480.12</v>
      </c>
      <c r="I882" s="67">
        <f t="shared" si="443"/>
        <v>13735705.27</v>
      </c>
      <c r="J882" s="67">
        <f t="shared" si="454"/>
        <v>24231031.539999999</v>
      </c>
      <c r="K882" s="67">
        <f t="shared" si="454"/>
        <v>0</v>
      </c>
      <c r="L882" s="67">
        <f t="shared" si="438"/>
        <v>24231031.539999999</v>
      </c>
      <c r="M882" s="67">
        <f t="shared" si="454"/>
        <v>12479118.300000001</v>
      </c>
      <c r="N882" s="67">
        <f t="shared" si="454"/>
        <v>-300000</v>
      </c>
      <c r="O882" s="67">
        <f t="shared" si="439"/>
        <v>12179118.300000001</v>
      </c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  <c r="AG882" s="25"/>
      <c r="AH882" s="25"/>
      <c r="AI882" s="25"/>
      <c r="AJ882" s="25"/>
      <c r="AK882" s="25"/>
      <c r="AL882" s="25"/>
      <c r="AM882" s="25"/>
      <c r="AN882" s="25"/>
      <c r="AO882" s="25"/>
      <c r="AP882" s="25"/>
      <c r="AQ882" s="25"/>
      <c r="AR882" s="25"/>
      <c r="AS882" s="25"/>
      <c r="AT882" s="25"/>
      <c r="AU882" s="25"/>
      <c r="AV882" s="25"/>
      <c r="AW882" s="25"/>
      <c r="AX882" s="25"/>
      <c r="AY882" s="25"/>
      <c r="AZ882" s="25"/>
      <c r="BA882" s="25"/>
      <c r="BB882" s="25"/>
      <c r="BC882" s="25"/>
      <c r="BD882" s="25"/>
      <c r="BE882" s="25"/>
      <c r="BF882" s="25"/>
      <c r="BG882" s="25"/>
      <c r="BH882" s="25"/>
      <c r="BI882" s="25"/>
      <c r="BJ882" s="25"/>
      <c r="BK882" s="25"/>
      <c r="BL882" s="25"/>
      <c r="BM882" s="25"/>
      <c r="BN882" s="25"/>
      <c r="BO882" s="25"/>
      <c r="BP882" s="25"/>
      <c r="BQ882" s="25"/>
      <c r="BR882" s="25"/>
      <c r="BS882" s="25"/>
      <c r="BT882" s="25"/>
      <c r="BU882" s="25"/>
      <c r="BV882" s="25"/>
      <c r="BW882" s="25"/>
      <c r="BX882" s="25"/>
      <c r="BY882" s="25"/>
      <c r="BZ882" s="25"/>
      <c r="CA882" s="25"/>
      <c r="CB882" s="25"/>
      <c r="CC882" s="25"/>
      <c r="CD882" s="25"/>
      <c r="CE882" s="25"/>
      <c r="CF882" s="25"/>
      <c r="CG882" s="25"/>
      <c r="CH882" s="25"/>
      <c r="CI882" s="25"/>
      <c r="CJ882" s="25"/>
      <c r="CK882" s="25"/>
      <c r="CL882" s="25"/>
      <c r="CM882" s="25"/>
      <c r="CN882" s="25"/>
    </row>
    <row r="883" spans="1:92" s="31" customFormat="1" ht="13.5" customHeight="1">
      <c r="A883" s="15" t="s">
        <v>99</v>
      </c>
      <c r="B883" s="6" t="s">
        <v>46</v>
      </c>
      <c r="C883" s="6" t="s">
        <v>5</v>
      </c>
      <c r="D883" s="6" t="s">
        <v>44</v>
      </c>
      <c r="E883" s="6" t="s">
        <v>325</v>
      </c>
      <c r="F883" s="6" t="s">
        <v>98</v>
      </c>
      <c r="G883" s="67">
        <f>15264381.77+265348.62-200000-1255545-260000</f>
        <v>13814185.389999999</v>
      </c>
      <c r="H883" s="67">
        <f>-78480.12</f>
        <v>-78480.12</v>
      </c>
      <c r="I883" s="67">
        <f t="shared" si="443"/>
        <v>13735705.27</v>
      </c>
      <c r="J883" s="68">
        <v>24231031.539999999</v>
      </c>
      <c r="K883" s="67"/>
      <c r="L883" s="67">
        <f t="shared" si="438"/>
        <v>24231031.539999999</v>
      </c>
      <c r="M883" s="67">
        <v>12479118.300000001</v>
      </c>
      <c r="N883" s="67">
        <v>-300000</v>
      </c>
      <c r="O883" s="67">
        <f t="shared" si="439"/>
        <v>12179118.300000001</v>
      </c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  <c r="AG883" s="25"/>
      <c r="AH883" s="25"/>
      <c r="AI883" s="25"/>
      <c r="AJ883" s="25"/>
      <c r="AK883" s="25"/>
      <c r="AL883" s="25"/>
      <c r="AM883" s="25"/>
      <c r="AN883" s="25"/>
      <c r="AO883" s="25"/>
      <c r="AP883" s="25"/>
      <c r="AQ883" s="25"/>
      <c r="AR883" s="25"/>
      <c r="AS883" s="25"/>
      <c r="AT883" s="25"/>
      <c r="AU883" s="25"/>
      <c r="AV883" s="25"/>
      <c r="AW883" s="25"/>
      <c r="AX883" s="25"/>
      <c r="AY883" s="25"/>
      <c r="AZ883" s="25"/>
      <c r="BA883" s="25"/>
      <c r="BB883" s="25"/>
      <c r="BC883" s="25"/>
      <c r="BD883" s="25"/>
      <c r="BE883" s="25"/>
      <c r="BF883" s="25"/>
      <c r="BG883" s="25"/>
      <c r="BH883" s="25"/>
      <c r="BI883" s="25"/>
      <c r="BJ883" s="25"/>
      <c r="BK883" s="25"/>
      <c r="BL883" s="25"/>
      <c r="BM883" s="25"/>
      <c r="BN883" s="25"/>
      <c r="BO883" s="25"/>
      <c r="BP883" s="25"/>
      <c r="BQ883" s="25"/>
      <c r="BR883" s="25"/>
      <c r="BS883" s="25"/>
      <c r="BT883" s="25"/>
      <c r="BU883" s="25"/>
      <c r="BV883" s="25"/>
      <c r="BW883" s="25"/>
      <c r="BX883" s="25"/>
      <c r="BY883" s="25"/>
      <c r="BZ883" s="25"/>
      <c r="CA883" s="25"/>
      <c r="CB883" s="25"/>
      <c r="CC883" s="25"/>
      <c r="CD883" s="25"/>
      <c r="CE883" s="25"/>
      <c r="CF883" s="25"/>
      <c r="CG883" s="25"/>
      <c r="CH883" s="25"/>
      <c r="CI883" s="25"/>
      <c r="CJ883" s="25"/>
      <c r="CK883" s="25"/>
      <c r="CL883" s="25"/>
      <c r="CM883" s="25"/>
      <c r="CN883" s="25"/>
    </row>
    <row r="884" spans="1:92" s="31" customFormat="1" ht="12" hidden="1">
      <c r="A884" s="7" t="s">
        <v>199</v>
      </c>
      <c r="B884" s="6" t="s">
        <v>46</v>
      </c>
      <c r="C884" s="6" t="s">
        <v>5</v>
      </c>
      <c r="D884" s="6" t="s">
        <v>44</v>
      </c>
      <c r="E884" s="6" t="s">
        <v>247</v>
      </c>
      <c r="F884" s="6"/>
      <c r="G884" s="67">
        <f>G885</f>
        <v>0</v>
      </c>
      <c r="H884" s="67">
        <f>H885</f>
        <v>0</v>
      </c>
      <c r="I884" s="67">
        <f t="shared" si="443"/>
        <v>0</v>
      </c>
      <c r="J884" s="67">
        <f t="shared" ref="J884:M885" si="455">J885</f>
        <v>0</v>
      </c>
      <c r="K884" s="67">
        <f>K885</f>
        <v>0</v>
      </c>
      <c r="L884" s="67">
        <f t="shared" si="438"/>
        <v>0</v>
      </c>
      <c r="M884" s="67">
        <f t="shared" si="455"/>
        <v>0</v>
      </c>
      <c r="N884" s="67">
        <f>N885</f>
        <v>0</v>
      </c>
      <c r="O884" s="67">
        <f t="shared" si="439"/>
        <v>0</v>
      </c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  <c r="AG884" s="25"/>
      <c r="AH884" s="25"/>
      <c r="AI884" s="25"/>
      <c r="AJ884" s="25"/>
      <c r="AK884" s="25"/>
      <c r="AL884" s="25"/>
      <c r="AM884" s="25"/>
      <c r="AN884" s="25"/>
      <c r="AO884" s="25"/>
      <c r="AP884" s="25"/>
      <c r="AQ884" s="25"/>
      <c r="AR884" s="25"/>
      <c r="AS884" s="25"/>
      <c r="AT884" s="25"/>
      <c r="AU884" s="25"/>
      <c r="AV884" s="25"/>
      <c r="AW884" s="25"/>
      <c r="AX884" s="25"/>
      <c r="AY884" s="25"/>
      <c r="AZ884" s="25"/>
      <c r="BA884" s="25"/>
      <c r="BB884" s="25"/>
      <c r="BC884" s="25"/>
      <c r="BD884" s="25"/>
      <c r="BE884" s="25"/>
      <c r="BF884" s="25"/>
      <c r="BG884" s="25"/>
      <c r="BH884" s="25"/>
      <c r="BI884" s="25"/>
      <c r="BJ884" s="25"/>
      <c r="BK884" s="25"/>
      <c r="BL884" s="25"/>
      <c r="BM884" s="25"/>
      <c r="BN884" s="25"/>
      <c r="BO884" s="25"/>
      <c r="BP884" s="25"/>
      <c r="BQ884" s="25"/>
      <c r="BR884" s="25"/>
      <c r="BS884" s="25"/>
      <c r="BT884" s="25"/>
      <c r="BU884" s="25"/>
      <c r="BV884" s="25"/>
      <c r="BW884" s="25"/>
      <c r="BX884" s="25"/>
      <c r="BY884" s="25"/>
      <c r="BZ884" s="25"/>
      <c r="CA884" s="25"/>
      <c r="CB884" s="25"/>
      <c r="CC884" s="25"/>
      <c r="CD884" s="25"/>
      <c r="CE884" s="25"/>
      <c r="CF884" s="25"/>
      <c r="CG884" s="25"/>
      <c r="CH884" s="25"/>
      <c r="CI884" s="25"/>
      <c r="CJ884" s="25"/>
      <c r="CK884" s="25"/>
      <c r="CL884" s="25"/>
      <c r="CM884" s="25"/>
      <c r="CN884" s="25"/>
    </row>
    <row r="885" spans="1:92" s="31" customFormat="1" ht="12" hidden="1">
      <c r="A885" s="7" t="s">
        <v>65</v>
      </c>
      <c r="B885" s="6" t="s">
        <v>46</v>
      </c>
      <c r="C885" s="6" t="s">
        <v>5</v>
      </c>
      <c r="D885" s="6" t="s">
        <v>44</v>
      </c>
      <c r="E885" s="6" t="s">
        <v>247</v>
      </c>
      <c r="F885" s="6" t="s">
        <v>22</v>
      </c>
      <c r="G885" s="67">
        <f>G886</f>
        <v>0</v>
      </c>
      <c r="H885" s="67">
        <f>H886</f>
        <v>0</v>
      </c>
      <c r="I885" s="67">
        <f t="shared" si="443"/>
        <v>0</v>
      </c>
      <c r="J885" s="67">
        <f t="shared" si="455"/>
        <v>0</v>
      </c>
      <c r="K885" s="67">
        <f>K886</f>
        <v>0</v>
      </c>
      <c r="L885" s="67">
        <f t="shared" si="438"/>
        <v>0</v>
      </c>
      <c r="M885" s="67">
        <f t="shared" si="455"/>
        <v>0</v>
      </c>
      <c r="N885" s="67">
        <f>N886</f>
        <v>0</v>
      </c>
      <c r="O885" s="67">
        <f t="shared" si="439"/>
        <v>0</v>
      </c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  <c r="AG885" s="25"/>
      <c r="AH885" s="25"/>
      <c r="AI885" s="25"/>
      <c r="AJ885" s="25"/>
      <c r="AK885" s="25"/>
      <c r="AL885" s="25"/>
      <c r="AM885" s="25"/>
      <c r="AN885" s="25"/>
      <c r="AO885" s="25"/>
      <c r="AP885" s="25"/>
      <c r="AQ885" s="25"/>
      <c r="AR885" s="25"/>
      <c r="AS885" s="25"/>
      <c r="AT885" s="25"/>
      <c r="AU885" s="25"/>
      <c r="AV885" s="25"/>
      <c r="AW885" s="25"/>
      <c r="AX885" s="25"/>
      <c r="AY885" s="25"/>
      <c r="AZ885" s="25"/>
      <c r="BA885" s="25"/>
      <c r="BB885" s="25"/>
      <c r="BC885" s="25"/>
      <c r="BD885" s="25"/>
      <c r="BE885" s="25"/>
      <c r="BF885" s="25"/>
      <c r="BG885" s="25"/>
      <c r="BH885" s="25"/>
      <c r="BI885" s="25"/>
      <c r="BJ885" s="25"/>
      <c r="BK885" s="25"/>
      <c r="BL885" s="25"/>
      <c r="BM885" s="25"/>
      <c r="BN885" s="25"/>
      <c r="BO885" s="25"/>
      <c r="BP885" s="25"/>
      <c r="BQ885" s="25"/>
      <c r="BR885" s="25"/>
      <c r="BS885" s="25"/>
      <c r="BT885" s="25"/>
      <c r="BU885" s="25"/>
      <c r="BV885" s="25"/>
      <c r="BW885" s="25"/>
      <c r="BX885" s="25"/>
      <c r="BY885" s="25"/>
      <c r="BZ885" s="25"/>
      <c r="CA885" s="25"/>
      <c r="CB885" s="25"/>
      <c r="CC885" s="25"/>
      <c r="CD885" s="25"/>
      <c r="CE885" s="25"/>
      <c r="CF885" s="25"/>
      <c r="CG885" s="25"/>
      <c r="CH885" s="25"/>
      <c r="CI885" s="25"/>
      <c r="CJ885" s="25"/>
      <c r="CK885" s="25"/>
      <c r="CL885" s="25"/>
      <c r="CM885" s="25"/>
      <c r="CN885" s="25"/>
    </row>
    <row r="886" spans="1:92" s="31" customFormat="1" ht="12" hidden="1">
      <c r="A886" s="7" t="s">
        <v>232</v>
      </c>
      <c r="B886" s="6" t="s">
        <v>46</v>
      </c>
      <c r="C886" s="6" t="s">
        <v>5</v>
      </c>
      <c r="D886" s="6" t="s">
        <v>44</v>
      </c>
      <c r="E886" s="6" t="s">
        <v>247</v>
      </c>
      <c r="F886" s="6" t="s">
        <v>233</v>
      </c>
      <c r="G886" s="67"/>
      <c r="H886" s="67"/>
      <c r="I886" s="67">
        <f t="shared" si="443"/>
        <v>0</v>
      </c>
      <c r="J886" s="68"/>
      <c r="K886" s="67"/>
      <c r="L886" s="67">
        <f t="shared" si="438"/>
        <v>0</v>
      </c>
      <c r="M886" s="67"/>
      <c r="N886" s="67"/>
      <c r="O886" s="67">
        <f t="shared" si="439"/>
        <v>0</v>
      </c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  <c r="AG886" s="25"/>
      <c r="AH886" s="25"/>
      <c r="AI886" s="25"/>
      <c r="AJ886" s="25"/>
      <c r="AK886" s="25"/>
      <c r="AL886" s="25"/>
      <c r="AM886" s="25"/>
      <c r="AN886" s="25"/>
      <c r="AO886" s="25"/>
      <c r="AP886" s="25"/>
      <c r="AQ886" s="25"/>
      <c r="AR886" s="25"/>
      <c r="AS886" s="25"/>
      <c r="AT886" s="25"/>
      <c r="AU886" s="25"/>
      <c r="AV886" s="25"/>
      <c r="AW886" s="25"/>
      <c r="AX886" s="25"/>
      <c r="AY886" s="25"/>
      <c r="AZ886" s="25"/>
      <c r="BA886" s="25"/>
      <c r="BB886" s="25"/>
      <c r="BC886" s="25"/>
      <c r="BD886" s="25"/>
      <c r="BE886" s="25"/>
      <c r="BF886" s="25"/>
      <c r="BG886" s="25"/>
      <c r="BH886" s="25"/>
      <c r="BI886" s="25"/>
      <c r="BJ886" s="25"/>
      <c r="BK886" s="25"/>
      <c r="BL886" s="25"/>
      <c r="BM886" s="25"/>
      <c r="BN886" s="25"/>
      <c r="BO886" s="25"/>
      <c r="BP886" s="25"/>
      <c r="BQ886" s="25"/>
      <c r="BR886" s="25"/>
      <c r="BS886" s="25"/>
      <c r="BT886" s="25"/>
      <c r="BU886" s="25"/>
      <c r="BV886" s="25"/>
      <c r="BW886" s="25"/>
      <c r="BX886" s="25"/>
      <c r="BY886" s="25"/>
      <c r="BZ886" s="25"/>
      <c r="CA886" s="25"/>
      <c r="CB886" s="25"/>
      <c r="CC886" s="25"/>
      <c r="CD886" s="25"/>
      <c r="CE886" s="25"/>
      <c r="CF886" s="25"/>
      <c r="CG886" s="25"/>
      <c r="CH886" s="25"/>
      <c r="CI886" s="25"/>
      <c r="CJ886" s="25"/>
      <c r="CK886" s="25"/>
      <c r="CL886" s="25"/>
      <c r="CM886" s="25"/>
      <c r="CN886" s="25"/>
    </row>
    <row r="887" spans="1:92" s="31" customFormat="1" ht="12">
      <c r="A887" s="11" t="s">
        <v>39</v>
      </c>
      <c r="B887" s="2" t="s">
        <v>46</v>
      </c>
      <c r="C887" s="2" t="s">
        <v>6</v>
      </c>
      <c r="D887" s="2"/>
      <c r="E887" s="2"/>
      <c r="F887" s="2"/>
      <c r="G887" s="65">
        <f t="shared" ref="G887:N892" si="456">G888</f>
        <v>1140304.2</v>
      </c>
      <c r="H887" s="65">
        <f t="shared" si="456"/>
        <v>18179.46</v>
      </c>
      <c r="I887" s="65">
        <f t="shared" si="443"/>
        <v>1158483.6599999999</v>
      </c>
      <c r="J887" s="65">
        <f t="shared" si="456"/>
        <v>1181079.48</v>
      </c>
      <c r="K887" s="65">
        <f t="shared" si="456"/>
        <v>32788.019999999997</v>
      </c>
      <c r="L887" s="65">
        <f t="shared" si="438"/>
        <v>1213867.5</v>
      </c>
      <c r="M887" s="65">
        <f t="shared" si="456"/>
        <v>1226407.32</v>
      </c>
      <c r="N887" s="65">
        <f t="shared" si="456"/>
        <v>32741.040000000001</v>
      </c>
      <c r="O887" s="65">
        <f t="shared" si="439"/>
        <v>1259148.3600000001</v>
      </c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  <c r="AG887" s="25"/>
      <c r="AH887" s="25"/>
      <c r="AI887" s="25"/>
      <c r="AJ887" s="25"/>
      <c r="AK887" s="25"/>
      <c r="AL887" s="25"/>
      <c r="AM887" s="25"/>
      <c r="AN887" s="25"/>
      <c r="AO887" s="25"/>
      <c r="AP887" s="25"/>
      <c r="AQ887" s="25"/>
      <c r="AR887" s="25"/>
      <c r="AS887" s="25"/>
      <c r="AT887" s="25"/>
      <c r="AU887" s="25"/>
      <c r="AV887" s="25"/>
      <c r="AW887" s="25"/>
      <c r="AX887" s="25"/>
      <c r="AY887" s="25"/>
      <c r="AZ887" s="25"/>
      <c r="BA887" s="25"/>
      <c r="BB887" s="25"/>
      <c r="BC887" s="25"/>
      <c r="BD887" s="25"/>
      <c r="BE887" s="25"/>
      <c r="BF887" s="25"/>
      <c r="BG887" s="25"/>
      <c r="BH887" s="25"/>
      <c r="BI887" s="25"/>
      <c r="BJ887" s="25"/>
      <c r="BK887" s="25"/>
      <c r="BL887" s="25"/>
      <c r="BM887" s="25"/>
      <c r="BN887" s="25"/>
      <c r="BO887" s="25"/>
      <c r="BP887" s="25"/>
      <c r="BQ887" s="25"/>
      <c r="BR887" s="25"/>
      <c r="BS887" s="25"/>
      <c r="BT887" s="25"/>
      <c r="BU887" s="25"/>
      <c r="BV887" s="25"/>
      <c r="BW887" s="25"/>
      <c r="BX887" s="25"/>
      <c r="BY887" s="25"/>
      <c r="BZ887" s="25"/>
      <c r="CA887" s="25"/>
      <c r="CB887" s="25"/>
      <c r="CC887" s="25"/>
      <c r="CD887" s="25"/>
      <c r="CE887" s="25"/>
      <c r="CF887" s="25"/>
      <c r="CG887" s="25"/>
      <c r="CH887" s="25"/>
      <c r="CI887" s="25"/>
      <c r="CJ887" s="25"/>
      <c r="CK887" s="25"/>
      <c r="CL887" s="25"/>
    </row>
    <row r="888" spans="1:92" s="31" customFormat="1" ht="15" customHeight="1">
      <c r="A888" s="8" t="s">
        <v>40</v>
      </c>
      <c r="B888" s="4" t="s">
        <v>46</v>
      </c>
      <c r="C888" s="4" t="s">
        <v>6</v>
      </c>
      <c r="D888" s="4" t="s">
        <v>7</v>
      </c>
      <c r="E888" s="4"/>
      <c r="F888" s="4"/>
      <c r="G888" s="66">
        <f t="shared" si="456"/>
        <v>1140304.2</v>
      </c>
      <c r="H888" s="66">
        <f t="shared" si="456"/>
        <v>18179.46</v>
      </c>
      <c r="I888" s="66">
        <f t="shared" si="443"/>
        <v>1158483.6599999999</v>
      </c>
      <c r="J888" s="66">
        <f t="shared" si="456"/>
        <v>1181079.48</v>
      </c>
      <c r="K888" s="66">
        <f t="shared" si="456"/>
        <v>32788.019999999997</v>
      </c>
      <c r="L888" s="66">
        <f t="shared" si="438"/>
        <v>1213867.5</v>
      </c>
      <c r="M888" s="66">
        <f t="shared" si="456"/>
        <v>1226407.32</v>
      </c>
      <c r="N888" s="66">
        <f t="shared" si="456"/>
        <v>32741.040000000001</v>
      </c>
      <c r="O888" s="66">
        <f t="shared" si="439"/>
        <v>1259148.3600000001</v>
      </c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  <c r="AG888" s="25"/>
      <c r="AH888" s="25"/>
      <c r="AI888" s="25"/>
      <c r="AJ888" s="25"/>
      <c r="AK888" s="25"/>
      <c r="AL888" s="25"/>
      <c r="AM888" s="25"/>
      <c r="AN888" s="25"/>
      <c r="AO888" s="25"/>
      <c r="AP888" s="25"/>
      <c r="AQ888" s="25"/>
      <c r="AR888" s="25"/>
      <c r="AS888" s="25"/>
      <c r="AT888" s="25"/>
      <c r="AU888" s="25"/>
      <c r="AV888" s="25"/>
      <c r="AW888" s="25"/>
      <c r="AX888" s="25"/>
      <c r="AY888" s="25"/>
      <c r="AZ888" s="25"/>
      <c r="BA888" s="25"/>
      <c r="BB888" s="25"/>
      <c r="BC888" s="25"/>
      <c r="BD888" s="25"/>
      <c r="BE888" s="25"/>
      <c r="BF888" s="25"/>
      <c r="BG888" s="25"/>
      <c r="BH888" s="25"/>
      <c r="BI888" s="25"/>
      <c r="BJ888" s="25"/>
      <c r="BK888" s="25"/>
      <c r="BL888" s="25"/>
      <c r="BM888" s="25"/>
      <c r="BN888" s="25"/>
      <c r="BO888" s="25"/>
      <c r="BP888" s="25"/>
      <c r="BQ888" s="25"/>
      <c r="BR888" s="25"/>
      <c r="BS888" s="25"/>
      <c r="BT888" s="25"/>
      <c r="BU888" s="25"/>
      <c r="BV888" s="25"/>
      <c r="BW888" s="25"/>
      <c r="BX888" s="25"/>
      <c r="BY888" s="25"/>
      <c r="BZ888" s="25"/>
      <c r="CA888" s="25"/>
      <c r="CB888" s="25"/>
      <c r="CC888" s="25"/>
      <c r="CD888" s="25"/>
      <c r="CE888" s="25"/>
      <c r="CF888" s="25"/>
      <c r="CG888" s="25"/>
      <c r="CH888" s="25"/>
      <c r="CI888" s="25"/>
      <c r="CJ888" s="25"/>
      <c r="CK888" s="25"/>
      <c r="CL888" s="25"/>
    </row>
    <row r="889" spans="1:92" s="31" customFormat="1" ht="24">
      <c r="A889" s="7" t="s">
        <v>490</v>
      </c>
      <c r="B889" s="6" t="s">
        <v>46</v>
      </c>
      <c r="C889" s="6" t="s">
        <v>6</v>
      </c>
      <c r="D889" s="6" t="s">
        <v>7</v>
      </c>
      <c r="E889" s="6" t="s">
        <v>165</v>
      </c>
      <c r="F889" s="6"/>
      <c r="G889" s="67">
        <f t="shared" si="456"/>
        <v>1140304.2</v>
      </c>
      <c r="H889" s="67">
        <f t="shared" si="456"/>
        <v>18179.46</v>
      </c>
      <c r="I889" s="67">
        <f t="shared" si="443"/>
        <v>1158483.6599999999</v>
      </c>
      <c r="J889" s="67">
        <f t="shared" si="456"/>
        <v>1181079.48</v>
      </c>
      <c r="K889" s="67">
        <f t="shared" si="456"/>
        <v>32788.019999999997</v>
      </c>
      <c r="L889" s="67">
        <f t="shared" si="438"/>
        <v>1213867.5</v>
      </c>
      <c r="M889" s="67">
        <f t="shared" si="456"/>
        <v>1226407.32</v>
      </c>
      <c r="N889" s="67">
        <f t="shared" si="456"/>
        <v>32741.040000000001</v>
      </c>
      <c r="O889" s="67">
        <f t="shared" si="439"/>
        <v>1259148.3600000001</v>
      </c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  <c r="AG889" s="25"/>
      <c r="AH889" s="25"/>
      <c r="AI889" s="25"/>
      <c r="AJ889" s="25"/>
      <c r="AK889" s="25"/>
      <c r="AL889" s="25"/>
      <c r="AM889" s="25"/>
      <c r="AN889" s="25"/>
      <c r="AO889" s="25"/>
      <c r="AP889" s="25"/>
      <c r="AQ889" s="25"/>
      <c r="AR889" s="25"/>
      <c r="AS889" s="25"/>
      <c r="AT889" s="25"/>
      <c r="AU889" s="25"/>
      <c r="AV889" s="25"/>
      <c r="AW889" s="25"/>
      <c r="AX889" s="25"/>
      <c r="AY889" s="25"/>
      <c r="AZ889" s="25"/>
      <c r="BA889" s="25"/>
      <c r="BB889" s="25"/>
      <c r="BC889" s="25"/>
      <c r="BD889" s="25"/>
      <c r="BE889" s="25"/>
      <c r="BF889" s="25"/>
      <c r="BG889" s="25"/>
      <c r="BH889" s="25"/>
      <c r="BI889" s="25"/>
      <c r="BJ889" s="25"/>
      <c r="BK889" s="25"/>
      <c r="BL889" s="25"/>
      <c r="BM889" s="25"/>
      <c r="BN889" s="25"/>
      <c r="BO889" s="25"/>
      <c r="BP889" s="25"/>
      <c r="BQ889" s="25"/>
      <c r="BR889" s="25"/>
      <c r="BS889" s="25"/>
      <c r="BT889" s="25"/>
      <c r="BU889" s="25"/>
      <c r="BV889" s="25"/>
      <c r="BW889" s="25"/>
      <c r="BX889" s="25"/>
      <c r="BY889" s="25"/>
      <c r="BZ889" s="25"/>
      <c r="CA889" s="25"/>
      <c r="CB889" s="25"/>
      <c r="CC889" s="25"/>
      <c r="CD889" s="25"/>
      <c r="CE889" s="25"/>
      <c r="CF889" s="25"/>
      <c r="CG889" s="25"/>
      <c r="CH889" s="25"/>
      <c r="CI889" s="25"/>
      <c r="CJ889" s="25"/>
      <c r="CK889" s="25"/>
      <c r="CL889" s="25"/>
    </row>
    <row r="890" spans="1:92" s="31" customFormat="1" ht="24">
      <c r="A890" s="7" t="s">
        <v>491</v>
      </c>
      <c r="B890" s="6" t="s">
        <v>46</v>
      </c>
      <c r="C890" s="6" t="s">
        <v>6</v>
      </c>
      <c r="D890" s="6" t="s">
        <v>7</v>
      </c>
      <c r="E890" s="6" t="s">
        <v>166</v>
      </c>
      <c r="F890" s="6"/>
      <c r="G890" s="67">
        <f t="shared" si="456"/>
        <v>1140304.2</v>
      </c>
      <c r="H890" s="67">
        <f t="shared" si="456"/>
        <v>18179.46</v>
      </c>
      <c r="I890" s="67">
        <f t="shared" si="443"/>
        <v>1158483.6599999999</v>
      </c>
      <c r="J890" s="67">
        <f t="shared" si="456"/>
        <v>1181079.48</v>
      </c>
      <c r="K890" s="67">
        <f t="shared" si="456"/>
        <v>32788.019999999997</v>
      </c>
      <c r="L890" s="67">
        <f t="shared" si="438"/>
        <v>1213867.5</v>
      </c>
      <c r="M890" s="67">
        <f t="shared" si="456"/>
        <v>1226407.32</v>
      </c>
      <c r="N890" s="67">
        <f t="shared" si="456"/>
        <v>32741.040000000001</v>
      </c>
      <c r="O890" s="67">
        <f t="shared" si="439"/>
        <v>1259148.3600000001</v>
      </c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  <c r="AG890" s="25"/>
      <c r="AH890" s="25"/>
      <c r="AI890" s="25"/>
      <c r="AJ890" s="25"/>
      <c r="AK890" s="25"/>
      <c r="AL890" s="25"/>
      <c r="AM890" s="25"/>
      <c r="AN890" s="25"/>
      <c r="AO890" s="25"/>
      <c r="AP890" s="25"/>
      <c r="AQ890" s="25"/>
      <c r="AR890" s="25"/>
      <c r="AS890" s="25"/>
      <c r="AT890" s="25"/>
      <c r="AU890" s="25"/>
      <c r="AV890" s="25"/>
      <c r="AW890" s="25"/>
      <c r="AX890" s="25"/>
      <c r="AY890" s="25"/>
      <c r="AZ890" s="25"/>
      <c r="BA890" s="25"/>
      <c r="BB890" s="25"/>
      <c r="BC890" s="25"/>
      <c r="BD890" s="25"/>
      <c r="BE890" s="25"/>
      <c r="BF890" s="25"/>
      <c r="BG890" s="25"/>
      <c r="BH890" s="25"/>
      <c r="BI890" s="25"/>
      <c r="BJ890" s="25"/>
      <c r="BK890" s="25"/>
      <c r="BL890" s="25"/>
      <c r="BM890" s="25"/>
      <c r="BN890" s="25"/>
      <c r="BO890" s="25"/>
      <c r="BP890" s="25"/>
      <c r="BQ890" s="25"/>
      <c r="BR890" s="25"/>
      <c r="BS890" s="25"/>
      <c r="BT890" s="25"/>
      <c r="BU890" s="25"/>
      <c r="BV890" s="25"/>
      <c r="BW890" s="25"/>
      <c r="BX890" s="25"/>
      <c r="BY890" s="25"/>
      <c r="BZ890" s="25"/>
      <c r="CA890" s="25"/>
      <c r="CB890" s="25"/>
      <c r="CC890" s="25"/>
      <c r="CD890" s="25"/>
      <c r="CE890" s="25"/>
      <c r="CF890" s="25"/>
      <c r="CG890" s="25"/>
      <c r="CH890" s="25"/>
      <c r="CI890" s="25"/>
      <c r="CJ890" s="25"/>
      <c r="CK890" s="25"/>
      <c r="CL890" s="25"/>
    </row>
    <row r="891" spans="1:92" ht="24">
      <c r="A891" s="7" t="s">
        <v>498</v>
      </c>
      <c r="B891" s="6" t="s">
        <v>46</v>
      </c>
      <c r="C891" s="6" t="s">
        <v>6</v>
      </c>
      <c r="D891" s="6" t="s">
        <v>7</v>
      </c>
      <c r="E891" s="6" t="s">
        <v>170</v>
      </c>
      <c r="F891" s="6"/>
      <c r="G891" s="67">
        <f t="shared" si="456"/>
        <v>1140304.2</v>
      </c>
      <c r="H891" s="67">
        <f t="shared" si="456"/>
        <v>18179.46</v>
      </c>
      <c r="I891" s="67">
        <f t="shared" si="443"/>
        <v>1158483.6599999999</v>
      </c>
      <c r="J891" s="67">
        <f t="shared" si="456"/>
        <v>1181079.48</v>
      </c>
      <c r="K891" s="67">
        <f t="shared" si="456"/>
        <v>32788.019999999997</v>
      </c>
      <c r="L891" s="67">
        <f t="shared" si="438"/>
        <v>1213867.5</v>
      </c>
      <c r="M891" s="67">
        <f t="shared" si="456"/>
        <v>1226407.32</v>
      </c>
      <c r="N891" s="67">
        <f t="shared" si="456"/>
        <v>32741.040000000001</v>
      </c>
      <c r="O891" s="67">
        <f t="shared" si="439"/>
        <v>1259148.3600000001</v>
      </c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  <c r="AL891" s="26"/>
      <c r="AM891" s="26"/>
      <c r="AN891" s="26"/>
      <c r="AO891" s="26"/>
      <c r="AP891" s="26"/>
      <c r="AQ891" s="26"/>
      <c r="AR891" s="26"/>
      <c r="AS891" s="26"/>
      <c r="AT891" s="26"/>
      <c r="AU891" s="26"/>
      <c r="AV891" s="26"/>
      <c r="AW891" s="26"/>
      <c r="AX891" s="26"/>
      <c r="AY891" s="26"/>
      <c r="AZ891" s="26"/>
      <c r="BA891" s="26"/>
      <c r="BB891" s="26"/>
      <c r="BC891" s="26"/>
      <c r="BD891" s="26"/>
      <c r="BE891" s="26"/>
      <c r="BF891" s="26"/>
      <c r="BG891" s="26"/>
      <c r="BH891" s="26"/>
      <c r="BI891" s="26"/>
      <c r="BJ891" s="26"/>
      <c r="BK891" s="26"/>
      <c r="BL891" s="26"/>
      <c r="BM891" s="26"/>
      <c r="BN891" s="26"/>
      <c r="BO891" s="26"/>
      <c r="BP891" s="26"/>
      <c r="BQ891" s="26"/>
      <c r="BR891" s="26"/>
      <c r="BS891" s="26"/>
      <c r="BT891" s="26"/>
      <c r="BU891" s="26"/>
      <c r="BV891" s="26"/>
      <c r="BW891" s="26"/>
      <c r="BX891" s="26"/>
      <c r="BY891" s="26"/>
      <c r="BZ891" s="26"/>
      <c r="CA891" s="26"/>
      <c r="CB891" s="26"/>
      <c r="CC891" s="26"/>
      <c r="CD891" s="26"/>
      <c r="CE891" s="26"/>
      <c r="CF891" s="26"/>
      <c r="CG891" s="26"/>
      <c r="CH891" s="26"/>
      <c r="CI891" s="26"/>
      <c r="CJ891" s="26"/>
      <c r="CK891" s="26"/>
      <c r="CL891" s="26"/>
    </row>
    <row r="892" spans="1:92">
      <c r="A892" s="7" t="s">
        <v>101</v>
      </c>
      <c r="B892" s="6" t="s">
        <v>46</v>
      </c>
      <c r="C892" s="6" t="s">
        <v>6</v>
      </c>
      <c r="D892" s="6" t="s">
        <v>7</v>
      </c>
      <c r="E892" s="6" t="s">
        <v>170</v>
      </c>
      <c r="F892" s="6" t="s">
        <v>93</v>
      </c>
      <c r="G892" s="67">
        <f t="shared" si="456"/>
        <v>1140304.2</v>
      </c>
      <c r="H892" s="67">
        <f t="shared" si="456"/>
        <v>18179.46</v>
      </c>
      <c r="I892" s="67">
        <f t="shared" si="443"/>
        <v>1158483.6599999999</v>
      </c>
      <c r="J892" s="67">
        <f t="shared" si="456"/>
        <v>1181079.48</v>
      </c>
      <c r="K892" s="67">
        <f t="shared" si="456"/>
        <v>32788.019999999997</v>
      </c>
      <c r="L892" s="67">
        <f t="shared" si="438"/>
        <v>1213867.5</v>
      </c>
      <c r="M892" s="67">
        <f t="shared" si="456"/>
        <v>1226407.32</v>
      </c>
      <c r="N892" s="67">
        <f t="shared" si="456"/>
        <v>32741.040000000001</v>
      </c>
      <c r="O892" s="67">
        <f t="shared" si="439"/>
        <v>1259148.3600000001</v>
      </c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  <c r="AL892" s="26"/>
      <c r="AM892" s="26"/>
      <c r="AN892" s="26"/>
      <c r="AO892" s="26"/>
      <c r="AP892" s="26"/>
      <c r="AQ892" s="26"/>
      <c r="AR892" s="26"/>
      <c r="AS892" s="26"/>
      <c r="AT892" s="26"/>
      <c r="AU892" s="26"/>
      <c r="AV892" s="26"/>
      <c r="AW892" s="26"/>
      <c r="AX892" s="26"/>
      <c r="AY892" s="26"/>
      <c r="AZ892" s="26"/>
      <c r="BA892" s="26"/>
      <c r="BB892" s="26"/>
      <c r="BC892" s="26"/>
      <c r="BD892" s="26"/>
      <c r="BE892" s="26"/>
      <c r="BF892" s="26"/>
      <c r="BG892" s="26"/>
      <c r="BH892" s="26"/>
      <c r="BI892" s="26"/>
      <c r="BJ892" s="26"/>
      <c r="BK892" s="26"/>
      <c r="BL892" s="26"/>
      <c r="BM892" s="26"/>
      <c r="BN892" s="26"/>
      <c r="BO892" s="26"/>
      <c r="BP892" s="26"/>
      <c r="BQ892" s="26"/>
      <c r="BR892" s="26"/>
      <c r="BS892" s="26"/>
      <c r="BT892" s="26"/>
      <c r="BU892" s="26"/>
      <c r="BV892" s="26"/>
      <c r="BW892" s="26"/>
      <c r="BX892" s="26"/>
      <c r="BY892" s="26"/>
      <c r="BZ892" s="26"/>
      <c r="CA892" s="26"/>
      <c r="CB892" s="26"/>
      <c r="CC892" s="26"/>
      <c r="CD892" s="26"/>
      <c r="CE892" s="26"/>
      <c r="CF892" s="26"/>
      <c r="CG892" s="26"/>
      <c r="CH892" s="26"/>
      <c r="CI892" s="26"/>
      <c r="CJ892" s="26"/>
      <c r="CK892" s="26"/>
      <c r="CL892" s="26"/>
    </row>
    <row r="893" spans="1:92">
      <c r="A893" s="7" t="s">
        <v>96</v>
      </c>
      <c r="B893" s="6" t="s">
        <v>46</v>
      </c>
      <c r="C893" s="6" t="s">
        <v>6</v>
      </c>
      <c r="D893" s="6" t="s">
        <v>7</v>
      </c>
      <c r="E893" s="6" t="s">
        <v>170</v>
      </c>
      <c r="F893" s="6" t="s">
        <v>94</v>
      </c>
      <c r="G893" s="67">
        <v>1140304.2</v>
      </c>
      <c r="H893" s="67">
        <v>18179.46</v>
      </c>
      <c r="I893" s="67">
        <f t="shared" si="443"/>
        <v>1158483.6599999999</v>
      </c>
      <c r="J893" s="68">
        <v>1181079.48</v>
      </c>
      <c r="K893" s="67">
        <v>32788.019999999997</v>
      </c>
      <c r="L893" s="67">
        <f t="shared" si="438"/>
        <v>1213867.5</v>
      </c>
      <c r="M893" s="67">
        <v>1226407.32</v>
      </c>
      <c r="N893" s="67">
        <v>32741.040000000001</v>
      </c>
      <c r="O893" s="67">
        <f t="shared" si="439"/>
        <v>1259148.3600000001</v>
      </c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  <c r="AL893" s="26"/>
      <c r="AM893" s="26"/>
      <c r="AN893" s="26"/>
      <c r="AO893" s="26"/>
      <c r="AP893" s="26"/>
      <c r="AQ893" s="26"/>
      <c r="AR893" s="26"/>
      <c r="AS893" s="26"/>
      <c r="AT893" s="26"/>
      <c r="AU893" s="26"/>
      <c r="AV893" s="26"/>
      <c r="AW893" s="26"/>
      <c r="AX893" s="26"/>
      <c r="AY893" s="26"/>
      <c r="AZ893" s="26"/>
      <c r="BA893" s="26"/>
      <c r="BB893" s="26"/>
      <c r="BC893" s="26"/>
      <c r="BD893" s="26"/>
      <c r="BE893" s="26"/>
      <c r="BF893" s="26"/>
      <c r="BG893" s="26"/>
      <c r="BH893" s="26"/>
      <c r="BI893" s="26"/>
      <c r="BJ893" s="26"/>
      <c r="BK893" s="26"/>
      <c r="BL893" s="26"/>
      <c r="BM893" s="26"/>
      <c r="BN893" s="26"/>
      <c r="BO893" s="26"/>
      <c r="BP893" s="26"/>
      <c r="BQ893" s="26"/>
      <c r="BR893" s="26"/>
      <c r="BS893" s="26"/>
      <c r="BT893" s="26"/>
      <c r="BU893" s="26"/>
      <c r="BV893" s="26"/>
      <c r="BW893" s="26"/>
      <c r="BX893" s="26"/>
      <c r="BY893" s="26"/>
      <c r="BZ893" s="26"/>
      <c r="CA893" s="26"/>
      <c r="CB893" s="26"/>
      <c r="CC893" s="26"/>
      <c r="CD893" s="26"/>
      <c r="CE893" s="26"/>
      <c r="CF893" s="26"/>
      <c r="CG893" s="26"/>
      <c r="CH893" s="26"/>
      <c r="CI893" s="26"/>
      <c r="CJ893" s="26"/>
      <c r="CK893" s="26"/>
      <c r="CL893" s="26"/>
    </row>
    <row r="894" spans="1:92" ht="12" hidden="1" customHeight="1">
      <c r="A894" s="11" t="s">
        <v>193</v>
      </c>
      <c r="B894" s="2" t="s">
        <v>46</v>
      </c>
      <c r="C894" s="2" t="s">
        <v>7</v>
      </c>
      <c r="D894" s="2"/>
      <c r="E894" s="2"/>
      <c r="F894" s="2"/>
      <c r="G894" s="65">
        <f t="shared" ref="G894:H896" si="457">G895</f>
        <v>0</v>
      </c>
      <c r="H894" s="65">
        <f t="shared" si="457"/>
        <v>0</v>
      </c>
      <c r="I894" s="65">
        <f t="shared" si="443"/>
        <v>0</v>
      </c>
      <c r="J894" s="65">
        <f t="shared" ref="J894:M896" si="458">J895</f>
        <v>0</v>
      </c>
      <c r="K894" s="65">
        <f>K895</f>
        <v>0</v>
      </c>
      <c r="L894" s="65">
        <f t="shared" si="438"/>
        <v>0</v>
      </c>
      <c r="M894" s="65">
        <f t="shared" si="458"/>
        <v>0</v>
      </c>
      <c r="N894" s="65">
        <f>N895</f>
        <v>0</v>
      </c>
      <c r="O894" s="65">
        <f t="shared" si="439"/>
        <v>0</v>
      </c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  <c r="AL894" s="26"/>
      <c r="AM894" s="26"/>
      <c r="AN894" s="26"/>
      <c r="AO894" s="26"/>
      <c r="AP894" s="26"/>
      <c r="AQ894" s="26"/>
      <c r="AR894" s="26"/>
      <c r="AS894" s="26"/>
      <c r="AT894" s="26"/>
      <c r="AU894" s="26"/>
      <c r="AV894" s="26"/>
      <c r="AW894" s="26"/>
      <c r="AX894" s="26"/>
      <c r="AY894" s="26"/>
      <c r="AZ894" s="26"/>
      <c r="BA894" s="26"/>
      <c r="BB894" s="26"/>
      <c r="BC894" s="26"/>
      <c r="BD894" s="26"/>
      <c r="BE894" s="26"/>
      <c r="BF894" s="26"/>
      <c r="BG894" s="26"/>
      <c r="BH894" s="26"/>
      <c r="BI894" s="26"/>
      <c r="BJ894" s="26"/>
      <c r="BK894" s="26"/>
      <c r="BL894" s="26"/>
      <c r="BM894" s="26"/>
      <c r="BN894" s="26"/>
      <c r="BO894" s="26"/>
      <c r="BP894" s="26"/>
      <c r="BQ894" s="26"/>
      <c r="BR894" s="26"/>
      <c r="BS894" s="26"/>
      <c r="BT894" s="26"/>
      <c r="BU894" s="26"/>
      <c r="BV894" s="26"/>
      <c r="BW894" s="26"/>
      <c r="BX894" s="26"/>
      <c r="BY894" s="26"/>
      <c r="BZ894" s="26"/>
      <c r="CA894" s="26"/>
      <c r="CB894" s="26"/>
      <c r="CC894" s="26"/>
      <c r="CD894" s="26"/>
      <c r="CE894" s="26"/>
      <c r="CF894" s="26"/>
      <c r="CG894" s="26"/>
      <c r="CH894" s="26"/>
      <c r="CI894" s="26"/>
      <c r="CJ894" s="26"/>
      <c r="CK894" s="26"/>
      <c r="CL894" s="26"/>
    </row>
    <row r="895" spans="1:92" ht="12" hidden="1" customHeight="1">
      <c r="A895" s="39" t="s">
        <v>341</v>
      </c>
      <c r="B895" s="4" t="s">
        <v>46</v>
      </c>
      <c r="C895" s="4" t="s">
        <v>7</v>
      </c>
      <c r="D895" s="4" t="s">
        <v>13</v>
      </c>
      <c r="E895" s="4"/>
      <c r="F895" s="4"/>
      <c r="G895" s="66">
        <f t="shared" si="457"/>
        <v>0</v>
      </c>
      <c r="H895" s="66">
        <f t="shared" si="457"/>
        <v>0</v>
      </c>
      <c r="I895" s="65">
        <f t="shared" si="443"/>
        <v>0</v>
      </c>
      <c r="J895" s="66">
        <f t="shared" si="458"/>
        <v>0</v>
      </c>
      <c r="K895" s="66">
        <f>K896</f>
        <v>0</v>
      </c>
      <c r="L895" s="65">
        <f t="shared" si="438"/>
        <v>0</v>
      </c>
      <c r="M895" s="66">
        <f t="shared" si="458"/>
        <v>0</v>
      </c>
      <c r="N895" s="66">
        <f>N896</f>
        <v>0</v>
      </c>
      <c r="O895" s="65">
        <f t="shared" si="439"/>
        <v>0</v>
      </c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  <c r="AL895" s="26"/>
      <c r="AM895" s="26"/>
      <c r="AN895" s="26"/>
      <c r="AO895" s="26"/>
      <c r="AP895" s="26"/>
      <c r="AQ895" s="26"/>
      <c r="AR895" s="26"/>
      <c r="AS895" s="26"/>
      <c r="AT895" s="26"/>
      <c r="AU895" s="26"/>
      <c r="AV895" s="26"/>
      <c r="AW895" s="26"/>
      <c r="AX895" s="26"/>
      <c r="AY895" s="26"/>
      <c r="AZ895" s="26"/>
      <c r="BA895" s="26"/>
      <c r="BB895" s="26"/>
      <c r="BC895" s="26"/>
      <c r="BD895" s="26"/>
      <c r="BE895" s="26"/>
      <c r="BF895" s="26"/>
      <c r="BG895" s="26"/>
      <c r="BH895" s="26"/>
      <c r="BI895" s="26"/>
      <c r="BJ895" s="26"/>
      <c r="BK895" s="26"/>
      <c r="BL895" s="26"/>
      <c r="BM895" s="26"/>
      <c r="BN895" s="26"/>
      <c r="BO895" s="26"/>
      <c r="BP895" s="26"/>
      <c r="BQ895" s="26"/>
      <c r="BR895" s="26"/>
      <c r="BS895" s="26"/>
      <c r="BT895" s="26"/>
      <c r="BU895" s="26"/>
      <c r="BV895" s="26"/>
      <c r="BW895" s="26"/>
      <c r="BX895" s="26"/>
      <c r="BY895" s="26"/>
      <c r="BZ895" s="26"/>
      <c r="CA895" s="26"/>
      <c r="CB895" s="26"/>
      <c r="CC895" s="26"/>
      <c r="CD895" s="26"/>
      <c r="CE895" s="26"/>
      <c r="CF895" s="26"/>
      <c r="CG895" s="26"/>
      <c r="CH895" s="26"/>
      <c r="CI895" s="26"/>
      <c r="CJ895" s="26"/>
      <c r="CK895" s="26"/>
      <c r="CL895" s="26"/>
    </row>
    <row r="896" spans="1:92" ht="36" hidden="1">
      <c r="A896" s="15" t="s">
        <v>288</v>
      </c>
      <c r="B896" s="6" t="s">
        <v>46</v>
      </c>
      <c r="C896" s="6" t="s">
        <v>7</v>
      </c>
      <c r="D896" s="6" t="s">
        <v>13</v>
      </c>
      <c r="E896" s="6" t="s">
        <v>274</v>
      </c>
      <c r="F896" s="6"/>
      <c r="G896" s="67">
        <f t="shared" si="457"/>
        <v>0</v>
      </c>
      <c r="H896" s="67">
        <f t="shared" si="457"/>
        <v>0</v>
      </c>
      <c r="I896" s="65">
        <f t="shared" si="443"/>
        <v>0</v>
      </c>
      <c r="J896" s="67">
        <f t="shared" si="458"/>
        <v>0</v>
      </c>
      <c r="K896" s="67">
        <f>K897</f>
        <v>0</v>
      </c>
      <c r="L896" s="65">
        <f t="shared" si="438"/>
        <v>0</v>
      </c>
      <c r="M896" s="67">
        <f t="shared" si="458"/>
        <v>0</v>
      </c>
      <c r="N896" s="67">
        <f>N897</f>
        <v>0</v>
      </c>
      <c r="O896" s="65">
        <f t="shared" si="439"/>
        <v>0</v>
      </c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  <c r="AL896" s="26"/>
      <c r="AM896" s="26"/>
      <c r="AN896" s="26"/>
      <c r="AO896" s="26"/>
      <c r="AP896" s="26"/>
      <c r="AQ896" s="26"/>
      <c r="AR896" s="26"/>
      <c r="AS896" s="26"/>
      <c r="AT896" s="26"/>
      <c r="AU896" s="26"/>
      <c r="AV896" s="26"/>
      <c r="AW896" s="26"/>
      <c r="AX896" s="26"/>
      <c r="AY896" s="26"/>
      <c r="AZ896" s="26"/>
      <c r="BA896" s="26"/>
      <c r="BB896" s="26"/>
      <c r="BC896" s="26"/>
      <c r="BD896" s="26"/>
      <c r="BE896" s="26"/>
      <c r="BF896" s="26"/>
      <c r="BG896" s="26"/>
      <c r="BH896" s="26"/>
      <c r="BI896" s="26"/>
      <c r="BJ896" s="26"/>
      <c r="BK896" s="26"/>
      <c r="BL896" s="26"/>
      <c r="BM896" s="26"/>
      <c r="BN896" s="26"/>
      <c r="BO896" s="26"/>
      <c r="BP896" s="26"/>
      <c r="BQ896" s="26"/>
      <c r="BR896" s="26"/>
      <c r="BS896" s="26"/>
      <c r="BT896" s="26"/>
      <c r="BU896" s="26"/>
      <c r="BV896" s="26"/>
      <c r="BW896" s="26"/>
      <c r="BX896" s="26"/>
      <c r="BY896" s="26"/>
      <c r="BZ896" s="26"/>
      <c r="CA896" s="26"/>
      <c r="CB896" s="26"/>
      <c r="CC896" s="26"/>
      <c r="CD896" s="26"/>
      <c r="CE896" s="26"/>
      <c r="CF896" s="26"/>
      <c r="CG896" s="26"/>
      <c r="CH896" s="26"/>
      <c r="CI896" s="26"/>
      <c r="CJ896" s="26"/>
      <c r="CK896" s="26"/>
      <c r="CL896" s="26"/>
    </row>
    <row r="897" spans="1:17" ht="14.25" hidden="1" customHeight="1">
      <c r="A897" s="15" t="s">
        <v>109</v>
      </c>
      <c r="B897" s="6" t="s">
        <v>46</v>
      </c>
      <c r="C897" s="6" t="s">
        <v>7</v>
      </c>
      <c r="D897" s="6" t="s">
        <v>13</v>
      </c>
      <c r="E897" s="6" t="s">
        <v>281</v>
      </c>
      <c r="F897" s="6"/>
      <c r="G897" s="67">
        <f>G900+G898</f>
        <v>0</v>
      </c>
      <c r="H897" s="67">
        <f>H900+H898</f>
        <v>0</v>
      </c>
      <c r="I897" s="65">
        <f t="shared" si="443"/>
        <v>0</v>
      </c>
      <c r="J897" s="67">
        <f t="shared" ref="J897:M897" si="459">J900+J898</f>
        <v>0</v>
      </c>
      <c r="K897" s="67">
        <f>K900+K898</f>
        <v>0</v>
      </c>
      <c r="L897" s="65">
        <f t="shared" si="438"/>
        <v>0</v>
      </c>
      <c r="M897" s="67">
        <f t="shared" si="459"/>
        <v>0</v>
      </c>
      <c r="N897" s="67">
        <f>N900+N898</f>
        <v>0</v>
      </c>
      <c r="O897" s="65">
        <f t="shared" si="439"/>
        <v>0</v>
      </c>
    </row>
    <row r="898" spans="1:17" s="31" customFormat="1" ht="15" hidden="1" customHeight="1">
      <c r="A898" s="7" t="s">
        <v>95</v>
      </c>
      <c r="B898" s="6" t="s">
        <v>46</v>
      </c>
      <c r="C898" s="6" t="s">
        <v>7</v>
      </c>
      <c r="D898" s="6" t="s">
        <v>13</v>
      </c>
      <c r="E898" s="6" t="s">
        <v>281</v>
      </c>
      <c r="F898" s="6" t="s">
        <v>93</v>
      </c>
      <c r="G898" s="67">
        <f>G899</f>
        <v>0</v>
      </c>
      <c r="H898" s="67">
        <f>H899</f>
        <v>0</v>
      </c>
      <c r="I898" s="65">
        <f t="shared" si="443"/>
        <v>0</v>
      </c>
      <c r="J898" s="67">
        <f t="shared" ref="J898:M898" si="460">J899</f>
        <v>0</v>
      </c>
      <c r="K898" s="67">
        <f>K899</f>
        <v>0</v>
      </c>
      <c r="L898" s="65">
        <f t="shared" si="438"/>
        <v>0</v>
      </c>
      <c r="M898" s="67">
        <f t="shared" si="460"/>
        <v>0</v>
      </c>
      <c r="N898" s="67">
        <f>N899</f>
        <v>0</v>
      </c>
      <c r="O898" s="65">
        <f t="shared" si="439"/>
        <v>0</v>
      </c>
    </row>
    <row r="899" spans="1:17" s="31" customFormat="1" ht="15" hidden="1" customHeight="1">
      <c r="A899" s="7" t="s">
        <v>104</v>
      </c>
      <c r="B899" s="6" t="s">
        <v>46</v>
      </c>
      <c r="C899" s="6" t="s">
        <v>7</v>
      </c>
      <c r="D899" s="6" t="s">
        <v>13</v>
      </c>
      <c r="E899" s="6" t="s">
        <v>281</v>
      </c>
      <c r="F899" s="6" t="s">
        <v>103</v>
      </c>
      <c r="G899" s="67"/>
      <c r="H899" s="67"/>
      <c r="I899" s="65">
        <f t="shared" si="443"/>
        <v>0</v>
      </c>
      <c r="J899" s="67"/>
      <c r="K899" s="67"/>
      <c r="L899" s="65">
        <f t="shared" si="438"/>
        <v>0</v>
      </c>
      <c r="M899" s="67"/>
      <c r="N899" s="67"/>
      <c r="O899" s="65">
        <f t="shared" si="439"/>
        <v>0</v>
      </c>
    </row>
    <row r="900" spans="1:17" s="31" customFormat="1" ht="15" hidden="1" customHeight="1">
      <c r="A900" s="15" t="s">
        <v>65</v>
      </c>
      <c r="B900" s="6" t="s">
        <v>46</v>
      </c>
      <c r="C900" s="6" t="s">
        <v>7</v>
      </c>
      <c r="D900" s="6" t="s">
        <v>13</v>
      </c>
      <c r="E900" s="6" t="s">
        <v>281</v>
      </c>
      <c r="F900" s="6" t="s">
        <v>22</v>
      </c>
      <c r="G900" s="67">
        <f t="shared" ref="G900:N900" si="461">G901</f>
        <v>0</v>
      </c>
      <c r="H900" s="67">
        <f t="shared" si="461"/>
        <v>0</v>
      </c>
      <c r="I900" s="65">
        <f t="shared" si="443"/>
        <v>0</v>
      </c>
      <c r="J900" s="67">
        <f t="shared" si="461"/>
        <v>0</v>
      </c>
      <c r="K900" s="67">
        <f t="shared" si="461"/>
        <v>0</v>
      </c>
      <c r="L900" s="65">
        <f t="shared" si="438"/>
        <v>0</v>
      </c>
      <c r="M900" s="67">
        <f t="shared" si="461"/>
        <v>0</v>
      </c>
      <c r="N900" s="67">
        <f t="shared" si="461"/>
        <v>0</v>
      </c>
      <c r="O900" s="65">
        <f t="shared" si="439"/>
        <v>0</v>
      </c>
    </row>
    <row r="901" spans="1:17" s="31" customFormat="1" ht="15" hidden="1" customHeight="1">
      <c r="A901" s="15" t="s">
        <v>99</v>
      </c>
      <c r="B901" s="6" t="s">
        <v>46</v>
      </c>
      <c r="C901" s="6" t="s">
        <v>7</v>
      </c>
      <c r="D901" s="6" t="s">
        <v>13</v>
      </c>
      <c r="E901" s="6" t="s">
        <v>281</v>
      </c>
      <c r="F901" s="6" t="s">
        <v>98</v>
      </c>
      <c r="G901" s="67"/>
      <c r="H901" s="67"/>
      <c r="I901" s="65">
        <f t="shared" si="443"/>
        <v>0</v>
      </c>
      <c r="J901" s="68">
        <v>0</v>
      </c>
      <c r="K901" s="67"/>
      <c r="L901" s="65">
        <f t="shared" si="438"/>
        <v>0</v>
      </c>
      <c r="M901" s="67">
        <v>0</v>
      </c>
      <c r="N901" s="67"/>
      <c r="O901" s="65">
        <f t="shared" si="439"/>
        <v>0</v>
      </c>
    </row>
    <row r="902" spans="1:17" s="32" customFormat="1" ht="15" hidden="1" customHeight="1">
      <c r="A902" s="11" t="s">
        <v>49</v>
      </c>
      <c r="B902" s="2" t="s">
        <v>46</v>
      </c>
      <c r="C902" s="2" t="s">
        <v>17</v>
      </c>
      <c r="D902" s="2"/>
      <c r="E902" s="2"/>
      <c r="F902" s="2"/>
      <c r="G902" s="65">
        <f t="shared" ref="G902:N909" si="462">G903</f>
        <v>0</v>
      </c>
      <c r="H902" s="65">
        <f t="shared" si="462"/>
        <v>0</v>
      </c>
      <c r="I902" s="65">
        <f t="shared" si="443"/>
        <v>0</v>
      </c>
      <c r="J902" s="65">
        <f t="shared" si="462"/>
        <v>0</v>
      </c>
      <c r="K902" s="65">
        <f t="shared" si="462"/>
        <v>0</v>
      </c>
      <c r="L902" s="65">
        <f t="shared" si="438"/>
        <v>0</v>
      </c>
      <c r="M902" s="65">
        <f t="shared" si="462"/>
        <v>0</v>
      </c>
      <c r="N902" s="65">
        <f t="shared" si="462"/>
        <v>0</v>
      </c>
      <c r="O902" s="65">
        <f t="shared" si="439"/>
        <v>0</v>
      </c>
      <c r="P902" s="31"/>
      <c r="Q902" s="31"/>
    </row>
    <row r="903" spans="1:17" s="34" customFormat="1" ht="15" hidden="1" customHeight="1">
      <c r="A903" s="8" t="s">
        <v>20</v>
      </c>
      <c r="B903" s="4" t="s">
        <v>46</v>
      </c>
      <c r="C903" s="4" t="s">
        <v>17</v>
      </c>
      <c r="D903" s="4" t="s">
        <v>5</v>
      </c>
      <c r="E903" s="4"/>
      <c r="F903" s="4"/>
      <c r="G903" s="66">
        <f>G904</f>
        <v>0</v>
      </c>
      <c r="H903" s="66">
        <f>H904</f>
        <v>0</v>
      </c>
      <c r="I903" s="65">
        <f t="shared" si="443"/>
        <v>0</v>
      </c>
      <c r="J903" s="66">
        <f t="shared" si="462"/>
        <v>0</v>
      </c>
      <c r="K903" s="66">
        <f>K904</f>
        <v>0</v>
      </c>
      <c r="L903" s="65">
        <f t="shared" si="438"/>
        <v>0</v>
      </c>
      <c r="M903" s="66">
        <f t="shared" si="462"/>
        <v>0</v>
      </c>
      <c r="N903" s="66">
        <f>N904</f>
        <v>0</v>
      </c>
      <c r="O903" s="65">
        <f t="shared" si="439"/>
        <v>0</v>
      </c>
      <c r="P903" s="56"/>
      <c r="Q903" s="56"/>
    </row>
    <row r="904" spans="1:17" s="31" customFormat="1" ht="15" hidden="1" customHeight="1">
      <c r="A904" s="7" t="s">
        <v>374</v>
      </c>
      <c r="B904" s="6" t="s">
        <v>46</v>
      </c>
      <c r="C904" s="6" t="s">
        <v>17</v>
      </c>
      <c r="D904" s="6" t="s">
        <v>5</v>
      </c>
      <c r="E904" s="6" t="s">
        <v>143</v>
      </c>
      <c r="F904" s="6"/>
      <c r="G904" s="67">
        <f>G908+G911+G905</f>
        <v>0</v>
      </c>
      <c r="H904" s="67">
        <f>H908+H911+H905</f>
        <v>0</v>
      </c>
      <c r="I904" s="65">
        <f t="shared" si="443"/>
        <v>0</v>
      </c>
      <c r="J904" s="67">
        <f t="shared" ref="J904:M904" si="463">J908+J911+J905</f>
        <v>0</v>
      </c>
      <c r="K904" s="67">
        <f>K908+K911+K905</f>
        <v>0</v>
      </c>
      <c r="L904" s="65">
        <f t="shared" si="438"/>
        <v>0</v>
      </c>
      <c r="M904" s="67">
        <f t="shared" si="463"/>
        <v>0</v>
      </c>
      <c r="N904" s="67">
        <f>N908+N911+N905</f>
        <v>0</v>
      </c>
      <c r="O904" s="65">
        <f t="shared" si="439"/>
        <v>0</v>
      </c>
    </row>
    <row r="905" spans="1:17" s="31" customFormat="1" ht="15" hidden="1" customHeight="1">
      <c r="A905" s="7" t="s">
        <v>305</v>
      </c>
      <c r="B905" s="6" t="s">
        <v>46</v>
      </c>
      <c r="C905" s="6" t="s">
        <v>17</v>
      </c>
      <c r="D905" s="6" t="s">
        <v>5</v>
      </c>
      <c r="E905" s="6" t="s">
        <v>428</v>
      </c>
      <c r="F905" s="6"/>
      <c r="G905" s="67">
        <f>G906</f>
        <v>0</v>
      </c>
      <c r="H905" s="67">
        <f>H906</f>
        <v>0</v>
      </c>
      <c r="I905" s="65">
        <f t="shared" si="443"/>
        <v>0</v>
      </c>
      <c r="J905" s="67">
        <f t="shared" ref="J905:M906" si="464">J906</f>
        <v>0</v>
      </c>
      <c r="K905" s="67">
        <f>K906</f>
        <v>0</v>
      </c>
      <c r="L905" s="65">
        <f t="shared" si="438"/>
        <v>0</v>
      </c>
      <c r="M905" s="67">
        <f t="shared" si="464"/>
        <v>0</v>
      </c>
      <c r="N905" s="67">
        <f>N906</f>
        <v>0</v>
      </c>
      <c r="O905" s="65">
        <f t="shared" si="439"/>
        <v>0</v>
      </c>
    </row>
    <row r="906" spans="1:17" s="31" customFormat="1" ht="15" hidden="1" customHeight="1">
      <c r="A906" s="7" t="s">
        <v>95</v>
      </c>
      <c r="B906" s="6" t="s">
        <v>46</v>
      </c>
      <c r="C906" s="6" t="s">
        <v>17</v>
      </c>
      <c r="D906" s="6" t="s">
        <v>5</v>
      </c>
      <c r="E906" s="6" t="s">
        <v>428</v>
      </c>
      <c r="F906" s="6" t="s">
        <v>93</v>
      </c>
      <c r="G906" s="67">
        <f>G907</f>
        <v>0</v>
      </c>
      <c r="H906" s="67">
        <f>H907</f>
        <v>0</v>
      </c>
      <c r="I906" s="65">
        <f t="shared" si="443"/>
        <v>0</v>
      </c>
      <c r="J906" s="67">
        <f t="shared" si="464"/>
        <v>0</v>
      </c>
      <c r="K906" s="67">
        <f>K907</f>
        <v>0</v>
      </c>
      <c r="L906" s="65">
        <f t="shared" si="438"/>
        <v>0</v>
      </c>
      <c r="M906" s="67">
        <f t="shared" si="464"/>
        <v>0</v>
      </c>
      <c r="N906" s="67">
        <f>N907</f>
        <v>0</v>
      </c>
      <c r="O906" s="65">
        <f t="shared" si="439"/>
        <v>0</v>
      </c>
    </row>
    <row r="907" spans="1:17" s="31" customFormat="1" ht="15" hidden="1" customHeight="1">
      <c r="A907" s="7" t="s">
        <v>104</v>
      </c>
      <c r="B907" s="6" t="s">
        <v>46</v>
      </c>
      <c r="C907" s="6" t="s">
        <v>17</v>
      </c>
      <c r="D907" s="6" t="s">
        <v>5</v>
      </c>
      <c r="E907" s="6" t="s">
        <v>428</v>
      </c>
      <c r="F907" s="6" t="s">
        <v>103</v>
      </c>
      <c r="G907" s="67"/>
      <c r="H907" s="67"/>
      <c r="I907" s="65">
        <f t="shared" si="443"/>
        <v>0</v>
      </c>
      <c r="J907" s="67"/>
      <c r="K907" s="67"/>
      <c r="L907" s="65">
        <f t="shared" si="438"/>
        <v>0</v>
      </c>
      <c r="M907" s="67"/>
      <c r="N907" s="67"/>
      <c r="O907" s="65">
        <f t="shared" si="439"/>
        <v>0</v>
      </c>
    </row>
    <row r="908" spans="1:17" s="31" customFormat="1" ht="15" hidden="1" customHeight="1">
      <c r="A908" s="7" t="s">
        <v>256</v>
      </c>
      <c r="B908" s="6" t="s">
        <v>46</v>
      </c>
      <c r="C908" s="6" t="s">
        <v>17</v>
      </c>
      <c r="D908" s="6" t="s">
        <v>5</v>
      </c>
      <c r="E908" s="6" t="s">
        <v>388</v>
      </c>
      <c r="F908" s="6"/>
      <c r="G908" s="67">
        <f t="shared" si="462"/>
        <v>0</v>
      </c>
      <c r="H908" s="67">
        <f t="shared" si="462"/>
        <v>0</v>
      </c>
      <c r="I908" s="65">
        <f t="shared" si="443"/>
        <v>0</v>
      </c>
      <c r="J908" s="67">
        <f t="shared" si="462"/>
        <v>0</v>
      </c>
      <c r="K908" s="67">
        <f t="shared" si="462"/>
        <v>0</v>
      </c>
      <c r="L908" s="65">
        <f t="shared" si="438"/>
        <v>0</v>
      </c>
      <c r="M908" s="67">
        <f t="shared" si="462"/>
        <v>0</v>
      </c>
      <c r="N908" s="67">
        <f t="shared" si="462"/>
        <v>0</v>
      </c>
      <c r="O908" s="65">
        <f t="shared" si="439"/>
        <v>0</v>
      </c>
    </row>
    <row r="909" spans="1:17" s="31" customFormat="1" ht="15" hidden="1" customHeight="1">
      <c r="A909" s="7" t="s">
        <v>101</v>
      </c>
      <c r="B909" s="6" t="s">
        <v>46</v>
      </c>
      <c r="C909" s="6" t="s">
        <v>17</v>
      </c>
      <c r="D909" s="6" t="s">
        <v>5</v>
      </c>
      <c r="E909" s="6" t="s">
        <v>388</v>
      </c>
      <c r="F909" s="6" t="s">
        <v>93</v>
      </c>
      <c r="G909" s="67">
        <f t="shared" si="462"/>
        <v>0</v>
      </c>
      <c r="H909" s="67">
        <f t="shared" si="462"/>
        <v>0</v>
      </c>
      <c r="I909" s="65">
        <f t="shared" si="443"/>
        <v>0</v>
      </c>
      <c r="J909" s="67">
        <f t="shared" si="462"/>
        <v>0</v>
      </c>
      <c r="K909" s="67">
        <f t="shared" si="462"/>
        <v>0</v>
      </c>
      <c r="L909" s="65">
        <f t="shared" ref="L909:L931" si="465">J909+K909</f>
        <v>0</v>
      </c>
      <c r="M909" s="67">
        <f t="shared" si="462"/>
        <v>0</v>
      </c>
      <c r="N909" s="67">
        <f t="shared" si="462"/>
        <v>0</v>
      </c>
      <c r="O909" s="65">
        <f t="shared" ref="O909:O931" si="466">M909+N909</f>
        <v>0</v>
      </c>
    </row>
    <row r="910" spans="1:17" s="31" customFormat="1" ht="15" hidden="1" customHeight="1">
      <c r="A910" s="7" t="s">
        <v>102</v>
      </c>
      <c r="B910" s="6" t="s">
        <v>46</v>
      </c>
      <c r="C910" s="6" t="s">
        <v>17</v>
      </c>
      <c r="D910" s="6" t="s">
        <v>5</v>
      </c>
      <c r="E910" s="6" t="s">
        <v>388</v>
      </c>
      <c r="F910" s="6" t="s">
        <v>100</v>
      </c>
      <c r="G910" s="67"/>
      <c r="H910" s="67"/>
      <c r="I910" s="65">
        <f t="shared" si="443"/>
        <v>0</v>
      </c>
      <c r="J910" s="68"/>
      <c r="K910" s="67"/>
      <c r="L910" s="65">
        <f t="shared" si="465"/>
        <v>0</v>
      </c>
      <c r="M910" s="67"/>
      <c r="N910" s="67"/>
      <c r="O910" s="65">
        <f t="shared" si="466"/>
        <v>0</v>
      </c>
    </row>
    <row r="911" spans="1:17" s="31" customFormat="1" ht="15" hidden="1" customHeight="1">
      <c r="A911" s="7" t="s">
        <v>323</v>
      </c>
      <c r="B911" s="6" t="s">
        <v>46</v>
      </c>
      <c r="C911" s="6" t="s">
        <v>17</v>
      </c>
      <c r="D911" s="6" t="s">
        <v>5</v>
      </c>
      <c r="E911" s="6" t="s">
        <v>385</v>
      </c>
      <c r="F911" s="6"/>
      <c r="G911" s="67">
        <f>G912</f>
        <v>0</v>
      </c>
      <c r="H911" s="67">
        <f>H912</f>
        <v>0</v>
      </c>
      <c r="I911" s="65">
        <f t="shared" si="443"/>
        <v>0</v>
      </c>
      <c r="J911" s="67">
        <f t="shared" ref="J911:M912" si="467">J912</f>
        <v>0</v>
      </c>
      <c r="K911" s="67">
        <f>K912</f>
        <v>0</v>
      </c>
      <c r="L911" s="65">
        <f t="shared" si="465"/>
        <v>0</v>
      </c>
      <c r="M911" s="67">
        <f t="shared" si="467"/>
        <v>0</v>
      </c>
      <c r="N911" s="67">
        <f>N912</f>
        <v>0</v>
      </c>
      <c r="O911" s="65">
        <f t="shared" si="466"/>
        <v>0</v>
      </c>
    </row>
    <row r="912" spans="1:17" s="31" customFormat="1" ht="15" hidden="1" customHeight="1">
      <c r="A912" s="7" t="s">
        <v>101</v>
      </c>
      <c r="B912" s="6" t="s">
        <v>46</v>
      </c>
      <c r="C912" s="6" t="s">
        <v>17</v>
      </c>
      <c r="D912" s="6" t="s">
        <v>5</v>
      </c>
      <c r="E912" s="6" t="s">
        <v>385</v>
      </c>
      <c r="F912" s="6" t="s">
        <v>93</v>
      </c>
      <c r="G912" s="67">
        <f>G913</f>
        <v>0</v>
      </c>
      <c r="H912" s="67">
        <f>H913</f>
        <v>0</v>
      </c>
      <c r="I912" s="65">
        <f t="shared" si="443"/>
        <v>0</v>
      </c>
      <c r="J912" s="67">
        <f t="shared" si="467"/>
        <v>0</v>
      </c>
      <c r="K912" s="67">
        <f>K913</f>
        <v>0</v>
      </c>
      <c r="L912" s="65">
        <f t="shared" si="465"/>
        <v>0</v>
      </c>
      <c r="M912" s="67">
        <f t="shared" si="467"/>
        <v>0</v>
      </c>
      <c r="N912" s="67">
        <f>N913</f>
        <v>0</v>
      </c>
      <c r="O912" s="65">
        <f t="shared" si="466"/>
        <v>0</v>
      </c>
    </row>
    <row r="913" spans="1:17" s="31" customFormat="1" ht="15" hidden="1" customHeight="1">
      <c r="A913" s="7" t="s">
        <v>104</v>
      </c>
      <c r="B913" s="6" t="s">
        <v>46</v>
      </c>
      <c r="C913" s="6" t="s">
        <v>17</v>
      </c>
      <c r="D913" s="6" t="s">
        <v>5</v>
      </c>
      <c r="E913" s="6" t="s">
        <v>385</v>
      </c>
      <c r="F913" s="6" t="s">
        <v>103</v>
      </c>
      <c r="G913" s="67"/>
      <c r="H913" s="67"/>
      <c r="I913" s="65">
        <f t="shared" si="443"/>
        <v>0</v>
      </c>
      <c r="J913" s="68"/>
      <c r="K913" s="67"/>
      <c r="L913" s="65">
        <f t="shared" si="465"/>
        <v>0</v>
      </c>
      <c r="M913" s="67"/>
      <c r="N913" s="67"/>
      <c r="O913" s="65">
        <f t="shared" si="466"/>
        <v>0</v>
      </c>
    </row>
    <row r="914" spans="1:17" s="31" customFormat="1" ht="24">
      <c r="A914" s="1" t="s">
        <v>212</v>
      </c>
      <c r="B914" s="2" t="s">
        <v>46</v>
      </c>
      <c r="C914" s="2" t="s">
        <v>30</v>
      </c>
      <c r="D914" s="2"/>
      <c r="E914" s="2"/>
      <c r="F914" s="2"/>
      <c r="G914" s="65">
        <f>G915+G924</f>
        <v>32827420.82</v>
      </c>
      <c r="H914" s="65">
        <f>H915+H924</f>
        <v>0</v>
      </c>
      <c r="I914" s="65">
        <f t="shared" si="443"/>
        <v>32827420.82</v>
      </c>
      <c r="J914" s="65">
        <f t="shared" ref="J914:M914" si="468">J915+J924</f>
        <v>2837705.5700000003</v>
      </c>
      <c r="K914" s="65">
        <f>K915+K924</f>
        <v>0</v>
      </c>
      <c r="L914" s="65">
        <f t="shared" si="465"/>
        <v>2837705.5700000003</v>
      </c>
      <c r="M914" s="65">
        <f t="shared" si="468"/>
        <v>2672438.0700000003</v>
      </c>
      <c r="N914" s="65">
        <f>N915+N924</f>
        <v>0</v>
      </c>
      <c r="O914" s="65">
        <f t="shared" si="466"/>
        <v>2672438.0700000003</v>
      </c>
    </row>
    <row r="915" spans="1:17" s="31" customFormat="1" ht="24">
      <c r="A915" s="3" t="s">
        <v>38</v>
      </c>
      <c r="B915" s="4" t="s">
        <v>46</v>
      </c>
      <c r="C915" s="4" t="s">
        <v>30</v>
      </c>
      <c r="D915" s="4" t="s">
        <v>5</v>
      </c>
      <c r="E915" s="4"/>
      <c r="F915" s="4"/>
      <c r="G915" s="66">
        <f>G916</f>
        <v>3490671.1999999997</v>
      </c>
      <c r="H915" s="66">
        <f>H916</f>
        <v>0</v>
      </c>
      <c r="I915" s="66">
        <f t="shared" si="443"/>
        <v>3490671.1999999997</v>
      </c>
      <c r="J915" s="66">
        <f t="shared" ref="J915:M916" si="469">J916</f>
        <v>2837705.5700000003</v>
      </c>
      <c r="K915" s="66">
        <f>K916</f>
        <v>0</v>
      </c>
      <c r="L915" s="66">
        <f t="shared" si="465"/>
        <v>2837705.5700000003</v>
      </c>
      <c r="M915" s="66">
        <f t="shared" si="469"/>
        <v>2672438.0700000003</v>
      </c>
      <c r="N915" s="66">
        <f>N916</f>
        <v>0</v>
      </c>
      <c r="O915" s="66">
        <f t="shared" si="466"/>
        <v>2672438.0700000003</v>
      </c>
    </row>
    <row r="916" spans="1:17" s="31" customFormat="1" ht="24">
      <c r="A916" s="7" t="s">
        <v>490</v>
      </c>
      <c r="B916" s="6" t="s">
        <v>46</v>
      </c>
      <c r="C916" s="6" t="s">
        <v>30</v>
      </c>
      <c r="D916" s="6" t="s">
        <v>5</v>
      </c>
      <c r="E916" s="6" t="s">
        <v>165</v>
      </c>
      <c r="F916" s="6"/>
      <c r="G916" s="67">
        <f>G917</f>
        <v>3490671.1999999997</v>
      </c>
      <c r="H916" s="67">
        <f>H917</f>
        <v>0</v>
      </c>
      <c r="I916" s="67">
        <f t="shared" si="443"/>
        <v>3490671.1999999997</v>
      </c>
      <c r="J916" s="67">
        <f t="shared" si="469"/>
        <v>2837705.5700000003</v>
      </c>
      <c r="K916" s="67">
        <f>K917</f>
        <v>0</v>
      </c>
      <c r="L916" s="67">
        <f t="shared" si="465"/>
        <v>2837705.5700000003</v>
      </c>
      <c r="M916" s="67">
        <f t="shared" si="469"/>
        <v>2672438.0700000003</v>
      </c>
      <c r="N916" s="67">
        <f>N917</f>
        <v>0</v>
      </c>
      <c r="O916" s="67">
        <f t="shared" si="466"/>
        <v>2672438.0700000003</v>
      </c>
    </row>
    <row r="917" spans="1:17" s="31" customFormat="1" ht="24">
      <c r="A917" s="7" t="s">
        <v>493</v>
      </c>
      <c r="B917" s="6" t="s">
        <v>46</v>
      </c>
      <c r="C917" s="6" t="s">
        <v>30</v>
      </c>
      <c r="D917" s="6" t="s">
        <v>5</v>
      </c>
      <c r="E917" s="6" t="s">
        <v>171</v>
      </c>
      <c r="F917" s="6"/>
      <c r="G917" s="67">
        <f>G918+G921</f>
        <v>3490671.1999999997</v>
      </c>
      <c r="H917" s="67">
        <f>H918+H921</f>
        <v>0</v>
      </c>
      <c r="I917" s="67">
        <f t="shared" si="443"/>
        <v>3490671.1999999997</v>
      </c>
      <c r="J917" s="67">
        <f t="shared" ref="J917:M917" si="470">J918+J921</f>
        <v>2837705.5700000003</v>
      </c>
      <c r="K917" s="67">
        <f>K918+K921</f>
        <v>0</v>
      </c>
      <c r="L917" s="67">
        <f t="shared" si="465"/>
        <v>2837705.5700000003</v>
      </c>
      <c r="M917" s="67">
        <f t="shared" si="470"/>
        <v>2672438.0700000003</v>
      </c>
      <c r="N917" s="67">
        <f>N918+N921</f>
        <v>0</v>
      </c>
      <c r="O917" s="67">
        <f t="shared" si="466"/>
        <v>2672438.0700000003</v>
      </c>
    </row>
    <row r="918" spans="1:17" s="31" customFormat="1" ht="12">
      <c r="A918" s="7" t="s">
        <v>105</v>
      </c>
      <c r="B918" s="6" t="s">
        <v>46</v>
      </c>
      <c r="C918" s="6" t="s">
        <v>30</v>
      </c>
      <c r="D918" s="6" t="s">
        <v>5</v>
      </c>
      <c r="E918" s="6" t="s">
        <v>172</v>
      </c>
      <c r="F918" s="6"/>
      <c r="G918" s="67">
        <f>G919</f>
        <v>2387644.7999999998</v>
      </c>
      <c r="H918" s="67">
        <f>H919</f>
        <v>0</v>
      </c>
      <c r="I918" s="67">
        <f t="shared" si="443"/>
        <v>2387644.7999999998</v>
      </c>
      <c r="J918" s="67">
        <f t="shared" ref="J918:M919" si="471">J919</f>
        <v>1912387.36</v>
      </c>
      <c r="K918" s="67">
        <f>K919</f>
        <v>0</v>
      </c>
      <c r="L918" s="67">
        <f t="shared" si="465"/>
        <v>1912387.36</v>
      </c>
      <c r="M918" s="67">
        <f t="shared" si="471"/>
        <v>1910115.84</v>
      </c>
      <c r="N918" s="67">
        <f>N919</f>
        <v>0</v>
      </c>
      <c r="O918" s="67">
        <f t="shared" si="466"/>
        <v>1910115.84</v>
      </c>
    </row>
    <row r="919" spans="1:17" s="31" customFormat="1" ht="12">
      <c r="A919" s="7" t="s">
        <v>101</v>
      </c>
      <c r="B919" s="6" t="s">
        <v>46</v>
      </c>
      <c r="C919" s="6" t="s">
        <v>30</v>
      </c>
      <c r="D919" s="6" t="s">
        <v>5</v>
      </c>
      <c r="E919" s="6" t="s">
        <v>172</v>
      </c>
      <c r="F919" s="6" t="s">
        <v>93</v>
      </c>
      <c r="G919" s="67">
        <f>G920</f>
        <v>2387644.7999999998</v>
      </c>
      <c r="H919" s="67">
        <f>H920</f>
        <v>0</v>
      </c>
      <c r="I919" s="67">
        <f t="shared" si="443"/>
        <v>2387644.7999999998</v>
      </c>
      <c r="J919" s="67">
        <f t="shared" si="471"/>
        <v>1912387.36</v>
      </c>
      <c r="K919" s="67">
        <f>K920</f>
        <v>0</v>
      </c>
      <c r="L919" s="67">
        <f t="shared" si="465"/>
        <v>1912387.36</v>
      </c>
      <c r="M919" s="67">
        <f t="shared" si="471"/>
        <v>1910115.84</v>
      </c>
      <c r="N919" s="67">
        <f>N920</f>
        <v>0</v>
      </c>
      <c r="O919" s="67">
        <f t="shared" si="466"/>
        <v>1910115.84</v>
      </c>
    </row>
    <row r="920" spans="1:17" s="31" customFormat="1" ht="12">
      <c r="A920" s="7" t="s">
        <v>189</v>
      </c>
      <c r="B920" s="6" t="s">
        <v>46</v>
      </c>
      <c r="C920" s="6" t="s">
        <v>30</v>
      </c>
      <c r="D920" s="6" t="s">
        <v>5</v>
      </c>
      <c r="E920" s="6" t="s">
        <v>172</v>
      </c>
      <c r="F920" s="6" t="s">
        <v>191</v>
      </c>
      <c r="G920" s="67">
        <v>2387644.7999999998</v>
      </c>
      <c r="H920" s="67"/>
      <c r="I920" s="67">
        <f t="shared" si="443"/>
        <v>2387644.7999999998</v>
      </c>
      <c r="J920" s="68">
        <v>1912387.36</v>
      </c>
      <c r="K920" s="67"/>
      <c r="L920" s="67">
        <f t="shared" si="465"/>
        <v>1912387.36</v>
      </c>
      <c r="M920" s="67">
        <v>1910115.84</v>
      </c>
      <c r="N920" s="67"/>
      <c r="O920" s="67">
        <f t="shared" si="466"/>
        <v>1910115.84</v>
      </c>
    </row>
    <row r="921" spans="1:17" s="31" customFormat="1" ht="12">
      <c r="A921" s="7" t="s">
        <v>105</v>
      </c>
      <c r="B921" s="6" t="s">
        <v>46</v>
      </c>
      <c r="C921" s="6" t="s">
        <v>30</v>
      </c>
      <c r="D921" s="6" t="s">
        <v>5</v>
      </c>
      <c r="E921" s="6" t="s">
        <v>173</v>
      </c>
      <c r="F921" s="6"/>
      <c r="G921" s="67">
        <f>G922</f>
        <v>1103026.3999999999</v>
      </c>
      <c r="H921" s="67">
        <f>H922</f>
        <v>0</v>
      </c>
      <c r="I921" s="67">
        <f t="shared" ref="I921:I931" si="472">G921+H921</f>
        <v>1103026.3999999999</v>
      </c>
      <c r="J921" s="67">
        <f t="shared" ref="J921:M922" si="473">J922</f>
        <v>925318.21</v>
      </c>
      <c r="K921" s="67">
        <f>K922</f>
        <v>0</v>
      </c>
      <c r="L921" s="67">
        <f t="shared" si="465"/>
        <v>925318.21</v>
      </c>
      <c r="M921" s="67">
        <f t="shared" si="473"/>
        <v>762322.23</v>
      </c>
      <c r="N921" s="67">
        <f>N922</f>
        <v>0</v>
      </c>
      <c r="O921" s="67">
        <f t="shared" si="466"/>
        <v>762322.23</v>
      </c>
    </row>
    <row r="922" spans="1:17" s="32" customFormat="1" ht="12">
      <c r="A922" s="7" t="s">
        <v>101</v>
      </c>
      <c r="B922" s="6" t="s">
        <v>46</v>
      </c>
      <c r="C922" s="6" t="s">
        <v>30</v>
      </c>
      <c r="D922" s="6" t="s">
        <v>5</v>
      </c>
      <c r="E922" s="6" t="s">
        <v>173</v>
      </c>
      <c r="F922" s="6" t="s">
        <v>93</v>
      </c>
      <c r="G922" s="67">
        <f>G923</f>
        <v>1103026.3999999999</v>
      </c>
      <c r="H922" s="67">
        <f>H923</f>
        <v>0</v>
      </c>
      <c r="I922" s="67">
        <f t="shared" si="472"/>
        <v>1103026.3999999999</v>
      </c>
      <c r="J922" s="67">
        <f t="shared" si="473"/>
        <v>925318.21</v>
      </c>
      <c r="K922" s="67">
        <f>K923</f>
        <v>0</v>
      </c>
      <c r="L922" s="67">
        <f t="shared" si="465"/>
        <v>925318.21</v>
      </c>
      <c r="M922" s="67">
        <f t="shared" si="473"/>
        <v>762322.23</v>
      </c>
      <c r="N922" s="67">
        <f>N923</f>
        <v>0</v>
      </c>
      <c r="O922" s="67">
        <f t="shared" si="466"/>
        <v>762322.23</v>
      </c>
      <c r="P922" s="31"/>
      <c r="Q922" s="31"/>
    </row>
    <row r="923" spans="1:17" s="31" customFormat="1" ht="12">
      <c r="A923" s="7" t="s">
        <v>190</v>
      </c>
      <c r="B923" s="6" t="s">
        <v>46</v>
      </c>
      <c r="C923" s="6" t="s">
        <v>30</v>
      </c>
      <c r="D923" s="6" t="s">
        <v>5</v>
      </c>
      <c r="E923" s="6" t="s">
        <v>173</v>
      </c>
      <c r="F923" s="6" t="s">
        <v>191</v>
      </c>
      <c r="G923" s="67">
        <v>1103026.3999999999</v>
      </c>
      <c r="H923" s="67"/>
      <c r="I923" s="67">
        <f t="shared" si="472"/>
        <v>1103026.3999999999</v>
      </c>
      <c r="J923" s="68">
        <v>925318.21</v>
      </c>
      <c r="K923" s="67"/>
      <c r="L923" s="67">
        <f t="shared" si="465"/>
        <v>925318.21</v>
      </c>
      <c r="M923" s="67">
        <v>762322.23</v>
      </c>
      <c r="N923" s="67"/>
      <c r="O923" s="67">
        <f t="shared" si="466"/>
        <v>762322.23</v>
      </c>
    </row>
    <row r="924" spans="1:17" s="31" customFormat="1" ht="12">
      <c r="A924" s="8" t="s">
        <v>240</v>
      </c>
      <c r="B924" s="4" t="s">
        <v>46</v>
      </c>
      <c r="C924" s="4" t="s">
        <v>30</v>
      </c>
      <c r="D924" s="4" t="s">
        <v>7</v>
      </c>
      <c r="E924" s="47"/>
      <c r="F924" s="4"/>
      <c r="G924" s="66">
        <f t="shared" ref="G924:N928" si="474">G925</f>
        <v>29336749.620000001</v>
      </c>
      <c r="H924" s="66">
        <f t="shared" si="474"/>
        <v>0</v>
      </c>
      <c r="I924" s="66">
        <f t="shared" si="472"/>
        <v>29336749.620000001</v>
      </c>
      <c r="J924" s="66">
        <f t="shared" si="474"/>
        <v>0</v>
      </c>
      <c r="K924" s="66">
        <f t="shared" si="474"/>
        <v>0</v>
      </c>
      <c r="L924" s="66">
        <f t="shared" si="465"/>
        <v>0</v>
      </c>
      <c r="M924" s="66">
        <f t="shared" si="474"/>
        <v>0</v>
      </c>
      <c r="N924" s="66">
        <f t="shared" si="474"/>
        <v>0</v>
      </c>
      <c r="O924" s="66">
        <f t="shared" si="466"/>
        <v>0</v>
      </c>
    </row>
    <row r="925" spans="1:17" s="31" customFormat="1" ht="24">
      <c r="A925" s="7" t="s">
        <v>490</v>
      </c>
      <c r="B925" s="6" t="s">
        <v>46</v>
      </c>
      <c r="C925" s="6" t="s">
        <v>30</v>
      </c>
      <c r="D925" s="6" t="s">
        <v>7</v>
      </c>
      <c r="E925" s="6" t="s">
        <v>165</v>
      </c>
      <c r="F925" s="6"/>
      <c r="G925" s="67">
        <f>G926</f>
        <v>29336749.620000001</v>
      </c>
      <c r="H925" s="67">
        <f>H926</f>
        <v>0</v>
      </c>
      <c r="I925" s="67">
        <f t="shared" si="472"/>
        <v>29336749.620000001</v>
      </c>
      <c r="J925" s="67">
        <f t="shared" si="474"/>
        <v>0</v>
      </c>
      <c r="K925" s="67">
        <f>K926</f>
        <v>0</v>
      </c>
      <c r="L925" s="67">
        <f t="shared" si="465"/>
        <v>0</v>
      </c>
      <c r="M925" s="67">
        <f t="shared" si="474"/>
        <v>0</v>
      </c>
      <c r="N925" s="67">
        <f>N926</f>
        <v>0</v>
      </c>
      <c r="O925" s="67">
        <f t="shared" si="466"/>
        <v>0</v>
      </c>
    </row>
    <row r="926" spans="1:17" s="31" customFormat="1" ht="24">
      <c r="A926" s="7" t="s">
        <v>493</v>
      </c>
      <c r="B926" s="6" t="s">
        <v>46</v>
      </c>
      <c r="C926" s="6" t="s">
        <v>30</v>
      </c>
      <c r="D926" s="6" t="s">
        <v>7</v>
      </c>
      <c r="E926" s="6" t="s">
        <v>171</v>
      </c>
      <c r="F926" s="6"/>
      <c r="G926" s="67">
        <f>G927</f>
        <v>29336749.620000001</v>
      </c>
      <c r="H926" s="67">
        <f>H927</f>
        <v>0</v>
      </c>
      <c r="I926" s="67">
        <f t="shared" si="472"/>
        <v>29336749.620000001</v>
      </c>
      <c r="J926" s="67">
        <f t="shared" si="474"/>
        <v>0</v>
      </c>
      <c r="K926" s="67">
        <f>K927</f>
        <v>0</v>
      </c>
      <c r="L926" s="67">
        <f t="shared" si="465"/>
        <v>0</v>
      </c>
      <c r="M926" s="67">
        <f t="shared" si="474"/>
        <v>0</v>
      </c>
      <c r="N926" s="67">
        <f>N927</f>
        <v>0</v>
      </c>
      <c r="O926" s="67">
        <f t="shared" si="466"/>
        <v>0</v>
      </c>
    </row>
    <row r="927" spans="1:17" s="31" customFormat="1" ht="24">
      <c r="A927" s="7" t="s">
        <v>497</v>
      </c>
      <c r="B927" s="6" t="s">
        <v>46</v>
      </c>
      <c r="C927" s="6" t="s">
        <v>30</v>
      </c>
      <c r="D927" s="6" t="s">
        <v>7</v>
      </c>
      <c r="E927" s="29" t="s">
        <v>342</v>
      </c>
      <c r="F927" s="6"/>
      <c r="G927" s="67">
        <f t="shared" si="474"/>
        <v>29336749.620000001</v>
      </c>
      <c r="H927" s="67">
        <f t="shared" si="474"/>
        <v>0</v>
      </c>
      <c r="I927" s="67">
        <f t="shared" si="472"/>
        <v>29336749.620000001</v>
      </c>
      <c r="J927" s="67">
        <f t="shared" si="474"/>
        <v>0</v>
      </c>
      <c r="K927" s="67">
        <f t="shared" si="474"/>
        <v>0</v>
      </c>
      <c r="L927" s="67">
        <f t="shared" si="465"/>
        <v>0</v>
      </c>
      <c r="M927" s="67">
        <f t="shared" si="474"/>
        <v>0</v>
      </c>
      <c r="N927" s="67">
        <f t="shared" si="474"/>
        <v>0</v>
      </c>
      <c r="O927" s="67">
        <f t="shared" si="466"/>
        <v>0</v>
      </c>
    </row>
    <row r="928" spans="1:17" s="34" customFormat="1" ht="12">
      <c r="A928" s="7" t="s">
        <v>101</v>
      </c>
      <c r="B928" s="6" t="s">
        <v>46</v>
      </c>
      <c r="C928" s="6" t="s">
        <v>30</v>
      </c>
      <c r="D928" s="6" t="s">
        <v>7</v>
      </c>
      <c r="E928" s="29" t="s">
        <v>342</v>
      </c>
      <c r="F928" s="6" t="s">
        <v>93</v>
      </c>
      <c r="G928" s="67">
        <f t="shared" si="474"/>
        <v>29336749.620000001</v>
      </c>
      <c r="H928" s="67">
        <f t="shared" si="474"/>
        <v>0</v>
      </c>
      <c r="I928" s="67">
        <f t="shared" si="472"/>
        <v>29336749.620000001</v>
      </c>
      <c r="J928" s="67">
        <f t="shared" si="474"/>
        <v>0</v>
      </c>
      <c r="K928" s="67">
        <f t="shared" si="474"/>
        <v>0</v>
      </c>
      <c r="L928" s="67">
        <f t="shared" si="465"/>
        <v>0</v>
      </c>
      <c r="M928" s="67">
        <f t="shared" si="474"/>
        <v>0</v>
      </c>
      <c r="N928" s="67">
        <f t="shared" si="474"/>
        <v>0</v>
      </c>
      <c r="O928" s="67">
        <f t="shared" si="466"/>
        <v>0</v>
      </c>
      <c r="P928" s="56"/>
      <c r="Q928" s="56"/>
    </row>
    <row r="929" spans="1:17" s="31" customFormat="1" ht="15.75" customHeight="1">
      <c r="A929" s="7" t="s">
        <v>102</v>
      </c>
      <c r="B929" s="6" t="s">
        <v>46</v>
      </c>
      <c r="C929" s="6" t="s">
        <v>30</v>
      </c>
      <c r="D929" s="6" t="s">
        <v>7</v>
      </c>
      <c r="E929" s="29" t="s">
        <v>342</v>
      </c>
      <c r="F929" s="6" t="s">
        <v>100</v>
      </c>
      <c r="G929" s="67">
        <v>29336749.620000001</v>
      </c>
      <c r="H929" s="67"/>
      <c r="I929" s="67">
        <f t="shared" si="472"/>
        <v>29336749.620000001</v>
      </c>
      <c r="J929" s="68">
        <v>0</v>
      </c>
      <c r="K929" s="67"/>
      <c r="L929" s="67">
        <f t="shared" si="465"/>
        <v>0</v>
      </c>
      <c r="M929" s="67">
        <v>0</v>
      </c>
      <c r="N929" s="67"/>
      <c r="O929" s="67">
        <f t="shared" si="466"/>
        <v>0</v>
      </c>
    </row>
    <row r="930" spans="1:17" s="31" customFormat="1" ht="7.5" hidden="1" customHeight="1">
      <c r="A930" s="7"/>
      <c r="B930" s="6"/>
      <c r="C930" s="6"/>
      <c r="D930" s="6"/>
      <c r="E930" s="29"/>
      <c r="F930" s="6"/>
      <c r="G930" s="67"/>
      <c r="H930" s="67"/>
      <c r="I930" s="67"/>
      <c r="J930" s="68"/>
      <c r="K930" s="67"/>
      <c r="L930" s="67"/>
      <c r="M930" s="67"/>
      <c r="N930" s="67"/>
      <c r="O930" s="67"/>
    </row>
    <row r="931" spans="1:17" s="31" customFormat="1" ht="18" hidden="1" customHeight="1">
      <c r="A931" s="49" t="s">
        <v>25</v>
      </c>
      <c r="B931" s="49"/>
      <c r="C931" s="2"/>
      <c r="D931" s="2"/>
      <c r="E931" s="2"/>
      <c r="F931" s="2"/>
      <c r="G931" s="65">
        <f>G10+G507+G583+G845+G558+G574</f>
        <v>864508222.20000005</v>
      </c>
      <c r="H931" s="65">
        <f>H10+H507+H583+H845+H558+H574</f>
        <v>-3950555.899999999</v>
      </c>
      <c r="I931" s="65">
        <f t="shared" si="472"/>
        <v>860557666.30000007</v>
      </c>
      <c r="J931" s="65">
        <f>J10+J507+J583+J845+J558+J574</f>
        <v>826624302.91999996</v>
      </c>
      <c r="K931" s="65">
        <f>K10+K507+K583+K845+K558+K574</f>
        <v>-3685451.2099999967</v>
      </c>
      <c r="L931" s="65">
        <f t="shared" si="465"/>
        <v>822938851.70999992</v>
      </c>
      <c r="M931" s="65">
        <f>M10+M507+M583+M845+M558+M574</f>
        <v>830965205.55000007</v>
      </c>
      <c r="N931" s="65">
        <f>N10+N507+N583+N845+N558+N574</f>
        <v>-3651608.76</v>
      </c>
      <c r="O931" s="65">
        <f t="shared" si="466"/>
        <v>827313596.79000008</v>
      </c>
    </row>
    <row r="932" spans="1:17" s="31" customFormat="1" ht="0.75" hidden="1" customHeight="1">
      <c r="A932" s="49"/>
      <c r="B932" s="49"/>
      <c r="C932" s="2"/>
      <c r="D932" s="2"/>
      <c r="E932" s="2"/>
      <c r="F932" s="2"/>
      <c r="G932" s="65"/>
      <c r="H932" s="65"/>
      <c r="I932" s="65"/>
      <c r="J932" s="65"/>
      <c r="K932" s="65"/>
      <c r="L932" s="65"/>
      <c r="M932" s="65"/>
      <c r="N932" s="65"/>
      <c r="O932" s="65"/>
    </row>
    <row r="933" spans="1:17" s="31" customFormat="1" hidden="1">
      <c r="A933" s="111" t="s">
        <v>555</v>
      </c>
      <c r="B933" s="49"/>
      <c r="C933" s="2"/>
      <c r="D933" s="2"/>
      <c r="E933" s="2"/>
      <c r="F933" s="2"/>
      <c r="G933" s="65"/>
      <c r="H933" s="65"/>
      <c r="I933" s="65"/>
      <c r="J933" s="67">
        <v>364051738.88</v>
      </c>
      <c r="K933" s="67"/>
      <c r="L933" s="67"/>
      <c r="M933" s="67">
        <v>373471723.27999997</v>
      </c>
      <c r="N933" s="65"/>
      <c r="O933" s="65"/>
    </row>
    <row r="934" spans="1:17" s="31" customFormat="1" hidden="1">
      <c r="A934" s="111"/>
      <c r="B934" s="49"/>
      <c r="C934" s="2"/>
      <c r="D934" s="2"/>
      <c r="E934" s="2"/>
      <c r="F934" s="2"/>
      <c r="G934" s="65"/>
      <c r="H934" s="65"/>
      <c r="I934" s="65"/>
      <c r="J934" s="112" t="s">
        <v>563</v>
      </c>
      <c r="K934" s="112"/>
      <c r="L934" s="112"/>
      <c r="M934" s="112" t="s">
        <v>564</v>
      </c>
      <c r="N934" s="65"/>
      <c r="O934" s="65"/>
    </row>
    <row r="935" spans="1:17" s="31" customFormat="1" ht="12">
      <c r="A935" s="49"/>
      <c r="B935" s="49"/>
      <c r="C935" s="2"/>
      <c r="D935" s="2"/>
      <c r="E935" s="2"/>
      <c r="F935" s="2"/>
      <c r="G935" s="65"/>
      <c r="H935" s="65"/>
      <c r="I935" s="65"/>
      <c r="J935" s="65"/>
      <c r="K935" s="65"/>
      <c r="L935" s="65"/>
      <c r="M935" s="65"/>
      <c r="N935" s="65"/>
      <c r="O935" s="65"/>
    </row>
    <row r="936" spans="1:17" s="31" customFormat="1" ht="12">
      <c r="A936" s="49" t="s">
        <v>556</v>
      </c>
      <c r="B936" s="49"/>
      <c r="C936" s="2"/>
      <c r="D936" s="2"/>
      <c r="E936" s="2"/>
      <c r="F936" s="2"/>
      <c r="G936" s="65"/>
      <c r="H936" s="65"/>
      <c r="I936" s="65"/>
      <c r="J936" s="65">
        <v>11860834.68</v>
      </c>
      <c r="K936" s="65"/>
      <c r="L936" s="65">
        <f t="shared" ref="L936" si="475">J936+K936</f>
        <v>11860834.68</v>
      </c>
      <c r="M936" s="65">
        <v>24078604.329999998</v>
      </c>
      <c r="N936" s="65"/>
      <c r="O936" s="65">
        <f t="shared" ref="O936:O938" si="476">M936+N936</f>
        <v>24078604.329999998</v>
      </c>
    </row>
    <row r="937" spans="1:17" s="31" customFormat="1" ht="12">
      <c r="A937" s="49"/>
      <c r="B937" s="49"/>
      <c r="C937" s="2"/>
      <c r="D937" s="2"/>
      <c r="E937" s="2"/>
      <c r="F937" s="2"/>
      <c r="G937" s="65"/>
      <c r="H937" s="65"/>
      <c r="I937" s="65"/>
      <c r="J937" s="65"/>
      <c r="K937" s="65"/>
      <c r="L937" s="65"/>
      <c r="M937" s="65"/>
      <c r="N937" s="65"/>
      <c r="O937" s="67"/>
    </row>
    <row r="938" spans="1:17" s="31" customFormat="1" ht="12">
      <c r="A938" s="49" t="s">
        <v>25</v>
      </c>
      <c r="B938" s="49"/>
      <c r="C938" s="2"/>
      <c r="D938" s="2"/>
      <c r="E938" s="2"/>
      <c r="F938" s="2"/>
      <c r="G938" s="65">
        <f>G931+G936</f>
        <v>864508222.20000005</v>
      </c>
      <c r="H938" s="65">
        <f>H931+H936</f>
        <v>-3950555.899999999</v>
      </c>
      <c r="I938" s="65">
        <f t="shared" ref="I938" si="477">G938+H938</f>
        <v>860557666.30000007</v>
      </c>
      <c r="J938" s="65">
        <f>J931+J936</f>
        <v>838485137.5999999</v>
      </c>
      <c r="K938" s="65">
        <f>K931+K936</f>
        <v>-3685451.2099999967</v>
      </c>
      <c r="L938" s="65">
        <f t="shared" ref="L938" si="478">J938+K938</f>
        <v>834799686.38999987</v>
      </c>
      <c r="M938" s="65">
        <f>M931+M936</f>
        <v>855043809.88000011</v>
      </c>
      <c r="N938" s="65">
        <f>N931+N936</f>
        <v>-3651608.76</v>
      </c>
      <c r="O938" s="65">
        <f t="shared" si="476"/>
        <v>851392201.12000012</v>
      </c>
    </row>
    <row r="939" spans="1:17" s="31" customFormat="1" ht="12">
      <c r="A939" s="108"/>
      <c r="B939" s="108"/>
      <c r="C939" s="109"/>
      <c r="D939" s="109"/>
      <c r="E939" s="109"/>
      <c r="F939" s="109"/>
      <c r="G939" s="110"/>
      <c r="H939" s="110"/>
      <c r="I939" s="110"/>
      <c r="J939" s="110"/>
      <c r="K939" s="110"/>
      <c r="L939" s="110"/>
      <c r="M939" s="110"/>
      <c r="N939" s="110"/>
      <c r="O939" s="110"/>
    </row>
    <row r="940" spans="1:17" s="31" customFormat="1" ht="12">
      <c r="A940" s="108"/>
      <c r="B940" s="108"/>
      <c r="C940" s="109"/>
      <c r="D940" s="109"/>
      <c r="E940" s="109"/>
      <c r="F940" s="109"/>
      <c r="G940" s="110"/>
      <c r="H940" s="110"/>
      <c r="I940" s="110"/>
      <c r="J940" s="110"/>
      <c r="K940" s="110"/>
      <c r="L940" s="110"/>
      <c r="M940" s="110"/>
      <c r="N940" s="110"/>
      <c r="O940" s="110"/>
    </row>
    <row r="941" spans="1:17" s="31" customFormat="1" ht="12">
      <c r="A941" s="62"/>
      <c r="B941" s="62"/>
      <c r="C941" s="79"/>
      <c r="D941" s="79"/>
      <c r="E941" s="79"/>
      <c r="F941" s="79"/>
      <c r="G941" s="80"/>
      <c r="H941" s="80"/>
      <c r="I941" s="80"/>
      <c r="J941" s="104"/>
      <c r="K941" s="104"/>
      <c r="L941" s="104"/>
      <c r="M941" s="104"/>
      <c r="N941" s="105"/>
      <c r="O941" s="105"/>
    </row>
    <row r="942" spans="1:17" s="31" customFormat="1" ht="14.25" customHeight="1">
      <c r="A942" s="63" t="s">
        <v>26</v>
      </c>
      <c r="B942" s="63"/>
      <c r="C942" s="81"/>
      <c r="D942" s="81"/>
      <c r="E942" s="81"/>
      <c r="F942" s="81"/>
      <c r="G942" s="82"/>
      <c r="H942" s="82"/>
      <c r="J942" s="82"/>
      <c r="K942" s="82"/>
      <c r="L942" s="105"/>
      <c r="M942" s="104"/>
      <c r="N942" s="105"/>
      <c r="O942" s="105"/>
    </row>
    <row r="943" spans="1:17" s="77" customFormat="1" ht="15">
      <c r="A943" s="63"/>
      <c r="B943" s="63"/>
      <c r="C943" s="81"/>
      <c r="D943" s="81"/>
      <c r="E943" s="81"/>
      <c r="F943" s="81"/>
      <c r="G943" s="82"/>
      <c r="H943" s="82"/>
      <c r="I943" s="82"/>
      <c r="J943" s="82"/>
      <c r="K943" s="82"/>
      <c r="L943" s="82"/>
      <c r="M943" s="82"/>
      <c r="N943" s="106"/>
      <c r="O943" s="106"/>
      <c r="P943" s="74"/>
      <c r="Q943" s="74"/>
    </row>
    <row r="944" spans="1:17">
      <c r="A944" s="63"/>
      <c r="B944" s="63"/>
      <c r="C944" s="81"/>
      <c r="D944" s="81"/>
      <c r="E944" s="81"/>
      <c r="F944" s="81"/>
      <c r="G944" s="83"/>
      <c r="H944" s="83"/>
      <c r="I944" s="83"/>
      <c r="J944" s="104"/>
      <c r="K944" s="104"/>
      <c r="L944" s="104"/>
      <c r="M944" s="104"/>
      <c r="N944" s="107"/>
      <c r="O944" s="107"/>
    </row>
    <row r="945" spans="1:90">
      <c r="A945" s="63"/>
      <c r="B945" s="63"/>
      <c r="C945" s="81"/>
      <c r="D945" s="81"/>
      <c r="E945" s="81"/>
      <c r="F945" s="81"/>
      <c r="G945" s="83"/>
      <c r="H945" s="83"/>
      <c r="I945" s="83"/>
    </row>
    <row r="946" spans="1:90">
      <c r="A946" s="63"/>
      <c r="B946" s="63"/>
      <c r="C946" s="81"/>
      <c r="D946" s="81"/>
      <c r="E946" s="81"/>
      <c r="F946" s="81"/>
      <c r="G946" s="83"/>
      <c r="H946" s="83"/>
      <c r="I946" s="83"/>
    </row>
    <row r="947" spans="1:90">
      <c r="A947" s="63"/>
      <c r="B947" s="63"/>
      <c r="C947" s="81"/>
      <c r="D947" s="81"/>
      <c r="E947" s="81"/>
      <c r="F947" s="81"/>
      <c r="G947" s="83"/>
      <c r="H947" s="83"/>
      <c r="I947" s="83"/>
    </row>
    <row r="948" spans="1:90">
      <c r="A948" s="63"/>
      <c r="B948" s="63"/>
      <c r="C948" s="84"/>
      <c r="D948" s="84"/>
      <c r="E948" s="84"/>
      <c r="F948" s="84"/>
      <c r="G948" s="83"/>
      <c r="H948" s="83"/>
      <c r="I948" s="83"/>
    </row>
    <row r="949" spans="1:90">
      <c r="A949" s="63"/>
      <c r="B949" s="63"/>
      <c r="C949" s="84"/>
      <c r="D949" s="84"/>
      <c r="E949" s="84"/>
      <c r="F949" s="84"/>
      <c r="G949" s="83"/>
      <c r="H949" s="83"/>
      <c r="I949" s="83"/>
    </row>
    <row r="950" spans="1:90">
      <c r="A950" s="63"/>
      <c r="B950" s="63"/>
      <c r="C950" s="84"/>
      <c r="D950" s="84"/>
      <c r="E950" s="84"/>
      <c r="F950" s="84"/>
      <c r="G950" s="83"/>
      <c r="H950" s="83"/>
      <c r="I950" s="83"/>
    </row>
    <row r="951" spans="1:90" s="85" customFormat="1">
      <c r="A951" s="63"/>
      <c r="B951" s="63"/>
      <c r="C951" s="84"/>
      <c r="D951" s="84"/>
      <c r="E951" s="84"/>
      <c r="F951" s="84"/>
      <c r="G951" s="83"/>
      <c r="H951" s="83"/>
      <c r="I951" s="83"/>
      <c r="J951" s="63"/>
      <c r="K951" s="63"/>
      <c r="L951" s="63"/>
      <c r="M951" s="63"/>
      <c r="N951" s="64"/>
      <c r="O951" s="64"/>
      <c r="P951" s="64"/>
      <c r="Q951" s="64"/>
      <c r="R951" s="64"/>
      <c r="S951" s="64"/>
      <c r="T951" s="64"/>
      <c r="U951" s="64"/>
      <c r="V951" s="64"/>
      <c r="W951" s="64"/>
      <c r="X951" s="64"/>
      <c r="Y951" s="64"/>
      <c r="Z951" s="64"/>
      <c r="AA951" s="64"/>
      <c r="AB951" s="64"/>
      <c r="AC951" s="64"/>
      <c r="AD951" s="64"/>
      <c r="AE951" s="64"/>
      <c r="AF951" s="64"/>
      <c r="AG951" s="64"/>
      <c r="AH951" s="64"/>
      <c r="AI951" s="64"/>
      <c r="AJ951" s="64"/>
      <c r="AK951" s="64"/>
      <c r="AL951" s="64"/>
      <c r="AM951" s="64"/>
      <c r="AN951" s="64"/>
      <c r="AO951" s="64"/>
      <c r="AP951" s="64"/>
      <c r="AQ951" s="64"/>
      <c r="AR951" s="64"/>
      <c r="AS951" s="64"/>
      <c r="AT951" s="64"/>
      <c r="AU951" s="64"/>
      <c r="AV951" s="64"/>
      <c r="AW951" s="64"/>
      <c r="AX951" s="64"/>
      <c r="AY951" s="64"/>
      <c r="AZ951" s="64"/>
      <c r="BA951" s="64"/>
      <c r="BB951" s="64"/>
      <c r="BC951" s="64"/>
      <c r="BD951" s="64"/>
      <c r="BE951" s="64"/>
      <c r="BF951" s="64"/>
      <c r="BG951" s="64"/>
      <c r="BH951" s="64"/>
      <c r="BI951" s="64"/>
      <c r="BJ951" s="64"/>
      <c r="BK951" s="64"/>
      <c r="BL951" s="64"/>
      <c r="BM951" s="64"/>
      <c r="BN951" s="64"/>
      <c r="BO951" s="64"/>
      <c r="BP951" s="64"/>
      <c r="BQ951" s="64"/>
      <c r="BR951" s="64"/>
      <c r="BS951" s="64"/>
      <c r="BT951" s="64"/>
      <c r="BU951" s="64"/>
      <c r="BV951" s="64"/>
      <c r="BW951" s="64"/>
      <c r="BX951" s="64"/>
      <c r="BY951" s="64"/>
      <c r="BZ951" s="64"/>
      <c r="CA951" s="64"/>
      <c r="CB951" s="64"/>
      <c r="CC951" s="64"/>
      <c r="CD951" s="64"/>
      <c r="CE951" s="64"/>
      <c r="CF951" s="64"/>
      <c r="CG951" s="64"/>
      <c r="CH951" s="64"/>
      <c r="CI951" s="64"/>
      <c r="CJ951" s="64"/>
      <c r="CK951" s="64"/>
      <c r="CL951" s="64"/>
    </row>
    <row r="952" spans="1:90" s="85" customFormat="1">
      <c r="A952" s="63"/>
      <c r="B952" s="63"/>
      <c r="C952" s="84"/>
      <c r="D952" s="84"/>
      <c r="E952" s="84"/>
      <c r="F952" s="84"/>
      <c r="G952" s="83"/>
      <c r="H952" s="83"/>
      <c r="I952" s="83"/>
      <c r="J952" s="63"/>
      <c r="K952" s="63"/>
      <c r="L952" s="63"/>
      <c r="M952" s="63"/>
      <c r="N952" s="64"/>
      <c r="O952" s="64"/>
      <c r="P952" s="64"/>
      <c r="Q952" s="64"/>
      <c r="R952" s="64"/>
      <c r="S952" s="64"/>
      <c r="T952" s="64"/>
      <c r="U952" s="64"/>
      <c r="V952" s="64"/>
      <c r="W952" s="64"/>
      <c r="X952" s="64"/>
      <c r="Y952" s="64"/>
      <c r="Z952" s="64"/>
      <c r="AA952" s="64"/>
      <c r="AB952" s="64"/>
      <c r="AC952" s="64"/>
      <c r="AD952" s="64"/>
      <c r="AE952" s="64"/>
      <c r="AF952" s="64"/>
      <c r="AG952" s="64"/>
      <c r="AH952" s="64"/>
      <c r="AI952" s="64"/>
      <c r="AJ952" s="64"/>
      <c r="AK952" s="64"/>
      <c r="AL952" s="64"/>
      <c r="AM952" s="64"/>
      <c r="AN952" s="64"/>
      <c r="AO952" s="64"/>
      <c r="AP952" s="64"/>
      <c r="AQ952" s="64"/>
      <c r="AR952" s="64"/>
      <c r="AS952" s="64"/>
      <c r="AT952" s="64"/>
      <c r="AU952" s="64"/>
      <c r="AV952" s="64"/>
      <c r="AW952" s="64"/>
      <c r="AX952" s="64"/>
      <c r="AY952" s="64"/>
      <c r="AZ952" s="64"/>
      <c r="BA952" s="64"/>
      <c r="BB952" s="64"/>
      <c r="BC952" s="64"/>
      <c r="BD952" s="64"/>
      <c r="BE952" s="64"/>
      <c r="BF952" s="64"/>
      <c r="BG952" s="64"/>
      <c r="BH952" s="64"/>
      <c r="BI952" s="64"/>
      <c r="BJ952" s="64"/>
      <c r="BK952" s="64"/>
      <c r="BL952" s="64"/>
      <c r="BM952" s="64"/>
      <c r="BN952" s="64"/>
      <c r="BO952" s="64"/>
      <c r="BP952" s="64"/>
      <c r="BQ952" s="64"/>
      <c r="BR952" s="64"/>
      <c r="BS952" s="64"/>
      <c r="BT952" s="64"/>
      <c r="BU952" s="64"/>
      <c r="BV952" s="64"/>
      <c r="BW952" s="64"/>
      <c r="BX952" s="64"/>
      <c r="BY952" s="64"/>
      <c r="BZ952" s="64"/>
      <c r="CA952" s="64"/>
      <c r="CB952" s="64"/>
      <c r="CC952" s="64"/>
      <c r="CD952" s="64"/>
      <c r="CE952" s="64"/>
      <c r="CF952" s="64"/>
      <c r="CG952" s="64"/>
      <c r="CH952" s="64"/>
      <c r="CI952" s="64"/>
      <c r="CJ952" s="64"/>
      <c r="CK952" s="64"/>
      <c r="CL952" s="64"/>
    </row>
    <row r="953" spans="1:90" s="85" customFormat="1">
      <c r="A953" s="63"/>
      <c r="B953" s="63"/>
      <c r="C953" s="84"/>
      <c r="D953" s="84"/>
      <c r="E953" s="84"/>
      <c r="F953" s="84"/>
      <c r="G953" s="83"/>
      <c r="H953" s="83"/>
      <c r="I953" s="83"/>
      <c r="J953" s="63"/>
      <c r="K953" s="63"/>
      <c r="L953" s="63"/>
      <c r="M953" s="63"/>
      <c r="N953" s="64"/>
      <c r="O953" s="64"/>
      <c r="P953" s="64"/>
      <c r="Q953" s="64"/>
      <c r="R953" s="64"/>
      <c r="S953" s="64"/>
      <c r="T953" s="64"/>
      <c r="U953" s="64"/>
      <c r="V953" s="64"/>
      <c r="W953" s="64"/>
      <c r="X953" s="64"/>
      <c r="Y953" s="64"/>
      <c r="Z953" s="64"/>
      <c r="AA953" s="64"/>
      <c r="AB953" s="64"/>
      <c r="AC953" s="64"/>
      <c r="AD953" s="64"/>
      <c r="AE953" s="64"/>
      <c r="AF953" s="64"/>
      <c r="AG953" s="64"/>
      <c r="AH953" s="64"/>
      <c r="AI953" s="64"/>
      <c r="AJ953" s="64"/>
      <c r="AK953" s="64"/>
      <c r="AL953" s="64"/>
      <c r="AM953" s="64"/>
      <c r="AN953" s="64"/>
      <c r="AO953" s="64"/>
      <c r="AP953" s="64"/>
      <c r="AQ953" s="64"/>
      <c r="AR953" s="64"/>
      <c r="AS953" s="64"/>
      <c r="AT953" s="64"/>
      <c r="AU953" s="64"/>
      <c r="AV953" s="64"/>
      <c r="AW953" s="64"/>
      <c r="AX953" s="64"/>
      <c r="AY953" s="64"/>
      <c r="AZ953" s="64"/>
      <c r="BA953" s="64"/>
      <c r="BB953" s="64"/>
      <c r="BC953" s="64"/>
      <c r="BD953" s="64"/>
      <c r="BE953" s="64"/>
      <c r="BF953" s="64"/>
      <c r="BG953" s="64"/>
      <c r="BH953" s="64"/>
      <c r="BI953" s="64"/>
      <c r="BJ953" s="64"/>
      <c r="BK953" s="64"/>
      <c r="BL953" s="64"/>
      <c r="BM953" s="64"/>
      <c r="BN953" s="64"/>
      <c r="BO953" s="64"/>
      <c r="BP953" s="64"/>
      <c r="BQ953" s="64"/>
      <c r="BR953" s="64"/>
      <c r="BS953" s="64"/>
      <c r="BT953" s="64"/>
      <c r="BU953" s="64"/>
      <c r="BV953" s="64"/>
      <c r="BW953" s="64"/>
      <c r="BX953" s="64"/>
      <c r="BY953" s="64"/>
      <c r="BZ953" s="64"/>
      <c r="CA953" s="64"/>
      <c r="CB953" s="64"/>
      <c r="CC953" s="64"/>
      <c r="CD953" s="64"/>
      <c r="CE953" s="64"/>
      <c r="CF953" s="64"/>
      <c r="CG953" s="64"/>
      <c r="CH953" s="64"/>
      <c r="CI953" s="64"/>
      <c r="CJ953" s="64"/>
      <c r="CK953" s="64"/>
      <c r="CL953" s="64"/>
    </row>
    <row r="954" spans="1:90" s="85" customFormat="1">
      <c r="A954" s="63"/>
      <c r="B954" s="63"/>
      <c r="C954" s="84"/>
      <c r="D954" s="84"/>
      <c r="E954" s="84"/>
      <c r="F954" s="84"/>
      <c r="G954" s="83"/>
      <c r="H954" s="83"/>
      <c r="I954" s="83"/>
      <c r="J954" s="63"/>
      <c r="K954" s="63"/>
      <c r="L954" s="63"/>
      <c r="M954" s="63"/>
      <c r="N954" s="64"/>
      <c r="O954" s="64"/>
      <c r="P954" s="64"/>
      <c r="Q954" s="64"/>
      <c r="R954" s="64"/>
      <c r="S954" s="64"/>
      <c r="T954" s="64"/>
      <c r="U954" s="64"/>
      <c r="V954" s="64"/>
      <c r="W954" s="64"/>
      <c r="X954" s="64"/>
      <c r="Y954" s="64"/>
      <c r="Z954" s="64"/>
      <c r="AA954" s="64"/>
      <c r="AB954" s="64"/>
      <c r="AC954" s="64"/>
      <c r="AD954" s="64"/>
      <c r="AE954" s="64"/>
      <c r="AF954" s="64"/>
      <c r="AG954" s="64"/>
      <c r="AH954" s="64"/>
      <c r="AI954" s="64"/>
      <c r="AJ954" s="64"/>
      <c r="AK954" s="64"/>
      <c r="AL954" s="64"/>
      <c r="AM954" s="64"/>
      <c r="AN954" s="64"/>
      <c r="AO954" s="64"/>
      <c r="AP954" s="64"/>
      <c r="AQ954" s="64"/>
      <c r="AR954" s="64"/>
      <c r="AS954" s="64"/>
      <c r="AT954" s="64"/>
      <c r="AU954" s="64"/>
      <c r="AV954" s="64"/>
      <c r="AW954" s="64"/>
      <c r="AX954" s="64"/>
      <c r="AY954" s="64"/>
      <c r="AZ954" s="64"/>
      <c r="BA954" s="64"/>
      <c r="BB954" s="64"/>
      <c r="BC954" s="64"/>
      <c r="BD954" s="64"/>
      <c r="BE954" s="64"/>
      <c r="BF954" s="64"/>
      <c r="BG954" s="64"/>
      <c r="BH954" s="64"/>
      <c r="BI954" s="64"/>
      <c r="BJ954" s="64"/>
      <c r="BK954" s="64"/>
      <c r="BL954" s="64"/>
      <c r="BM954" s="64"/>
      <c r="BN954" s="64"/>
      <c r="BO954" s="64"/>
      <c r="BP954" s="64"/>
      <c r="BQ954" s="64"/>
      <c r="BR954" s="64"/>
      <c r="BS954" s="64"/>
      <c r="BT954" s="64"/>
      <c r="BU954" s="64"/>
      <c r="BV954" s="64"/>
      <c r="BW954" s="64"/>
      <c r="BX954" s="64"/>
      <c r="BY954" s="64"/>
      <c r="BZ954" s="64"/>
      <c r="CA954" s="64"/>
      <c r="CB954" s="64"/>
      <c r="CC954" s="64"/>
      <c r="CD954" s="64"/>
      <c r="CE954" s="64"/>
      <c r="CF954" s="64"/>
      <c r="CG954" s="64"/>
      <c r="CH954" s="64"/>
      <c r="CI954" s="64"/>
      <c r="CJ954" s="64"/>
      <c r="CK954" s="64"/>
      <c r="CL954" s="64"/>
    </row>
    <row r="955" spans="1:90" s="85" customFormat="1">
      <c r="A955" s="63"/>
      <c r="B955" s="63"/>
      <c r="C955" s="84"/>
      <c r="D955" s="84"/>
      <c r="E955" s="84"/>
      <c r="F955" s="84"/>
      <c r="G955" s="83"/>
      <c r="H955" s="83"/>
      <c r="I955" s="83"/>
      <c r="J955" s="63"/>
      <c r="K955" s="63"/>
      <c r="L955" s="63"/>
      <c r="M955" s="63"/>
      <c r="N955" s="64"/>
      <c r="O955" s="64"/>
      <c r="P955" s="64"/>
      <c r="Q955" s="64"/>
      <c r="R955" s="64"/>
      <c r="S955" s="64"/>
      <c r="T955" s="64"/>
      <c r="U955" s="64"/>
      <c r="V955" s="64"/>
      <c r="W955" s="64"/>
      <c r="X955" s="64"/>
      <c r="Y955" s="64"/>
      <c r="Z955" s="64"/>
      <c r="AA955" s="64"/>
      <c r="AB955" s="64"/>
      <c r="AC955" s="64"/>
      <c r="AD955" s="64"/>
      <c r="AE955" s="64"/>
      <c r="AF955" s="64"/>
      <c r="AG955" s="64"/>
      <c r="AH955" s="64"/>
      <c r="AI955" s="64"/>
      <c r="AJ955" s="64"/>
      <c r="AK955" s="64"/>
      <c r="AL955" s="64"/>
      <c r="AM955" s="64"/>
      <c r="AN955" s="64"/>
      <c r="AO955" s="64"/>
      <c r="AP955" s="64"/>
      <c r="AQ955" s="64"/>
      <c r="AR955" s="64"/>
      <c r="AS955" s="64"/>
      <c r="AT955" s="64"/>
      <c r="AU955" s="64"/>
      <c r="AV955" s="64"/>
      <c r="AW955" s="64"/>
      <c r="AX955" s="64"/>
      <c r="AY955" s="64"/>
      <c r="AZ955" s="64"/>
      <c r="BA955" s="64"/>
      <c r="BB955" s="64"/>
      <c r="BC955" s="64"/>
      <c r="BD955" s="64"/>
      <c r="BE955" s="64"/>
      <c r="BF955" s="64"/>
      <c r="BG955" s="64"/>
      <c r="BH955" s="64"/>
      <c r="BI955" s="64"/>
      <c r="BJ955" s="64"/>
      <c r="BK955" s="64"/>
      <c r="BL955" s="64"/>
      <c r="BM955" s="64"/>
      <c r="BN955" s="64"/>
      <c r="BO955" s="64"/>
      <c r="BP955" s="64"/>
      <c r="BQ955" s="64"/>
      <c r="BR955" s="64"/>
      <c r="BS955" s="64"/>
      <c r="BT955" s="64"/>
      <c r="BU955" s="64"/>
      <c r="BV955" s="64"/>
      <c r="BW955" s="64"/>
      <c r="BX955" s="64"/>
      <c r="BY955" s="64"/>
      <c r="BZ955" s="64"/>
      <c r="CA955" s="64"/>
      <c r="CB955" s="64"/>
      <c r="CC955" s="64"/>
      <c r="CD955" s="64"/>
      <c r="CE955" s="64"/>
      <c r="CF955" s="64"/>
      <c r="CG955" s="64"/>
      <c r="CH955" s="64"/>
      <c r="CI955" s="64"/>
      <c r="CJ955" s="64"/>
      <c r="CK955" s="64"/>
      <c r="CL955" s="64"/>
    </row>
    <row r="956" spans="1:90" s="85" customFormat="1">
      <c r="A956" s="63"/>
      <c r="B956" s="63"/>
      <c r="C956" s="84"/>
      <c r="D956" s="84"/>
      <c r="E956" s="84"/>
      <c r="F956" s="84"/>
      <c r="G956" s="83"/>
      <c r="H956" s="83"/>
      <c r="I956" s="83"/>
      <c r="J956" s="63"/>
      <c r="K956" s="63"/>
      <c r="L956" s="63"/>
      <c r="M956" s="63"/>
      <c r="N956" s="64"/>
      <c r="O956" s="64"/>
      <c r="P956" s="64"/>
      <c r="Q956" s="64"/>
      <c r="R956" s="64"/>
      <c r="S956" s="64"/>
      <c r="T956" s="64"/>
      <c r="U956" s="64"/>
      <c r="V956" s="64"/>
      <c r="W956" s="64"/>
      <c r="X956" s="64"/>
      <c r="Y956" s="64"/>
      <c r="Z956" s="64"/>
      <c r="AA956" s="64"/>
      <c r="AB956" s="64"/>
      <c r="AC956" s="64"/>
      <c r="AD956" s="64"/>
      <c r="AE956" s="64"/>
      <c r="AF956" s="64"/>
      <c r="AG956" s="64"/>
      <c r="AH956" s="64"/>
      <c r="AI956" s="64"/>
      <c r="AJ956" s="64"/>
      <c r="AK956" s="64"/>
      <c r="AL956" s="64"/>
      <c r="AM956" s="64"/>
      <c r="AN956" s="64"/>
      <c r="AO956" s="64"/>
      <c r="AP956" s="64"/>
      <c r="AQ956" s="64"/>
      <c r="AR956" s="64"/>
      <c r="AS956" s="64"/>
      <c r="AT956" s="64"/>
      <c r="AU956" s="64"/>
      <c r="AV956" s="64"/>
      <c r="AW956" s="64"/>
      <c r="AX956" s="64"/>
      <c r="AY956" s="64"/>
      <c r="AZ956" s="64"/>
      <c r="BA956" s="64"/>
      <c r="BB956" s="64"/>
      <c r="BC956" s="64"/>
      <c r="BD956" s="64"/>
      <c r="BE956" s="64"/>
      <c r="BF956" s="64"/>
      <c r="BG956" s="64"/>
      <c r="BH956" s="64"/>
      <c r="BI956" s="64"/>
      <c r="BJ956" s="64"/>
      <c r="BK956" s="64"/>
      <c r="BL956" s="64"/>
      <c r="BM956" s="64"/>
      <c r="BN956" s="64"/>
      <c r="BO956" s="64"/>
      <c r="BP956" s="64"/>
      <c r="BQ956" s="64"/>
      <c r="BR956" s="64"/>
      <c r="BS956" s="64"/>
      <c r="BT956" s="64"/>
      <c r="BU956" s="64"/>
      <c r="BV956" s="64"/>
      <c r="BW956" s="64"/>
      <c r="BX956" s="64"/>
      <c r="BY956" s="64"/>
      <c r="BZ956" s="64"/>
      <c r="CA956" s="64"/>
      <c r="CB956" s="64"/>
      <c r="CC956" s="64"/>
      <c r="CD956" s="64"/>
      <c r="CE956" s="64"/>
      <c r="CF956" s="64"/>
      <c r="CG956" s="64"/>
      <c r="CH956" s="64"/>
      <c r="CI956" s="64"/>
      <c r="CJ956" s="64"/>
      <c r="CK956" s="64"/>
      <c r="CL956" s="64"/>
    </row>
    <row r="957" spans="1:90" s="85" customFormat="1">
      <c r="A957" s="63"/>
      <c r="B957" s="63"/>
      <c r="C957" s="84"/>
      <c r="D957" s="84"/>
      <c r="E957" s="84"/>
      <c r="F957" s="84"/>
      <c r="G957" s="83"/>
      <c r="H957" s="83"/>
      <c r="I957" s="83"/>
      <c r="J957" s="63"/>
      <c r="K957" s="63"/>
      <c r="L957" s="63"/>
      <c r="M957" s="63"/>
      <c r="N957" s="64"/>
      <c r="O957" s="64"/>
      <c r="P957" s="64"/>
      <c r="Q957" s="64"/>
      <c r="R957" s="64"/>
      <c r="S957" s="64"/>
      <c r="T957" s="64"/>
      <c r="U957" s="64"/>
      <c r="V957" s="64"/>
      <c r="W957" s="64"/>
      <c r="X957" s="64"/>
      <c r="Y957" s="64"/>
      <c r="Z957" s="64"/>
      <c r="AA957" s="64"/>
      <c r="AB957" s="64"/>
      <c r="AC957" s="64"/>
      <c r="AD957" s="64"/>
      <c r="AE957" s="64"/>
      <c r="AF957" s="64"/>
      <c r="AG957" s="64"/>
      <c r="AH957" s="64"/>
      <c r="AI957" s="64"/>
      <c r="AJ957" s="64"/>
      <c r="AK957" s="64"/>
      <c r="AL957" s="64"/>
      <c r="AM957" s="64"/>
      <c r="AN957" s="64"/>
      <c r="AO957" s="64"/>
      <c r="AP957" s="64"/>
      <c r="AQ957" s="64"/>
      <c r="AR957" s="64"/>
      <c r="AS957" s="64"/>
      <c r="AT957" s="64"/>
      <c r="AU957" s="64"/>
      <c r="AV957" s="64"/>
      <c r="AW957" s="64"/>
      <c r="AX957" s="64"/>
      <c r="AY957" s="64"/>
      <c r="AZ957" s="64"/>
      <c r="BA957" s="64"/>
      <c r="BB957" s="64"/>
      <c r="BC957" s="64"/>
      <c r="BD957" s="64"/>
      <c r="BE957" s="64"/>
      <c r="BF957" s="64"/>
      <c r="BG957" s="64"/>
      <c r="BH957" s="64"/>
      <c r="BI957" s="64"/>
      <c r="BJ957" s="64"/>
      <c r="BK957" s="64"/>
      <c r="BL957" s="64"/>
      <c r="BM957" s="64"/>
      <c r="BN957" s="64"/>
      <c r="BO957" s="64"/>
      <c r="BP957" s="64"/>
      <c r="BQ957" s="64"/>
      <c r="BR957" s="64"/>
      <c r="BS957" s="64"/>
      <c r="BT957" s="64"/>
      <c r="BU957" s="64"/>
      <c r="BV957" s="64"/>
      <c r="BW957" s="64"/>
      <c r="BX957" s="64"/>
      <c r="BY957" s="64"/>
      <c r="BZ957" s="64"/>
      <c r="CA957" s="64"/>
      <c r="CB957" s="64"/>
      <c r="CC957" s="64"/>
      <c r="CD957" s="64"/>
      <c r="CE957" s="64"/>
      <c r="CF957" s="64"/>
      <c r="CG957" s="64"/>
      <c r="CH957" s="64"/>
      <c r="CI957" s="64"/>
      <c r="CJ957" s="64"/>
      <c r="CK957" s="64"/>
      <c r="CL957" s="64"/>
    </row>
    <row r="958" spans="1:90" s="85" customFormat="1">
      <c r="A958" s="63"/>
      <c r="B958" s="63"/>
      <c r="C958" s="84"/>
      <c r="D958" s="84"/>
      <c r="E958" s="84"/>
      <c r="F958" s="84"/>
      <c r="G958" s="83"/>
      <c r="H958" s="83"/>
      <c r="I958" s="83"/>
      <c r="J958" s="63"/>
      <c r="K958" s="63"/>
      <c r="L958" s="63"/>
      <c r="M958" s="63"/>
      <c r="N958" s="64"/>
      <c r="O958" s="64"/>
      <c r="P958" s="64"/>
      <c r="Q958" s="64"/>
      <c r="R958" s="64"/>
      <c r="S958" s="64"/>
      <c r="T958" s="64"/>
      <c r="U958" s="64"/>
      <c r="V958" s="64"/>
      <c r="W958" s="64"/>
      <c r="X958" s="64"/>
      <c r="Y958" s="64"/>
      <c r="Z958" s="64"/>
      <c r="AA958" s="64"/>
      <c r="AB958" s="64"/>
      <c r="AC958" s="64"/>
      <c r="AD958" s="64"/>
      <c r="AE958" s="64"/>
      <c r="AF958" s="64"/>
      <c r="AG958" s="64"/>
      <c r="AH958" s="64"/>
      <c r="AI958" s="64"/>
      <c r="AJ958" s="64"/>
      <c r="AK958" s="64"/>
      <c r="AL958" s="64"/>
      <c r="AM958" s="64"/>
      <c r="AN958" s="64"/>
      <c r="AO958" s="64"/>
      <c r="AP958" s="64"/>
      <c r="AQ958" s="64"/>
      <c r="AR958" s="64"/>
      <c r="AS958" s="64"/>
      <c r="AT958" s="64"/>
      <c r="AU958" s="64"/>
      <c r="AV958" s="64"/>
      <c r="AW958" s="64"/>
      <c r="AX958" s="64"/>
      <c r="AY958" s="64"/>
      <c r="AZ958" s="64"/>
      <c r="BA958" s="64"/>
      <c r="BB958" s="64"/>
      <c r="BC958" s="64"/>
      <c r="BD958" s="64"/>
      <c r="BE958" s="64"/>
      <c r="BF958" s="64"/>
      <c r="BG958" s="64"/>
      <c r="BH958" s="64"/>
      <c r="BI958" s="64"/>
      <c r="BJ958" s="64"/>
      <c r="BK958" s="64"/>
      <c r="BL958" s="64"/>
      <c r="BM958" s="64"/>
      <c r="BN958" s="64"/>
      <c r="BO958" s="64"/>
      <c r="BP958" s="64"/>
      <c r="BQ958" s="64"/>
      <c r="BR958" s="64"/>
      <c r="BS958" s="64"/>
      <c r="BT958" s="64"/>
      <c r="BU958" s="64"/>
      <c r="BV958" s="64"/>
      <c r="BW958" s="64"/>
      <c r="BX958" s="64"/>
      <c r="BY958" s="64"/>
      <c r="BZ958" s="64"/>
      <c r="CA958" s="64"/>
      <c r="CB958" s="64"/>
      <c r="CC958" s="64"/>
      <c r="CD958" s="64"/>
      <c r="CE958" s="64"/>
      <c r="CF958" s="64"/>
      <c r="CG958" s="64"/>
      <c r="CH958" s="64"/>
      <c r="CI958" s="64"/>
      <c r="CJ958" s="64"/>
      <c r="CK958" s="64"/>
      <c r="CL958" s="64"/>
    </row>
    <row r="959" spans="1:90" s="85" customFormat="1">
      <c r="A959" s="63"/>
      <c r="B959" s="63"/>
      <c r="C959" s="84"/>
      <c r="D959" s="84"/>
      <c r="E959" s="84"/>
      <c r="F959" s="84"/>
      <c r="G959" s="83"/>
      <c r="H959" s="83"/>
      <c r="I959" s="83"/>
      <c r="J959" s="63"/>
      <c r="K959" s="63"/>
      <c r="L959" s="63"/>
      <c r="M959" s="63"/>
      <c r="N959" s="64"/>
      <c r="O959" s="64"/>
      <c r="P959" s="64"/>
      <c r="Q959" s="64"/>
      <c r="R959" s="64"/>
      <c r="S959" s="64"/>
      <c r="T959" s="64"/>
      <c r="U959" s="64"/>
      <c r="V959" s="64"/>
      <c r="W959" s="64"/>
      <c r="X959" s="64"/>
      <c r="Y959" s="64"/>
      <c r="Z959" s="64"/>
      <c r="AA959" s="64"/>
      <c r="AB959" s="64"/>
      <c r="AC959" s="64"/>
      <c r="AD959" s="64"/>
      <c r="AE959" s="64"/>
      <c r="AF959" s="64"/>
      <c r="AG959" s="64"/>
      <c r="AH959" s="64"/>
      <c r="AI959" s="64"/>
      <c r="AJ959" s="64"/>
      <c r="AK959" s="64"/>
      <c r="AL959" s="64"/>
      <c r="AM959" s="64"/>
      <c r="AN959" s="64"/>
      <c r="AO959" s="64"/>
      <c r="AP959" s="64"/>
      <c r="AQ959" s="64"/>
      <c r="AR959" s="64"/>
      <c r="AS959" s="64"/>
      <c r="AT959" s="64"/>
      <c r="AU959" s="64"/>
      <c r="AV959" s="64"/>
      <c r="AW959" s="64"/>
      <c r="AX959" s="64"/>
      <c r="AY959" s="64"/>
      <c r="AZ959" s="64"/>
      <c r="BA959" s="64"/>
      <c r="BB959" s="64"/>
      <c r="BC959" s="64"/>
      <c r="BD959" s="64"/>
      <c r="BE959" s="64"/>
      <c r="BF959" s="64"/>
      <c r="BG959" s="64"/>
      <c r="BH959" s="64"/>
      <c r="BI959" s="64"/>
      <c r="BJ959" s="64"/>
      <c r="BK959" s="64"/>
      <c r="BL959" s="64"/>
      <c r="BM959" s="64"/>
      <c r="BN959" s="64"/>
      <c r="BO959" s="64"/>
      <c r="BP959" s="64"/>
      <c r="BQ959" s="64"/>
      <c r="BR959" s="64"/>
      <c r="BS959" s="64"/>
      <c r="BT959" s="64"/>
      <c r="BU959" s="64"/>
      <c r="BV959" s="64"/>
      <c r="BW959" s="64"/>
      <c r="BX959" s="64"/>
      <c r="BY959" s="64"/>
      <c r="BZ959" s="64"/>
      <c r="CA959" s="64"/>
      <c r="CB959" s="64"/>
      <c r="CC959" s="64"/>
      <c r="CD959" s="64"/>
      <c r="CE959" s="64"/>
      <c r="CF959" s="64"/>
      <c r="CG959" s="64"/>
      <c r="CH959" s="64"/>
      <c r="CI959" s="64"/>
      <c r="CJ959" s="64"/>
      <c r="CK959" s="64"/>
      <c r="CL959" s="64"/>
    </row>
    <row r="960" spans="1:90" s="85" customFormat="1">
      <c r="A960" s="63"/>
      <c r="B960" s="63"/>
      <c r="C960" s="84"/>
      <c r="D960" s="84"/>
      <c r="E960" s="84"/>
      <c r="F960" s="84"/>
      <c r="G960" s="83"/>
      <c r="H960" s="83"/>
      <c r="I960" s="83"/>
      <c r="J960" s="63"/>
      <c r="K960" s="63"/>
      <c r="L960" s="63"/>
      <c r="M960" s="63"/>
      <c r="N960" s="64"/>
      <c r="O960" s="64"/>
      <c r="P960" s="64"/>
      <c r="Q960" s="64"/>
      <c r="R960" s="64"/>
      <c r="S960" s="64"/>
      <c r="T960" s="64"/>
      <c r="U960" s="64"/>
      <c r="V960" s="64"/>
      <c r="W960" s="64"/>
      <c r="X960" s="64"/>
      <c r="Y960" s="64"/>
      <c r="Z960" s="64"/>
      <c r="AA960" s="64"/>
      <c r="AB960" s="64"/>
      <c r="AC960" s="64"/>
      <c r="AD960" s="64"/>
      <c r="AE960" s="64"/>
      <c r="AF960" s="64"/>
      <c r="AG960" s="64"/>
      <c r="AH960" s="64"/>
      <c r="AI960" s="64"/>
      <c r="AJ960" s="64"/>
      <c r="AK960" s="64"/>
      <c r="AL960" s="64"/>
      <c r="AM960" s="64"/>
      <c r="AN960" s="64"/>
      <c r="AO960" s="64"/>
      <c r="AP960" s="64"/>
      <c r="AQ960" s="64"/>
      <c r="AR960" s="64"/>
      <c r="AS960" s="64"/>
      <c r="AT960" s="64"/>
      <c r="AU960" s="64"/>
      <c r="AV960" s="64"/>
      <c r="AW960" s="64"/>
      <c r="AX960" s="64"/>
      <c r="AY960" s="64"/>
      <c r="AZ960" s="64"/>
      <c r="BA960" s="64"/>
      <c r="BB960" s="64"/>
      <c r="BC960" s="64"/>
      <c r="BD960" s="64"/>
      <c r="BE960" s="64"/>
      <c r="BF960" s="64"/>
      <c r="BG960" s="64"/>
      <c r="BH960" s="64"/>
      <c r="BI960" s="64"/>
      <c r="BJ960" s="64"/>
      <c r="BK960" s="64"/>
      <c r="BL960" s="64"/>
      <c r="BM960" s="64"/>
      <c r="BN960" s="64"/>
      <c r="BO960" s="64"/>
      <c r="BP960" s="64"/>
      <c r="BQ960" s="64"/>
      <c r="BR960" s="64"/>
      <c r="BS960" s="64"/>
      <c r="BT960" s="64"/>
      <c r="BU960" s="64"/>
      <c r="BV960" s="64"/>
      <c r="BW960" s="64"/>
      <c r="BX960" s="64"/>
      <c r="BY960" s="64"/>
      <c r="BZ960" s="64"/>
      <c r="CA960" s="64"/>
      <c r="CB960" s="64"/>
      <c r="CC960" s="64"/>
      <c r="CD960" s="64"/>
      <c r="CE960" s="64"/>
      <c r="CF960" s="64"/>
      <c r="CG960" s="64"/>
      <c r="CH960" s="64"/>
      <c r="CI960" s="64"/>
      <c r="CJ960" s="64"/>
      <c r="CK960" s="64"/>
      <c r="CL960" s="64"/>
    </row>
    <row r="961" spans="1:90" s="85" customFormat="1">
      <c r="A961" s="63"/>
      <c r="B961" s="63"/>
      <c r="C961" s="84"/>
      <c r="D961" s="84"/>
      <c r="E961" s="84"/>
      <c r="F961" s="84"/>
      <c r="G961" s="83"/>
      <c r="H961" s="83"/>
      <c r="I961" s="83"/>
      <c r="J961" s="63"/>
      <c r="K961" s="63"/>
      <c r="L961" s="63"/>
      <c r="M961" s="63"/>
      <c r="N961" s="64"/>
      <c r="O961" s="64"/>
      <c r="P961" s="64"/>
      <c r="Q961" s="64"/>
      <c r="R961" s="64"/>
      <c r="S961" s="64"/>
      <c r="T961" s="64"/>
      <c r="U961" s="64"/>
      <c r="V961" s="64"/>
      <c r="W961" s="64"/>
      <c r="X961" s="64"/>
      <c r="Y961" s="64"/>
      <c r="Z961" s="64"/>
      <c r="AA961" s="64"/>
      <c r="AB961" s="64"/>
      <c r="AC961" s="64"/>
      <c r="AD961" s="64"/>
      <c r="AE961" s="64"/>
      <c r="AF961" s="64"/>
      <c r="AG961" s="64"/>
      <c r="AH961" s="64"/>
      <c r="AI961" s="64"/>
      <c r="AJ961" s="64"/>
      <c r="AK961" s="64"/>
      <c r="AL961" s="64"/>
      <c r="AM961" s="64"/>
      <c r="AN961" s="64"/>
      <c r="AO961" s="64"/>
      <c r="AP961" s="64"/>
      <c r="AQ961" s="64"/>
      <c r="AR961" s="64"/>
      <c r="AS961" s="64"/>
      <c r="AT961" s="64"/>
      <c r="AU961" s="64"/>
      <c r="AV961" s="64"/>
      <c r="AW961" s="64"/>
      <c r="AX961" s="64"/>
      <c r="AY961" s="64"/>
      <c r="AZ961" s="64"/>
      <c r="BA961" s="64"/>
      <c r="BB961" s="64"/>
      <c r="BC961" s="64"/>
      <c r="BD961" s="64"/>
      <c r="BE961" s="64"/>
      <c r="BF961" s="64"/>
      <c r="BG961" s="64"/>
      <c r="BH961" s="64"/>
      <c r="BI961" s="64"/>
      <c r="BJ961" s="64"/>
      <c r="BK961" s="64"/>
      <c r="BL961" s="64"/>
      <c r="BM961" s="64"/>
      <c r="BN961" s="64"/>
      <c r="BO961" s="64"/>
      <c r="BP961" s="64"/>
      <c r="BQ961" s="64"/>
      <c r="BR961" s="64"/>
      <c r="BS961" s="64"/>
      <c r="BT961" s="64"/>
      <c r="BU961" s="64"/>
      <c r="BV961" s="64"/>
      <c r="BW961" s="64"/>
      <c r="BX961" s="64"/>
      <c r="BY961" s="64"/>
      <c r="BZ961" s="64"/>
      <c r="CA961" s="64"/>
      <c r="CB961" s="64"/>
      <c r="CC961" s="64"/>
      <c r="CD961" s="64"/>
      <c r="CE961" s="64"/>
      <c r="CF961" s="64"/>
      <c r="CG961" s="64"/>
      <c r="CH961" s="64"/>
      <c r="CI961" s="64"/>
      <c r="CJ961" s="64"/>
      <c r="CK961" s="64"/>
      <c r="CL961" s="64"/>
    </row>
    <row r="962" spans="1:90" s="85" customFormat="1">
      <c r="A962" s="63"/>
      <c r="B962" s="63"/>
      <c r="C962" s="84"/>
      <c r="D962" s="84"/>
      <c r="E962" s="84"/>
      <c r="F962" s="84"/>
      <c r="G962" s="83"/>
      <c r="H962" s="83"/>
      <c r="I962" s="83"/>
      <c r="J962" s="63"/>
      <c r="K962" s="63"/>
      <c r="L962" s="63"/>
      <c r="M962" s="63"/>
      <c r="N962" s="64"/>
      <c r="O962" s="64"/>
      <c r="P962" s="64"/>
      <c r="Q962" s="64"/>
      <c r="R962" s="64"/>
      <c r="S962" s="64"/>
      <c r="T962" s="64"/>
      <c r="U962" s="64"/>
      <c r="V962" s="64"/>
      <c r="W962" s="64"/>
      <c r="X962" s="64"/>
      <c r="Y962" s="64"/>
      <c r="Z962" s="64"/>
      <c r="AA962" s="64"/>
      <c r="AB962" s="64"/>
      <c r="AC962" s="64"/>
      <c r="AD962" s="64"/>
      <c r="AE962" s="64"/>
      <c r="AF962" s="64"/>
      <c r="AG962" s="64"/>
      <c r="AH962" s="64"/>
      <c r="AI962" s="64"/>
      <c r="AJ962" s="64"/>
      <c r="AK962" s="64"/>
      <c r="AL962" s="64"/>
      <c r="AM962" s="64"/>
      <c r="AN962" s="64"/>
      <c r="AO962" s="64"/>
      <c r="AP962" s="64"/>
      <c r="AQ962" s="64"/>
      <c r="AR962" s="64"/>
      <c r="AS962" s="64"/>
      <c r="AT962" s="64"/>
      <c r="AU962" s="64"/>
      <c r="AV962" s="64"/>
      <c r="AW962" s="64"/>
      <c r="AX962" s="64"/>
      <c r="AY962" s="64"/>
      <c r="AZ962" s="64"/>
      <c r="BA962" s="64"/>
      <c r="BB962" s="64"/>
      <c r="BC962" s="64"/>
      <c r="BD962" s="64"/>
      <c r="BE962" s="64"/>
      <c r="BF962" s="64"/>
      <c r="BG962" s="64"/>
      <c r="BH962" s="64"/>
      <c r="BI962" s="64"/>
      <c r="BJ962" s="64"/>
      <c r="BK962" s="64"/>
      <c r="BL962" s="64"/>
      <c r="BM962" s="64"/>
      <c r="BN962" s="64"/>
      <c r="BO962" s="64"/>
      <c r="BP962" s="64"/>
      <c r="BQ962" s="64"/>
      <c r="BR962" s="64"/>
      <c r="BS962" s="64"/>
      <c r="BT962" s="64"/>
      <c r="BU962" s="64"/>
      <c r="BV962" s="64"/>
      <c r="BW962" s="64"/>
      <c r="BX962" s="64"/>
      <c r="BY962" s="64"/>
      <c r="BZ962" s="64"/>
      <c r="CA962" s="64"/>
      <c r="CB962" s="64"/>
      <c r="CC962" s="64"/>
      <c r="CD962" s="64"/>
      <c r="CE962" s="64"/>
      <c r="CF962" s="64"/>
      <c r="CG962" s="64"/>
      <c r="CH962" s="64"/>
      <c r="CI962" s="64"/>
      <c r="CJ962" s="64"/>
      <c r="CK962" s="64"/>
      <c r="CL962" s="64"/>
    </row>
    <row r="963" spans="1:90" s="85" customFormat="1">
      <c r="A963" s="63"/>
      <c r="B963" s="63"/>
      <c r="C963" s="84"/>
      <c r="D963" s="84"/>
      <c r="E963" s="84"/>
      <c r="F963" s="84"/>
      <c r="G963" s="83"/>
      <c r="H963" s="83"/>
      <c r="I963" s="83"/>
      <c r="J963" s="63"/>
      <c r="K963" s="63"/>
      <c r="L963" s="63"/>
      <c r="M963" s="63"/>
      <c r="N963" s="64"/>
      <c r="O963" s="64"/>
      <c r="P963" s="64"/>
      <c r="Q963" s="64"/>
      <c r="R963" s="64"/>
      <c r="S963" s="64"/>
      <c r="T963" s="64"/>
      <c r="U963" s="64"/>
      <c r="V963" s="64"/>
      <c r="W963" s="64"/>
      <c r="X963" s="64"/>
      <c r="Y963" s="64"/>
      <c r="Z963" s="64"/>
      <c r="AA963" s="64"/>
      <c r="AB963" s="64"/>
      <c r="AC963" s="64"/>
      <c r="AD963" s="64"/>
      <c r="AE963" s="64"/>
      <c r="AF963" s="64"/>
      <c r="AG963" s="64"/>
      <c r="AH963" s="64"/>
      <c r="AI963" s="64"/>
      <c r="AJ963" s="64"/>
      <c r="AK963" s="64"/>
      <c r="AL963" s="64"/>
      <c r="AM963" s="64"/>
      <c r="AN963" s="64"/>
      <c r="AO963" s="64"/>
      <c r="AP963" s="64"/>
      <c r="AQ963" s="64"/>
      <c r="AR963" s="64"/>
      <c r="AS963" s="64"/>
      <c r="AT963" s="64"/>
      <c r="AU963" s="64"/>
      <c r="AV963" s="64"/>
      <c r="AW963" s="64"/>
      <c r="AX963" s="64"/>
      <c r="AY963" s="64"/>
      <c r="AZ963" s="64"/>
      <c r="BA963" s="64"/>
      <c r="BB963" s="64"/>
      <c r="BC963" s="64"/>
      <c r="BD963" s="64"/>
      <c r="BE963" s="64"/>
      <c r="BF963" s="64"/>
      <c r="BG963" s="64"/>
      <c r="BH963" s="64"/>
      <c r="BI963" s="64"/>
      <c r="BJ963" s="64"/>
      <c r="BK963" s="64"/>
      <c r="BL963" s="64"/>
      <c r="BM963" s="64"/>
      <c r="BN963" s="64"/>
      <c r="BO963" s="64"/>
      <c r="BP963" s="64"/>
      <c r="BQ963" s="64"/>
      <c r="BR963" s="64"/>
      <c r="BS963" s="64"/>
      <c r="BT963" s="64"/>
      <c r="BU963" s="64"/>
      <c r="BV963" s="64"/>
      <c r="BW963" s="64"/>
      <c r="BX963" s="64"/>
      <c r="BY963" s="64"/>
      <c r="BZ963" s="64"/>
      <c r="CA963" s="64"/>
      <c r="CB963" s="64"/>
      <c r="CC963" s="64"/>
      <c r="CD963" s="64"/>
      <c r="CE963" s="64"/>
      <c r="CF963" s="64"/>
      <c r="CG963" s="64"/>
      <c r="CH963" s="64"/>
      <c r="CI963" s="64"/>
      <c r="CJ963" s="64"/>
      <c r="CK963" s="64"/>
      <c r="CL963" s="64"/>
    </row>
    <row r="964" spans="1:90" s="85" customFormat="1">
      <c r="A964" s="63"/>
      <c r="B964" s="63"/>
      <c r="C964" s="84"/>
      <c r="D964" s="84"/>
      <c r="E964" s="84"/>
      <c r="F964" s="84"/>
      <c r="G964" s="83"/>
      <c r="H964" s="83"/>
      <c r="I964" s="83"/>
      <c r="J964" s="63"/>
      <c r="K964" s="63"/>
      <c r="L964" s="63"/>
      <c r="M964" s="63"/>
      <c r="N964" s="64"/>
      <c r="O964" s="64"/>
      <c r="P964" s="64"/>
      <c r="Q964" s="64"/>
      <c r="R964" s="64"/>
      <c r="S964" s="64"/>
      <c r="T964" s="64"/>
      <c r="U964" s="64"/>
      <c r="V964" s="64"/>
      <c r="W964" s="64"/>
      <c r="X964" s="64"/>
      <c r="Y964" s="64"/>
      <c r="Z964" s="64"/>
      <c r="AA964" s="64"/>
      <c r="AB964" s="64"/>
      <c r="AC964" s="64"/>
      <c r="AD964" s="64"/>
      <c r="AE964" s="64"/>
      <c r="AF964" s="64"/>
      <c r="AG964" s="64"/>
      <c r="AH964" s="64"/>
      <c r="AI964" s="64"/>
      <c r="AJ964" s="64"/>
      <c r="AK964" s="64"/>
      <c r="AL964" s="64"/>
      <c r="AM964" s="64"/>
      <c r="AN964" s="64"/>
      <c r="AO964" s="64"/>
      <c r="AP964" s="64"/>
      <c r="AQ964" s="64"/>
      <c r="AR964" s="64"/>
      <c r="AS964" s="64"/>
      <c r="AT964" s="64"/>
      <c r="AU964" s="64"/>
      <c r="AV964" s="64"/>
      <c r="AW964" s="64"/>
      <c r="AX964" s="64"/>
      <c r="AY964" s="64"/>
      <c r="AZ964" s="64"/>
      <c r="BA964" s="64"/>
      <c r="BB964" s="64"/>
      <c r="BC964" s="64"/>
      <c r="BD964" s="64"/>
      <c r="BE964" s="64"/>
      <c r="BF964" s="64"/>
      <c r="BG964" s="64"/>
      <c r="BH964" s="64"/>
      <c r="BI964" s="64"/>
      <c r="BJ964" s="64"/>
      <c r="BK964" s="64"/>
      <c r="BL964" s="64"/>
      <c r="BM964" s="64"/>
      <c r="BN964" s="64"/>
      <c r="BO964" s="64"/>
      <c r="BP964" s="64"/>
      <c r="BQ964" s="64"/>
      <c r="BR964" s="64"/>
      <c r="BS964" s="64"/>
      <c r="BT964" s="64"/>
      <c r="BU964" s="64"/>
      <c r="BV964" s="64"/>
      <c r="BW964" s="64"/>
      <c r="BX964" s="64"/>
      <c r="BY964" s="64"/>
      <c r="BZ964" s="64"/>
      <c r="CA964" s="64"/>
      <c r="CB964" s="64"/>
      <c r="CC964" s="64"/>
      <c r="CD964" s="64"/>
      <c r="CE964" s="64"/>
      <c r="CF964" s="64"/>
      <c r="CG964" s="64"/>
      <c r="CH964" s="64"/>
      <c r="CI964" s="64"/>
      <c r="CJ964" s="64"/>
      <c r="CK964" s="64"/>
      <c r="CL964" s="64"/>
    </row>
    <row r="965" spans="1:90" s="85" customFormat="1">
      <c r="A965" s="63"/>
      <c r="B965" s="63"/>
      <c r="C965" s="84"/>
      <c r="D965" s="84"/>
      <c r="E965" s="84"/>
      <c r="F965" s="84"/>
      <c r="G965" s="83"/>
      <c r="H965" s="83"/>
      <c r="I965" s="83"/>
      <c r="J965" s="63"/>
      <c r="K965" s="63"/>
      <c r="L965" s="63"/>
      <c r="M965" s="63"/>
      <c r="N965" s="64"/>
      <c r="O965" s="64"/>
      <c r="P965" s="64"/>
      <c r="Q965" s="64"/>
      <c r="R965" s="64"/>
      <c r="S965" s="64"/>
      <c r="T965" s="64"/>
      <c r="U965" s="64"/>
      <c r="V965" s="64"/>
      <c r="W965" s="64"/>
      <c r="X965" s="64"/>
      <c r="Y965" s="64"/>
      <c r="Z965" s="64"/>
      <c r="AA965" s="64"/>
      <c r="AB965" s="64"/>
      <c r="AC965" s="64"/>
      <c r="AD965" s="64"/>
      <c r="AE965" s="64"/>
      <c r="AF965" s="64"/>
      <c r="AG965" s="64"/>
      <c r="AH965" s="64"/>
      <c r="AI965" s="64"/>
      <c r="AJ965" s="64"/>
      <c r="AK965" s="64"/>
      <c r="AL965" s="64"/>
      <c r="AM965" s="64"/>
      <c r="AN965" s="64"/>
      <c r="AO965" s="64"/>
      <c r="AP965" s="64"/>
      <c r="AQ965" s="64"/>
      <c r="AR965" s="64"/>
      <c r="AS965" s="64"/>
      <c r="AT965" s="64"/>
      <c r="AU965" s="64"/>
      <c r="AV965" s="64"/>
      <c r="AW965" s="64"/>
      <c r="AX965" s="64"/>
      <c r="AY965" s="64"/>
      <c r="AZ965" s="64"/>
      <c r="BA965" s="64"/>
      <c r="BB965" s="64"/>
      <c r="BC965" s="64"/>
      <c r="BD965" s="64"/>
      <c r="BE965" s="64"/>
      <c r="BF965" s="64"/>
      <c r="BG965" s="64"/>
      <c r="BH965" s="64"/>
      <c r="BI965" s="64"/>
      <c r="BJ965" s="64"/>
      <c r="BK965" s="64"/>
      <c r="BL965" s="64"/>
      <c r="BM965" s="64"/>
      <c r="BN965" s="64"/>
      <c r="BO965" s="64"/>
      <c r="BP965" s="64"/>
      <c r="BQ965" s="64"/>
      <c r="BR965" s="64"/>
      <c r="BS965" s="64"/>
      <c r="BT965" s="64"/>
      <c r="BU965" s="64"/>
      <c r="BV965" s="64"/>
      <c r="BW965" s="64"/>
      <c r="BX965" s="64"/>
      <c r="BY965" s="64"/>
      <c r="BZ965" s="64"/>
      <c r="CA965" s="64"/>
      <c r="CB965" s="64"/>
      <c r="CC965" s="64"/>
      <c r="CD965" s="64"/>
      <c r="CE965" s="64"/>
      <c r="CF965" s="64"/>
      <c r="CG965" s="64"/>
      <c r="CH965" s="64"/>
      <c r="CI965" s="64"/>
      <c r="CJ965" s="64"/>
      <c r="CK965" s="64"/>
      <c r="CL965" s="64"/>
    </row>
    <row r="966" spans="1:90" s="85" customFormat="1">
      <c r="A966" s="63"/>
      <c r="B966" s="63"/>
      <c r="C966" s="84"/>
      <c r="D966" s="84"/>
      <c r="E966" s="84"/>
      <c r="F966" s="84"/>
      <c r="G966" s="83"/>
      <c r="H966" s="83"/>
      <c r="I966" s="83"/>
      <c r="J966" s="63"/>
      <c r="K966" s="63"/>
      <c r="L966" s="63"/>
      <c r="M966" s="63"/>
      <c r="N966" s="64"/>
      <c r="O966" s="64"/>
      <c r="P966" s="64"/>
      <c r="Q966" s="64"/>
      <c r="R966" s="64"/>
      <c r="S966" s="64"/>
      <c r="T966" s="64"/>
      <c r="U966" s="64"/>
      <c r="V966" s="64"/>
      <c r="W966" s="64"/>
      <c r="X966" s="64"/>
      <c r="Y966" s="64"/>
      <c r="Z966" s="64"/>
      <c r="AA966" s="64"/>
      <c r="AB966" s="64"/>
      <c r="AC966" s="64"/>
      <c r="AD966" s="64"/>
      <c r="AE966" s="64"/>
      <c r="AF966" s="64"/>
      <c r="AG966" s="64"/>
      <c r="AH966" s="64"/>
      <c r="AI966" s="64"/>
      <c r="AJ966" s="64"/>
      <c r="AK966" s="64"/>
      <c r="AL966" s="64"/>
      <c r="AM966" s="64"/>
      <c r="AN966" s="64"/>
      <c r="AO966" s="64"/>
      <c r="AP966" s="64"/>
      <c r="AQ966" s="64"/>
      <c r="AR966" s="64"/>
      <c r="AS966" s="64"/>
      <c r="AT966" s="64"/>
      <c r="AU966" s="64"/>
      <c r="AV966" s="64"/>
      <c r="AW966" s="64"/>
      <c r="AX966" s="64"/>
      <c r="AY966" s="64"/>
      <c r="AZ966" s="64"/>
      <c r="BA966" s="64"/>
      <c r="BB966" s="64"/>
      <c r="BC966" s="64"/>
      <c r="BD966" s="64"/>
      <c r="BE966" s="64"/>
      <c r="BF966" s="64"/>
      <c r="BG966" s="64"/>
      <c r="BH966" s="64"/>
      <c r="BI966" s="64"/>
      <c r="BJ966" s="64"/>
      <c r="BK966" s="64"/>
      <c r="BL966" s="64"/>
      <c r="BM966" s="64"/>
      <c r="BN966" s="64"/>
      <c r="BO966" s="64"/>
      <c r="BP966" s="64"/>
      <c r="BQ966" s="64"/>
      <c r="BR966" s="64"/>
      <c r="BS966" s="64"/>
      <c r="BT966" s="64"/>
      <c r="BU966" s="64"/>
      <c r="BV966" s="64"/>
      <c r="BW966" s="64"/>
      <c r="BX966" s="64"/>
      <c r="BY966" s="64"/>
      <c r="BZ966" s="64"/>
      <c r="CA966" s="64"/>
      <c r="CB966" s="64"/>
      <c r="CC966" s="64"/>
      <c r="CD966" s="64"/>
      <c r="CE966" s="64"/>
      <c r="CF966" s="64"/>
      <c r="CG966" s="64"/>
      <c r="CH966" s="64"/>
      <c r="CI966" s="64"/>
      <c r="CJ966" s="64"/>
      <c r="CK966" s="64"/>
      <c r="CL966" s="64"/>
    </row>
    <row r="967" spans="1:90" s="85" customFormat="1">
      <c r="A967" s="63"/>
      <c r="B967" s="63"/>
      <c r="C967" s="84"/>
      <c r="D967" s="84"/>
      <c r="E967" s="84"/>
      <c r="F967" s="84"/>
      <c r="G967" s="83"/>
      <c r="H967" s="83"/>
      <c r="I967" s="83"/>
      <c r="J967" s="63"/>
      <c r="K967" s="63"/>
      <c r="L967" s="63"/>
      <c r="M967" s="63"/>
      <c r="N967" s="64"/>
      <c r="O967" s="64"/>
      <c r="P967" s="64"/>
      <c r="Q967" s="64"/>
      <c r="R967" s="64"/>
      <c r="S967" s="64"/>
      <c r="T967" s="64"/>
      <c r="U967" s="64"/>
      <c r="V967" s="64"/>
      <c r="W967" s="64"/>
      <c r="X967" s="64"/>
      <c r="Y967" s="64"/>
      <c r="Z967" s="64"/>
      <c r="AA967" s="64"/>
      <c r="AB967" s="64"/>
      <c r="AC967" s="64"/>
      <c r="AD967" s="64"/>
      <c r="AE967" s="64"/>
      <c r="AF967" s="64"/>
      <c r="AG967" s="64"/>
      <c r="AH967" s="64"/>
      <c r="AI967" s="64"/>
      <c r="AJ967" s="64"/>
      <c r="AK967" s="64"/>
      <c r="AL967" s="64"/>
      <c r="AM967" s="64"/>
      <c r="AN967" s="64"/>
      <c r="AO967" s="64"/>
      <c r="AP967" s="64"/>
      <c r="AQ967" s="64"/>
      <c r="AR967" s="64"/>
      <c r="AS967" s="64"/>
      <c r="AT967" s="64"/>
      <c r="AU967" s="64"/>
      <c r="AV967" s="64"/>
      <c r="AW967" s="64"/>
      <c r="AX967" s="64"/>
      <c r="AY967" s="64"/>
      <c r="AZ967" s="64"/>
      <c r="BA967" s="64"/>
      <c r="BB967" s="64"/>
      <c r="BC967" s="64"/>
      <c r="BD967" s="64"/>
      <c r="BE967" s="64"/>
      <c r="BF967" s="64"/>
      <c r="BG967" s="64"/>
      <c r="BH967" s="64"/>
      <c r="BI967" s="64"/>
      <c r="BJ967" s="64"/>
      <c r="BK967" s="64"/>
      <c r="BL967" s="64"/>
      <c r="BM967" s="64"/>
      <c r="BN967" s="64"/>
      <c r="BO967" s="64"/>
      <c r="BP967" s="64"/>
      <c r="BQ967" s="64"/>
      <c r="BR967" s="64"/>
      <c r="BS967" s="64"/>
      <c r="BT967" s="64"/>
      <c r="BU967" s="64"/>
      <c r="BV967" s="64"/>
      <c r="BW967" s="64"/>
      <c r="BX967" s="64"/>
      <c r="BY967" s="64"/>
      <c r="BZ967" s="64"/>
      <c r="CA967" s="64"/>
      <c r="CB967" s="64"/>
      <c r="CC967" s="64"/>
      <c r="CD967" s="64"/>
      <c r="CE967" s="64"/>
      <c r="CF967" s="64"/>
      <c r="CG967" s="64"/>
      <c r="CH967" s="64"/>
      <c r="CI967" s="64"/>
      <c r="CJ967" s="64"/>
      <c r="CK967" s="64"/>
      <c r="CL967" s="64"/>
    </row>
    <row r="968" spans="1:90" s="85" customFormat="1">
      <c r="A968" s="63"/>
      <c r="B968" s="63"/>
      <c r="C968" s="84"/>
      <c r="D968" s="84"/>
      <c r="E968" s="84"/>
      <c r="F968" s="84"/>
      <c r="G968" s="83"/>
      <c r="H968" s="83"/>
      <c r="I968" s="83"/>
      <c r="J968" s="63"/>
      <c r="K968" s="63"/>
      <c r="L968" s="63"/>
      <c r="M968" s="63"/>
      <c r="N968" s="64"/>
      <c r="O968" s="64"/>
      <c r="P968" s="64"/>
      <c r="Q968" s="64"/>
      <c r="R968" s="64"/>
      <c r="S968" s="64"/>
      <c r="T968" s="64"/>
      <c r="U968" s="64"/>
      <c r="V968" s="64"/>
      <c r="W968" s="64"/>
      <c r="X968" s="64"/>
      <c r="Y968" s="64"/>
      <c r="Z968" s="64"/>
      <c r="AA968" s="64"/>
      <c r="AB968" s="64"/>
      <c r="AC968" s="64"/>
      <c r="AD968" s="64"/>
      <c r="AE968" s="64"/>
      <c r="AF968" s="64"/>
      <c r="AG968" s="64"/>
      <c r="AH968" s="64"/>
      <c r="AI968" s="64"/>
      <c r="AJ968" s="64"/>
      <c r="AK968" s="64"/>
      <c r="AL968" s="64"/>
      <c r="AM968" s="64"/>
      <c r="AN968" s="64"/>
      <c r="AO968" s="64"/>
      <c r="AP968" s="64"/>
      <c r="AQ968" s="64"/>
      <c r="AR968" s="64"/>
      <c r="AS968" s="64"/>
      <c r="AT968" s="64"/>
      <c r="AU968" s="64"/>
      <c r="AV968" s="64"/>
      <c r="AW968" s="64"/>
      <c r="AX968" s="64"/>
      <c r="AY968" s="64"/>
      <c r="AZ968" s="64"/>
      <c r="BA968" s="64"/>
      <c r="BB968" s="64"/>
      <c r="BC968" s="64"/>
      <c r="BD968" s="64"/>
      <c r="BE968" s="64"/>
      <c r="BF968" s="64"/>
      <c r="BG968" s="64"/>
      <c r="BH968" s="64"/>
      <c r="BI968" s="64"/>
      <c r="BJ968" s="64"/>
      <c r="BK968" s="64"/>
      <c r="BL968" s="64"/>
      <c r="BM968" s="64"/>
      <c r="BN968" s="64"/>
      <c r="BO968" s="64"/>
      <c r="BP968" s="64"/>
      <c r="BQ968" s="64"/>
      <c r="BR968" s="64"/>
      <c r="BS968" s="64"/>
      <c r="BT968" s="64"/>
      <c r="BU968" s="64"/>
      <c r="BV968" s="64"/>
      <c r="BW968" s="64"/>
      <c r="BX968" s="64"/>
      <c r="BY968" s="64"/>
      <c r="BZ968" s="64"/>
      <c r="CA968" s="64"/>
      <c r="CB968" s="64"/>
      <c r="CC968" s="64"/>
      <c r="CD968" s="64"/>
      <c r="CE968" s="64"/>
      <c r="CF968" s="64"/>
      <c r="CG968" s="64"/>
      <c r="CH968" s="64"/>
      <c r="CI968" s="64"/>
      <c r="CJ968" s="64"/>
      <c r="CK968" s="64"/>
      <c r="CL968" s="64"/>
    </row>
    <row r="969" spans="1:90" s="85" customFormat="1">
      <c r="A969" s="63"/>
      <c r="B969" s="63"/>
      <c r="C969" s="84"/>
      <c r="D969" s="84"/>
      <c r="E969" s="84"/>
      <c r="F969" s="84"/>
      <c r="G969" s="83"/>
      <c r="H969" s="83"/>
      <c r="I969" s="83"/>
      <c r="J969" s="63"/>
      <c r="K969" s="63"/>
      <c r="L969" s="63"/>
      <c r="M969" s="63"/>
      <c r="N969" s="64"/>
      <c r="O969" s="64"/>
      <c r="P969" s="64"/>
      <c r="Q969" s="64"/>
      <c r="R969" s="64"/>
      <c r="S969" s="64"/>
      <c r="T969" s="64"/>
      <c r="U969" s="64"/>
      <c r="V969" s="64"/>
      <c r="W969" s="64"/>
      <c r="X969" s="64"/>
      <c r="Y969" s="64"/>
      <c r="Z969" s="64"/>
      <c r="AA969" s="64"/>
      <c r="AB969" s="64"/>
      <c r="AC969" s="64"/>
      <c r="AD969" s="64"/>
      <c r="AE969" s="64"/>
      <c r="AF969" s="64"/>
      <c r="AG969" s="64"/>
      <c r="AH969" s="64"/>
      <c r="AI969" s="64"/>
      <c r="AJ969" s="64"/>
      <c r="AK969" s="64"/>
      <c r="AL969" s="64"/>
      <c r="AM969" s="64"/>
      <c r="AN969" s="64"/>
      <c r="AO969" s="64"/>
      <c r="AP969" s="64"/>
      <c r="AQ969" s="64"/>
      <c r="AR969" s="64"/>
      <c r="AS969" s="64"/>
      <c r="AT969" s="64"/>
      <c r="AU969" s="64"/>
      <c r="AV969" s="64"/>
      <c r="AW969" s="64"/>
      <c r="AX969" s="64"/>
      <c r="AY969" s="64"/>
      <c r="AZ969" s="64"/>
      <c r="BA969" s="64"/>
      <c r="BB969" s="64"/>
      <c r="BC969" s="64"/>
      <c r="BD969" s="64"/>
      <c r="BE969" s="64"/>
      <c r="BF969" s="64"/>
      <c r="BG969" s="64"/>
      <c r="BH969" s="64"/>
      <c r="BI969" s="64"/>
      <c r="BJ969" s="64"/>
      <c r="BK969" s="64"/>
      <c r="BL969" s="64"/>
      <c r="BM969" s="64"/>
      <c r="BN969" s="64"/>
      <c r="BO969" s="64"/>
      <c r="BP969" s="64"/>
      <c r="BQ969" s="64"/>
      <c r="BR969" s="64"/>
      <c r="BS969" s="64"/>
      <c r="BT969" s="64"/>
      <c r="BU969" s="64"/>
      <c r="BV969" s="64"/>
      <c r="BW969" s="64"/>
      <c r="BX969" s="64"/>
      <c r="BY969" s="64"/>
      <c r="BZ969" s="64"/>
      <c r="CA969" s="64"/>
      <c r="CB969" s="64"/>
      <c r="CC969" s="64"/>
      <c r="CD969" s="64"/>
      <c r="CE969" s="64"/>
      <c r="CF969" s="64"/>
      <c r="CG969" s="64"/>
      <c r="CH969" s="64"/>
      <c r="CI969" s="64"/>
      <c r="CJ969" s="64"/>
      <c r="CK969" s="64"/>
      <c r="CL969" s="64"/>
    </row>
    <row r="970" spans="1:90" s="85" customFormat="1">
      <c r="A970" s="63"/>
      <c r="B970" s="63"/>
      <c r="C970" s="84"/>
      <c r="D970" s="84"/>
      <c r="E970" s="84"/>
      <c r="F970" s="84"/>
      <c r="G970" s="83"/>
      <c r="H970" s="83"/>
      <c r="I970" s="83"/>
      <c r="J970" s="63"/>
      <c r="K970" s="63"/>
      <c r="L970" s="63"/>
      <c r="M970" s="63"/>
      <c r="N970" s="64"/>
      <c r="O970" s="64"/>
      <c r="P970" s="64"/>
      <c r="Q970" s="64"/>
      <c r="R970" s="64"/>
      <c r="S970" s="64"/>
      <c r="T970" s="64"/>
      <c r="U970" s="64"/>
      <c r="V970" s="64"/>
      <c r="W970" s="64"/>
      <c r="X970" s="64"/>
      <c r="Y970" s="64"/>
      <c r="Z970" s="64"/>
      <c r="AA970" s="64"/>
      <c r="AB970" s="64"/>
      <c r="AC970" s="64"/>
      <c r="AD970" s="64"/>
      <c r="AE970" s="64"/>
      <c r="AF970" s="64"/>
      <c r="AG970" s="64"/>
      <c r="AH970" s="64"/>
      <c r="AI970" s="64"/>
      <c r="AJ970" s="64"/>
      <c r="AK970" s="64"/>
      <c r="AL970" s="64"/>
      <c r="AM970" s="64"/>
      <c r="AN970" s="64"/>
      <c r="AO970" s="64"/>
      <c r="AP970" s="64"/>
      <c r="AQ970" s="64"/>
      <c r="AR970" s="64"/>
      <c r="AS970" s="64"/>
      <c r="AT970" s="64"/>
      <c r="AU970" s="64"/>
      <c r="AV970" s="64"/>
      <c r="AW970" s="64"/>
      <c r="AX970" s="64"/>
      <c r="AY970" s="64"/>
      <c r="AZ970" s="64"/>
      <c r="BA970" s="64"/>
      <c r="BB970" s="64"/>
      <c r="BC970" s="64"/>
      <c r="BD970" s="64"/>
      <c r="BE970" s="64"/>
      <c r="BF970" s="64"/>
      <c r="BG970" s="64"/>
      <c r="BH970" s="64"/>
      <c r="BI970" s="64"/>
      <c r="BJ970" s="64"/>
      <c r="BK970" s="64"/>
      <c r="BL970" s="64"/>
      <c r="BM970" s="64"/>
      <c r="BN970" s="64"/>
      <c r="BO970" s="64"/>
      <c r="BP970" s="64"/>
      <c r="BQ970" s="64"/>
      <c r="BR970" s="64"/>
      <c r="BS970" s="64"/>
      <c r="BT970" s="64"/>
      <c r="BU970" s="64"/>
      <c r="BV970" s="64"/>
      <c r="BW970" s="64"/>
      <c r="BX970" s="64"/>
      <c r="BY970" s="64"/>
      <c r="BZ970" s="64"/>
      <c r="CA970" s="64"/>
      <c r="CB970" s="64"/>
      <c r="CC970" s="64"/>
      <c r="CD970" s="64"/>
      <c r="CE970" s="64"/>
      <c r="CF970" s="64"/>
      <c r="CG970" s="64"/>
      <c r="CH970" s="64"/>
      <c r="CI970" s="64"/>
      <c r="CJ970" s="64"/>
      <c r="CK970" s="64"/>
      <c r="CL970" s="64"/>
    </row>
  </sheetData>
  <mergeCells count="10">
    <mergeCell ref="A4:O4"/>
    <mergeCell ref="A5:G5"/>
    <mergeCell ref="A6:A8"/>
    <mergeCell ref="B6:B8"/>
    <mergeCell ref="C6:C8"/>
    <mergeCell ref="D6:D8"/>
    <mergeCell ref="E6:E8"/>
    <mergeCell ref="F6:F8"/>
    <mergeCell ref="G6:M6"/>
    <mergeCell ref="G7:O7"/>
  </mergeCells>
  <pageMargins left="0.59055118110236227" right="0" top="0.55118110236220474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решению</vt:lpstr>
      <vt:lpstr>'к решению'!Область_печати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2022-12-23T07:36:05Z</cp:lastPrinted>
  <dcterms:created xsi:type="dcterms:W3CDTF">2004-09-08T09:13:27Z</dcterms:created>
  <dcterms:modified xsi:type="dcterms:W3CDTF">2022-12-23T07:36:08Z</dcterms:modified>
</cp:coreProperties>
</file>