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 tabRatio="762"/>
  </bookViews>
  <sheets>
    <sheet name="к реш." sheetId="155" r:id="rId1"/>
  </sheets>
  <definedNames>
    <definedName name="_xlnm.Print_Area" localSheetId="0">'к реш.'!$A$1:$O$883</definedName>
  </definedNames>
  <calcPr calcId="125725" iterate="1"/>
</workbook>
</file>

<file path=xl/calcChain.xml><?xml version="1.0" encoding="utf-8"?>
<calcChain xmlns="http://schemas.openxmlformats.org/spreadsheetml/2006/main">
  <c r="O882" i="155"/>
  <c r="L882"/>
  <c r="I882"/>
  <c r="N881"/>
  <c r="M881"/>
  <c r="M880" s="1"/>
  <c r="K881"/>
  <c r="K880" s="1"/>
  <c r="K879" s="1"/>
  <c r="K878" s="1"/>
  <c r="K877" s="1"/>
  <c r="J881"/>
  <c r="L881" s="1"/>
  <c r="H881"/>
  <c r="G881"/>
  <c r="G880" s="1"/>
  <c r="N880"/>
  <c r="N879" s="1"/>
  <c r="N878" s="1"/>
  <c r="N877" s="1"/>
  <c r="J880"/>
  <c r="J879" s="1"/>
  <c r="H880"/>
  <c r="H879" s="1"/>
  <c r="H878" s="1"/>
  <c r="H877" s="1"/>
  <c r="O876"/>
  <c r="L876"/>
  <c r="I876"/>
  <c r="N875"/>
  <c r="M875"/>
  <c r="M874" s="1"/>
  <c r="O874" s="1"/>
  <c r="K875"/>
  <c r="K874" s="1"/>
  <c r="J875"/>
  <c r="L875" s="1"/>
  <c r="H875"/>
  <c r="G875"/>
  <c r="G874" s="1"/>
  <c r="I874" s="1"/>
  <c r="N874"/>
  <c r="J874"/>
  <c r="H874"/>
  <c r="O873"/>
  <c r="L873"/>
  <c r="I873"/>
  <c r="N872"/>
  <c r="N871" s="1"/>
  <c r="N870" s="1"/>
  <c r="N869" s="1"/>
  <c r="N868" s="1"/>
  <c r="N867" s="1"/>
  <c r="M872"/>
  <c r="O872" s="1"/>
  <c r="K872"/>
  <c r="J872"/>
  <c r="J871" s="1"/>
  <c r="H872"/>
  <c r="H871" s="1"/>
  <c r="H870" s="1"/>
  <c r="H869" s="1"/>
  <c r="H868" s="1"/>
  <c r="H867" s="1"/>
  <c r="G872"/>
  <c r="I872" s="1"/>
  <c r="M871"/>
  <c r="M870" s="1"/>
  <c r="K871"/>
  <c r="G871"/>
  <c r="G870" s="1"/>
  <c r="O866"/>
  <c r="L866"/>
  <c r="I866"/>
  <c r="N865"/>
  <c r="M865"/>
  <c r="M864" s="1"/>
  <c r="K865"/>
  <c r="K864" s="1"/>
  <c r="J865"/>
  <c r="L865" s="1"/>
  <c r="H865"/>
  <c r="G865"/>
  <c r="G864" s="1"/>
  <c r="N864"/>
  <c r="J864"/>
  <c r="H864"/>
  <c r="O863"/>
  <c r="L863"/>
  <c r="I863"/>
  <c r="N862"/>
  <c r="N861" s="1"/>
  <c r="N857" s="1"/>
  <c r="N856" s="1"/>
  <c r="N855" s="1"/>
  <c r="M862"/>
  <c r="O862" s="1"/>
  <c r="K862"/>
  <c r="J862"/>
  <c r="J861" s="1"/>
  <c r="H862"/>
  <c r="H861" s="1"/>
  <c r="H857" s="1"/>
  <c r="H856" s="1"/>
  <c r="H855" s="1"/>
  <c r="G862"/>
  <c r="I862" s="1"/>
  <c r="M861"/>
  <c r="O861" s="1"/>
  <c r="K861"/>
  <c r="G861"/>
  <c r="I861" s="1"/>
  <c r="O860"/>
  <c r="L860"/>
  <c r="I860"/>
  <c r="N859"/>
  <c r="M859"/>
  <c r="M858" s="1"/>
  <c r="O858" s="1"/>
  <c r="K859"/>
  <c r="K858" s="1"/>
  <c r="J859"/>
  <c r="L859" s="1"/>
  <c r="H859"/>
  <c r="G859"/>
  <c r="G858" s="1"/>
  <c r="I858" s="1"/>
  <c r="N858"/>
  <c r="J858"/>
  <c r="H858"/>
  <c r="O854"/>
  <c r="L854"/>
  <c r="I854"/>
  <c r="N853"/>
  <c r="M853"/>
  <c r="M850" s="1"/>
  <c r="K853"/>
  <c r="K850" s="1"/>
  <c r="K849" s="1"/>
  <c r="K848" s="1"/>
  <c r="K847" s="1"/>
  <c r="J853"/>
  <c r="L853" s="1"/>
  <c r="H853"/>
  <c r="G853"/>
  <c r="G850" s="1"/>
  <c r="O852"/>
  <c r="L852"/>
  <c r="I852"/>
  <c r="N851"/>
  <c r="M851"/>
  <c r="O851" s="1"/>
  <c r="K851"/>
  <c r="J851"/>
  <c r="L851" s="1"/>
  <c r="H851"/>
  <c r="G851"/>
  <c r="I851" s="1"/>
  <c r="N850"/>
  <c r="N849" s="1"/>
  <c r="N848" s="1"/>
  <c r="N847" s="1"/>
  <c r="J850"/>
  <c r="J849" s="1"/>
  <c r="H850"/>
  <c r="H849" s="1"/>
  <c r="H848" s="1"/>
  <c r="H847" s="1"/>
  <c r="O846"/>
  <c r="L846"/>
  <c r="I846"/>
  <c r="N845"/>
  <c r="M845"/>
  <c r="M844" s="1"/>
  <c r="K845"/>
  <c r="K844" s="1"/>
  <c r="K843" s="1"/>
  <c r="K842" s="1"/>
  <c r="K841" s="1"/>
  <c r="K840" s="1"/>
  <c r="J845"/>
  <c r="L845" s="1"/>
  <c r="H845"/>
  <c r="G845"/>
  <c r="G844" s="1"/>
  <c r="N844"/>
  <c r="N843" s="1"/>
  <c r="N842" s="1"/>
  <c r="N841" s="1"/>
  <c r="N840" s="1"/>
  <c r="J844"/>
  <c r="J843" s="1"/>
  <c r="H844"/>
  <c r="H843" s="1"/>
  <c r="H842" s="1"/>
  <c r="H841" s="1"/>
  <c r="H840" s="1"/>
  <c r="O839"/>
  <c r="L839"/>
  <c r="I839"/>
  <c r="N838"/>
  <c r="N837" s="1"/>
  <c r="M838"/>
  <c r="O838" s="1"/>
  <c r="K838"/>
  <c r="J838"/>
  <c r="J837" s="1"/>
  <c r="L837" s="1"/>
  <c r="H838"/>
  <c r="H837" s="1"/>
  <c r="G838"/>
  <c r="I838" s="1"/>
  <c r="M837"/>
  <c r="O837" s="1"/>
  <c r="K837"/>
  <c r="G837"/>
  <c r="I837" s="1"/>
  <c r="O836"/>
  <c r="L836"/>
  <c r="H836"/>
  <c r="I836" s="1"/>
  <c r="N835"/>
  <c r="N834" s="1"/>
  <c r="N833" s="1"/>
  <c r="M835"/>
  <c r="O835" s="1"/>
  <c r="K835"/>
  <c r="J835"/>
  <c r="J834" s="1"/>
  <c r="H835"/>
  <c r="H834" s="1"/>
  <c r="H833" s="1"/>
  <c r="G835"/>
  <c r="I835" s="1"/>
  <c r="M834"/>
  <c r="M833" s="1"/>
  <c r="O833" s="1"/>
  <c r="K834"/>
  <c r="K833" s="1"/>
  <c r="G834"/>
  <c r="G833" s="1"/>
  <c r="I833" s="1"/>
  <c r="O832"/>
  <c r="M832"/>
  <c r="L832"/>
  <c r="J832"/>
  <c r="I832"/>
  <c r="N831"/>
  <c r="N830" s="1"/>
  <c r="N829" s="1"/>
  <c r="N828" s="1"/>
  <c r="N827" s="1"/>
  <c r="M831"/>
  <c r="O831" s="1"/>
  <c r="K831"/>
  <c r="J831"/>
  <c r="J830" s="1"/>
  <c r="H831"/>
  <c r="H830" s="1"/>
  <c r="H829" s="1"/>
  <c r="H828" s="1"/>
  <c r="H827" s="1"/>
  <c r="G831"/>
  <c r="I831" s="1"/>
  <c r="M830"/>
  <c r="M829" s="1"/>
  <c r="K830"/>
  <c r="K829" s="1"/>
  <c r="K828" s="1"/>
  <c r="K827" s="1"/>
  <c r="G830"/>
  <c r="G829" s="1"/>
  <c r="O826"/>
  <c r="L826"/>
  <c r="I826"/>
  <c r="N825"/>
  <c r="N824" s="1"/>
  <c r="N823" s="1"/>
  <c r="N822" s="1"/>
  <c r="M825"/>
  <c r="O825" s="1"/>
  <c r="K825"/>
  <c r="J825"/>
  <c r="J824" s="1"/>
  <c r="H825"/>
  <c r="H824" s="1"/>
  <c r="H823" s="1"/>
  <c r="H822" s="1"/>
  <c r="G825"/>
  <c r="I825" s="1"/>
  <c r="M824"/>
  <c r="M823" s="1"/>
  <c r="K824"/>
  <c r="K823" s="1"/>
  <c r="K822" s="1"/>
  <c r="G824"/>
  <c r="G823" s="1"/>
  <c r="O821"/>
  <c r="L821"/>
  <c r="I821"/>
  <c r="N820"/>
  <c r="M820"/>
  <c r="M819" s="1"/>
  <c r="K820"/>
  <c r="K819" s="1"/>
  <c r="K818" s="1"/>
  <c r="K817" s="1"/>
  <c r="J820"/>
  <c r="L820" s="1"/>
  <c r="H820"/>
  <c r="G820"/>
  <c r="G819" s="1"/>
  <c r="N819"/>
  <c r="N818" s="1"/>
  <c r="N817" s="1"/>
  <c r="J819"/>
  <c r="J818" s="1"/>
  <c r="H819"/>
  <c r="H818" s="1"/>
  <c r="H817" s="1"/>
  <c r="O816"/>
  <c r="L816"/>
  <c r="I816"/>
  <c r="N815"/>
  <c r="M815"/>
  <c r="O815" s="1"/>
  <c r="K815"/>
  <c r="J815"/>
  <c r="L815" s="1"/>
  <c r="H815"/>
  <c r="G815"/>
  <c r="I815" s="1"/>
  <c r="O814"/>
  <c r="L814"/>
  <c r="I814"/>
  <c r="N813"/>
  <c r="M813"/>
  <c r="O813" s="1"/>
  <c r="K813"/>
  <c r="J813"/>
  <c r="L813" s="1"/>
  <c r="H813"/>
  <c r="G813"/>
  <c r="I813" s="1"/>
  <c r="O812"/>
  <c r="L812"/>
  <c r="I812"/>
  <c r="G812"/>
  <c r="N811"/>
  <c r="M811"/>
  <c r="M810" s="1"/>
  <c r="K811"/>
  <c r="K810" s="1"/>
  <c r="K809" s="1"/>
  <c r="K808" s="1"/>
  <c r="K807" s="1"/>
  <c r="J811"/>
  <c r="L811" s="1"/>
  <c r="H811"/>
  <c r="G811"/>
  <c r="G810" s="1"/>
  <c r="N810"/>
  <c r="N809" s="1"/>
  <c r="N808" s="1"/>
  <c r="N807" s="1"/>
  <c r="J810"/>
  <c r="J809" s="1"/>
  <c r="H810"/>
  <c r="H809" s="1"/>
  <c r="H808" s="1"/>
  <c r="H807" s="1"/>
  <c r="O806"/>
  <c r="L806"/>
  <c r="I806"/>
  <c r="N805"/>
  <c r="M805"/>
  <c r="M804" s="1"/>
  <c r="K805"/>
  <c r="K804" s="1"/>
  <c r="K803" s="1"/>
  <c r="K802" s="1"/>
  <c r="K801" s="1"/>
  <c r="K800" s="1"/>
  <c r="K799" s="1"/>
  <c r="J805"/>
  <c r="L805" s="1"/>
  <c r="H805"/>
  <c r="G805"/>
  <c r="G804" s="1"/>
  <c r="N804"/>
  <c r="N803" s="1"/>
  <c r="N802" s="1"/>
  <c r="N801" s="1"/>
  <c r="J804"/>
  <c r="J803" s="1"/>
  <c r="H804"/>
  <c r="H803" s="1"/>
  <c r="J802"/>
  <c r="H802"/>
  <c r="H801" s="1"/>
  <c r="H800" s="1"/>
  <c r="H799" s="1"/>
  <c r="H798" s="1"/>
  <c r="N800"/>
  <c r="N799" s="1"/>
  <c r="N798" s="1"/>
  <c r="O796"/>
  <c r="L796"/>
  <c r="I796"/>
  <c r="N795"/>
  <c r="N794" s="1"/>
  <c r="N793" s="1"/>
  <c r="N792" s="1"/>
  <c r="N791" s="1"/>
  <c r="M795"/>
  <c r="K795"/>
  <c r="J795"/>
  <c r="L795" s="1"/>
  <c r="H795"/>
  <c r="G795"/>
  <c r="I795" s="1"/>
  <c r="M794"/>
  <c r="O794" s="1"/>
  <c r="K794"/>
  <c r="J794"/>
  <c r="L794" s="1"/>
  <c r="H794"/>
  <c r="H793" s="1"/>
  <c r="H792" s="1"/>
  <c r="H791" s="1"/>
  <c r="G794"/>
  <c r="I794" s="1"/>
  <c r="M793"/>
  <c r="O793" s="1"/>
  <c r="K793"/>
  <c r="K792" s="1"/>
  <c r="K791" s="1"/>
  <c r="G793"/>
  <c r="I793" s="1"/>
  <c r="O790"/>
  <c r="L790"/>
  <c r="I790"/>
  <c r="N789"/>
  <c r="M789"/>
  <c r="O789" s="1"/>
  <c r="K789"/>
  <c r="J789"/>
  <c r="L789" s="1"/>
  <c r="H789"/>
  <c r="G789"/>
  <c r="I789" s="1"/>
  <c r="M788"/>
  <c r="O788" s="1"/>
  <c r="J788"/>
  <c r="L788" s="1"/>
  <c r="G788"/>
  <c r="I788" s="1"/>
  <c r="N787"/>
  <c r="N786" s="1"/>
  <c r="N785" s="1"/>
  <c r="K787"/>
  <c r="J787"/>
  <c r="L787" s="1"/>
  <c r="H787"/>
  <c r="H786" s="1"/>
  <c r="H785" s="1"/>
  <c r="H781" s="1"/>
  <c r="H780" s="1"/>
  <c r="H779" s="1"/>
  <c r="K786"/>
  <c r="K785" s="1"/>
  <c r="K781" s="1"/>
  <c r="K780" s="1"/>
  <c r="K779" s="1"/>
  <c r="O784"/>
  <c r="L784"/>
  <c r="I784"/>
  <c r="N783"/>
  <c r="N782" s="1"/>
  <c r="M783"/>
  <c r="O783" s="1"/>
  <c r="K783"/>
  <c r="J783"/>
  <c r="L783" s="1"/>
  <c r="H783"/>
  <c r="H782" s="1"/>
  <c r="G783"/>
  <c r="I783" s="1"/>
  <c r="M782"/>
  <c r="O782" s="1"/>
  <c r="K782"/>
  <c r="G782"/>
  <c r="I782" s="1"/>
  <c r="O778"/>
  <c r="M778"/>
  <c r="L778"/>
  <c r="J778"/>
  <c r="I778"/>
  <c r="G778"/>
  <c r="N777"/>
  <c r="M777"/>
  <c r="O777" s="1"/>
  <c r="K777"/>
  <c r="K776" s="1"/>
  <c r="J777"/>
  <c r="L777" s="1"/>
  <c r="H777"/>
  <c r="G777"/>
  <c r="I777" s="1"/>
  <c r="N776"/>
  <c r="J776"/>
  <c r="H776"/>
  <c r="O775"/>
  <c r="M775"/>
  <c r="L775"/>
  <c r="J775"/>
  <c r="I775"/>
  <c r="G775"/>
  <c r="N774"/>
  <c r="M774"/>
  <c r="O774" s="1"/>
  <c r="K774"/>
  <c r="K773" s="1"/>
  <c r="J774"/>
  <c r="L774" s="1"/>
  <c r="H774"/>
  <c r="G774"/>
  <c r="I774" s="1"/>
  <c r="N773"/>
  <c r="J773"/>
  <c r="L773" s="1"/>
  <c r="H773"/>
  <c r="O772"/>
  <c r="L772"/>
  <c r="I772"/>
  <c r="N771"/>
  <c r="N770" s="1"/>
  <c r="M771"/>
  <c r="O771" s="1"/>
  <c r="K771"/>
  <c r="J771"/>
  <c r="L771" s="1"/>
  <c r="H771"/>
  <c r="H770" s="1"/>
  <c r="G771"/>
  <c r="I771" s="1"/>
  <c r="M770"/>
  <c r="O770" s="1"/>
  <c r="K770"/>
  <c r="G770"/>
  <c r="I770" s="1"/>
  <c r="O769"/>
  <c r="L769"/>
  <c r="I769"/>
  <c r="N768"/>
  <c r="M768"/>
  <c r="O768" s="1"/>
  <c r="K768"/>
  <c r="K767" s="1"/>
  <c r="J768"/>
  <c r="L768" s="1"/>
  <c r="H768"/>
  <c r="G768"/>
  <c r="I768" s="1"/>
  <c r="N767"/>
  <c r="J767"/>
  <c r="L767" s="1"/>
  <c r="H767"/>
  <c r="O766"/>
  <c r="L766"/>
  <c r="I766"/>
  <c r="N765"/>
  <c r="N764" s="1"/>
  <c r="M765"/>
  <c r="O765" s="1"/>
  <c r="K765"/>
  <c r="J765"/>
  <c r="L765" s="1"/>
  <c r="H765"/>
  <c r="H764" s="1"/>
  <c r="G765"/>
  <c r="I765" s="1"/>
  <c r="M764"/>
  <c r="O764" s="1"/>
  <c r="K764"/>
  <c r="G764"/>
  <c r="I764" s="1"/>
  <c r="O763"/>
  <c r="L763"/>
  <c r="I763"/>
  <c r="N762"/>
  <c r="M762"/>
  <c r="O762" s="1"/>
  <c r="K762"/>
  <c r="K761" s="1"/>
  <c r="J762"/>
  <c r="L762" s="1"/>
  <c r="H762"/>
  <c r="G762"/>
  <c r="I762" s="1"/>
  <c r="N761"/>
  <c r="N760" s="1"/>
  <c r="N759" s="1"/>
  <c r="N758" s="1"/>
  <c r="J761"/>
  <c r="L761" s="1"/>
  <c r="H761"/>
  <c r="H760" s="1"/>
  <c r="H759" s="1"/>
  <c r="H758" s="1"/>
  <c r="I756"/>
  <c r="M755"/>
  <c r="J755"/>
  <c r="H755"/>
  <c r="G755"/>
  <c r="I755" s="1"/>
  <c r="O754"/>
  <c r="L754"/>
  <c r="I754"/>
  <c r="N753"/>
  <c r="M753"/>
  <c r="O753" s="1"/>
  <c r="K753"/>
  <c r="J753"/>
  <c r="L753" s="1"/>
  <c r="H753"/>
  <c r="G753"/>
  <c r="I753" s="1"/>
  <c r="O752"/>
  <c r="M752"/>
  <c r="L752"/>
  <c r="J752"/>
  <c r="I752"/>
  <c r="G752"/>
  <c r="N751"/>
  <c r="M751"/>
  <c r="O751" s="1"/>
  <c r="K751"/>
  <c r="K750" s="1"/>
  <c r="K749" s="1"/>
  <c r="J751"/>
  <c r="L751" s="1"/>
  <c r="H751"/>
  <c r="G751"/>
  <c r="I751" s="1"/>
  <c r="N750"/>
  <c r="N749" s="1"/>
  <c r="N741" s="1"/>
  <c r="N740" s="1"/>
  <c r="J750"/>
  <c r="H750"/>
  <c r="H749" s="1"/>
  <c r="H741" s="1"/>
  <c r="H740" s="1"/>
  <c r="O748"/>
  <c r="L748"/>
  <c r="I748"/>
  <c r="N747"/>
  <c r="M747"/>
  <c r="O747" s="1"/>
  <c r="K747"/>
  <c r="K746" s="1"/>
  <c r="J747"/>
  <c r="L747" s="1"/>
  <c r="H747"/>
  <c r="G747"/>
  <c r="I747" s="1"/>
  <c r="N746"/>
  <c r="J746"/>
  <c r="H746"/>
  <c r="O745"/>
  <c r="L745"/>
  <c r="I745"/>
  <c r="H745"/>
  <c r="N744"/>
  <c r="M744"/>
  <c r="O744" s="1"/>
  <c r="K744"/>
  <c r="K743" s="1"/>
  <c r="J744"/>
  <c r="L744" s="1"/>
  <c r="H744"/>
  <c r="G744"/>
  <c r="I744" s="1"/>
  <c r="N743"/>
  <c r="N742" s="1"/>
  <c r="J743"/>
  <c r="L743" s="1"/>
  <c r="H743"/>
  <c r="H742" s="1"/>
  <c r="I739"/>
  <c r="M738"/>
  <c r="M737" s="1"/>
  <c r="M736" s="1"/>
  <c r="J738"/>
  <c r="H738"/>
  <c r="G738"/>
  <c r="I738" s="1"/>
  <c r="J737"/>
  <c r="J736" s="1"/>
  <c r="H737"/>
  <c r="H736" s="1"/>
  <c r="O735"/>
  <c r="L735"/>
  <c r="H735"/>
  <c r="I735" s="1"/>
  <c r="N734"/>
  <c r="N733" s="1"/>
  <c r="N732" s="1"/>
  <c r="N731" s="1"/>
  <c r="M734"/>
  <c r="O734" s="1"/>
  <c r="K734"/>
  <c r="J734"/>
  <c r="L734" s="1"/>
  <c r="H734"/>
  <c r="H733" s="1"/>
  <c r="H732" s="1"/>
  <c r="H731" s="1"/>
  <c r="G734"/>
  <c r="I734" s="1"/>
  <c r="M733"/>
  <c r="O733" s="1"/>
  <c r="K733"/>
  <c r="K732" s="1"/>
  <c r="K731" s="1"/>
  <c r="G733"/>
  <c r="I733" s="1"/>
  <c r="O730"/>
  <c r="L730"/>
  <c r="I730"/>
  <c r="N729"/>
  <c r="M729"/>
  <c r="O729" s="1"/>
  <c r="K729"/>
  <c r="K728" s="1"/>
  <c r="J729"/>
  <c r="L729" s="1"/>
  <c r="H729"/>
  <c r="G729"/>
  <c r="I729" s="1"/>
  <c r="N728"/>
  <c r="J728"/>
  <c r="H728"/>
  <c r="O727"/>
  <c r="L727"/>
  <c r="I727"/>
  <c r="N726"/>
  <c r="N725" s="1"/>
  <c r="N724" s="1"/>
  <c r="M726"/>
  <c r="O726" s="1"/>
  <c r="K726"/>
  <c r="J726"/>
  <c r="L726" s="1"/>
  <c r="H726"/>
  <c r="H725" s="1"/>
  <c r="H724" s="1"/>
  <c r="G726"/>
  <c r="I726" s="1"/>
  <c r="M725"/>
  <c r="O725" s="1"/>
  <c r="K725"/>
  <c r="G725"/>
  <c r="I725" s="1"/>
  <c r="O723"/>
  <c r="L723"/>
  <c r="I723"/>
  <c r="N722"/>
  <c r="N719" s="1"/>
  <c r="N718" s="1"/>
  <c r="M722"/>
  <c r="O722" s="1"/>
  <c r="K722"/>
  <c r="J722"/>
  <c r="L722" s="1"/>
  <c r="H722"/>
  <c r="H719" s="1"/>
  <c r="H718" s="1"/>
  <c r="G722"/>
  <c r="I722" s="1"/>
  <c r="O721"/>
  <c r="L721"/>
  <c r="I721"/>
  <c r="N720"/>
  <c r="M720"/>
  <c r="O720" s="1"/>
  <c r="K720"/>
  <c r="J720"/>
  <c r="L720" s="1"/>
  <c r="H720"/>
  <c r="G720"/>
  <c r="I720" s="1"/>
  <c r="M719"/>
  <c r="K719"/>
  <c r="K718" s="1"/>
  <c r="G719"/>
  <c r="O715"/>
  <c r="L715"/>
  <c r="I715"/>
  <c r="N714"/>
  <c r="N713" s="1"/>
  <c r="M714"/>
  <c r="O714" s="1"/>
  <c r="K714"/>
  <c r="J714"/>
  <c r="L714" s="1"/>
  <c r="H714"/>
  <c r="H713" s="1"/>
  <c r="G714"/>
  <c r="I714" s="1"/>
  <c r="M713"/>
  <c r="O713" s="1"/>
  <c r="K713"/>
  <c r="G713"/>
  <c r="I713" s="1"/>
  <c r="O712"/>
  <c r="L712"/>
  <c r="I712"/>
  <c r="N711"/>
  <c r="M711"/>
  <c r="O711" s="1"/>
  <c r="K711"/>
  <c r="K710" s="1"/>
  <c r="K709" s="1"/>
  <c r="J711"/>
  <c r="L711" s="1"/>
  <c r="H711"/>
  <c r="G711"/>
  <c r="I711" s="1"/>
  <c r="N710"/>
  <c r="N709" s="1"/>
  <c r="J710"/>
  <c r="L710" s="1"/>
  <c r="H710"/>
  <c r="H709" s="1"/>
  <c r="O708"/>
  <c r="L708"/>
  <c r="I708"/>
  <c r="N707"/>
  <c r="M707"/>
  <c r="O707" s="1"/>
  <c r="K707"/>
  <c r="K702" s="1"/>
  <c r="J707"/>
  <c r="H707"/>
  <c r="G707"/>
  <c r="I707" s="1"/>
  <c r="M706"/>
  <c r="O706" s="1"/>
  <c r="J706"/>
  <c r="L706" s="1"/>
  <c r="G706"/>
  <c r="I706" s="1"/>
  <c r="M705"/>
  <c r="O705" s="1"/>
  <c r="J705"/>
  <c r="L705" s="1"/>
  <c r="G705"/>
  <c r="I705" s="1"/>
  <c r="M704"/>
  <c r="J704"/>
  <c r="L704" s="1"/>
  <c r="G704"/>
  <c r="N703"/>
  <c r="N702" s="1"/>
  <c r="N698" s="1"/>
  <c r="K703"/>
  <c r="H703"/>
  <c r="H702" s="1"/>
  <c r="O701"/>
  <c r="L701"/>
  <c r="I701"/>
  <c r="N700"/>
  <c r="M700"/>
  <c r="M699" s="1"/>
  <c r="K700"/>
  <c r="K699" s="1"/>
  <c r="K698" s="1"/>
  <c r="J700"/>
  <c r="H700"/>
  <c r="G700"/>
  <c r="I700" s="1"/>
  <c r="N699"/>
  <c r="J699"/>
  <c r="H699"/>
  <c r="H698" s="1"/>
  <c r="O697"/>
  <c r="L697"/>
  <c r="I697"/>
  <c r="N696"/>
  <c r="M696"/>
  <c r="O696" s="1"/>
  <c r="K696"/>
  <c r="K695" s="1"/>
  <c r="J696"/>
  <c r="L696" s="1"/>
  <c r="H696"/>
  <c r="G696"/>
  <c r="I696" s="1"/>
  <c r="N695"/>
  <c r="J695"/>
  <c r="L695" s="1"/>
  <c r="H695"/>
  <c r="O694"/>
  <c r="L694"/>
  <c r="I694"/>
  <c r="N693"/>
  <c r="N692" s="1"/>
  <c r="M693"/>
  <c r="O693" s="1"/>
  <c r="K693"/>
  <c r="J693"/>
  <c r="L693" s="1"/>
  <c r="H693"/>
  <c r="H692" s="1"/>
  <c r="G693"/>
  <c r="I693" s="1"/>
  <c r="M692"/>
  <c r="O692" s="1"/>
  <c r="K692"/>
  <c r="G692"/>
  <c r="I692" s="1"/>
  <c r="O691"/>
  <c r="L691"/>
  <c r="I691"/>
  <c r="N690"/>
  <c r="M690"/>
  <c r="O690" s="1"/>
  <c r="K690"/>
  <c r="K689" s="1"/>
  <c r="J690"/>
  <c r="L690" s="1"/>
  <c r="H690"/>
  <c r="G690"/>
  <c r="I690" s="1"/>
  <c r="N689"/>
  <c r="J689"/>
  <c r="L689" s="1"/>
  <c r="H689"/>
  <c r="O688"/>
  <c r="L688"/>
  <c r="I688"/>
  <c r="H688"/>
  <c r="N687"/>
  <c r="M687"/>
  <c r="O687" s="1"/>
  <c r="K687"/>
  <c r="K686" s="1"/>
  <c r="K685" s="1"/>
  <c r="K684" s="1"/>
  <c r="K683" s="1"/>
  <c r="J687"/>
  <c r="L687" s="1"/>
  <c r="H687"/>
  <c r="G687"/>
  <c r="I687" s="1"/>
  <c r="N686"/>
  <c r="N685" s="1"/>
  <c r="N684" s="1"/>
  <c r="N683" s="1"/>
  <c r="J686"/>
  <c r="L686" s="1"/>
  <c r="H686"/>
  <c r="H685" s="1"/>
  <c r="H684" s="1"/>
  <c r="H683" s="1"/>
  <c r="I682"/>
  <c r="M681"/>
  <c r="M680" s="1"/>
  <c r="J681"/>
  <c r="H681"/>
  <c r="G681"/>
  <c r="I681" s="1"/>
  <c r="J680"/>
  <c r="H680"/>
  <c r="O679"/>
  <c r="L679"/>
  <c r="I679"/>
  <c r="N678"/>
  <c r="N677" s="1"/>
  <c r="N673" s="1"/>
  <c r="M678"/>
  <c r="O678" s="1"/>
  <c r="K678"/>
  <c r="J678"/>
  <c r="L678" s="1"/>
  <c r="H678"/>
  <c r="H677" s="1"/>
  <c r="G678"/>
  <c r="I678" s="1"/>
  <c r="M677"/>
  <c r="O677" s="1"/>
  <c r="K677"/>
  <c r="G677"/>
  <c r="I677" s="1"/>
  <c r="O676"/>
  <c r="L676"/>
  <c r="I676"/>
  <c r="N675"/>
  <c r="M675"/>
  <c r="O675" s="1"/>
  <c r="K675"/>
  <c r="K674" s="1"/>
  <c r="K673" s="1"/>
  <c r="J675"/>
  <c r="L675" s="1"/>
  <c r="H675"/>
  <c r="G675"/>
  <c r="I675" s="1"/>
  <c r="N674"/>
  <c r="J674"/>
  <c r="L674" s="1"/>
  <c r="H674"/>
  <c r="O672"/>
  <c r="L672"/>
  <c r="I672"/>
  <c r="N671"/>
  <c r="M671"/>
  <c r="O671" s="1"/>
  <c r="K671"/>
  <c r="K670" s="1"/>
  <c r="J671"/>
  <c r="L671" s="1"/>
  <c r="H671"/>
  <c r="G671"/>
  <c r="I671" s="1"/>
  <c r="N670"/>
  <c r="J670"/>
  <c r="L670" s="1"/>
  <c r="H670"/>
  <c r="O669"/>
  <c r="L669"/>
  <c r="I669"/>
  <c r="N668"/>
  <c r="N667" s="1"/>
  <c r="N666" s="1"/>
  <c r="M668"/>
  <c r="O668" s="1"/>
  <c r="K668"/>
  <c r="J668"/>
  <c r="L668" s="1"/>
  <c r="H668"/>
  <c r="H667" s="1"/>
  <c r="H666" s="1"/>
  <c r="G668"/>
  <c r="I668" s="1"/>
  <c r="M667"/>
  <c r="O667" s="1"/>
  <c r="K667"/>
  <c r="K666" s="1"/>
  <c r="G667"/>
  <c r="I667" s="1"/>
  <c r="O665"/>
  <c r="L665"/>
  <c r="I665"/>
  <c r="N664"/>
  <c r="N663" s="1"/>
  <c r="M664"/>
  <c r="O664" s="1"/>
  <c r="K664"/>
  <c r="J664"/>
  <c r="L664" s="1"/>
  <c r="H664"/>
  <c r="H663" s="1"/>
  <c r="G664"/>
  <c r="I664" s="1"/>
  <c r="M663"/>
  <c r="O663" s="1"/>
  <c r="K663"/>
  <c r="G663"/>
  <c r="I663" s="1"/>
  <c r="O662"/>
  <c r="L662"/>
  <c r="I662"/>
  <c r="N661"/>
  <c r="M661"/>
  <c r="O661" s="1"/>
  <c r="K661"/>
  <c r="K660" s="1"/>
  <c r="J661"/>
  <c r="L661" s="1"/>
  <c r="H661"/>
  <c r="G661"/>
  <c r="I661" s="1"/>
  <c r="N660"/>
  <c r="J660"/>
  <c r="L660" s="1"/>
  <c r="H660"/>
  <c r="O659"/>
  <c r="M659"/>
  <c r="L659"/>
  <c r="J659"/>
  <c r="I659"/>
  <c r="G659"/>
  <c r="N658"/>
  <c r="M658"/>
  <c r="O658" s="1"/>
  <c r="K658"/>
  <c r="K657" s="1"/>
  <c r="J658"/>
  <c r="L658" s="1"/>
  <c r="H658"/>
  <c r="G658"/>
  <c r="I658" s="1"/>
  <c r="N657"/>
  <c r="J657"/>
  <c r="L657" s="1"/>
  <c r="H657"/>
  <c r="O656"/>
  <c r="L656"/>
  <c r="I656"/>
  <c r="N655"/>
  <c r="N654" s="1"/>
  <c r="M655"/>
  <c r="O655" s="1"/>
  <c r="K655"/>
  <c r="J655"/>
  <c r="L655" s="1"/>
  <c r="H655"/>
  <c r="H654" s="1"/>
  <c r="G655"/>
  <c r="I655" s="1"/>
  <c r="M654"/>
  <c r="O654" s="1"/>
  <c r="K654"/>
  <c r="G654"/>
  <c r="I654" s="1"/>
  <c r="O653"/>
  <c r="L653"/>
  <c r="I653"/>
  <c r="N652"/>
  <c r="M652"/>
  <c r="O652" s="1"/>
  <c r="K652"/>
  <c r="K651" s="1"/>
  <c r="J652"/>
  <c r="L652" s="1"/>
  <c r="H652"/>
  <c r="G652"/>
  <c r="I652" s="1"/>
  <c r="N651"/>
  <c r="J651"/>
  <c r="L651" s="1"/>
  <c r="H651"/>
  <c r="O650"/>
  <c r="L650"/>
  <c r="I650"/>
  <c r="N649"/>
  <c r="N648" s="1"/>
  <c r="M649"/>
  <c r="O649" s="1"/>
  <c r="K649"/>
  <c r="J649"/>
  <c r="L649" s="1"/>
  <c r="H649"/>
  <c r="H648" s="1"/>
  <c r="G649"/>
  <c r="I649" s="1"/>
  <c r="M648"/>
  <c r="O648" s="1"/>
  <c r="K648"/>
  <c r="G648"/>
  <c r="I648" s="1"/>
  <c r="O647"/>
  <c r="L647"/>
  <c r="I647"/>
  <c r="N646"/>
  <c r="M646"/>
  <c r="O646" s="1"/>
  <c r="K646"/>
  <c r="K645" s="1"/>
  <c r="J646"/>
  <c r="L646" s="1"/>
  <c r="H646"/>
  <c r="G646"/>
  <c r="I646" s="1"/>
  <c r="N645"/>
  <c r="J645"/>
  <c r="L645" s="1"/>
  <c r="H645"/>
  <c r="O644"/>
  <c r="L644"/>
  <c r="I644"/>
  <c r="N643"/>
  <c r="N642" s="1"/>
  <c r="M643"/>
  <c r="O643" s="1"/>
  <c r="K643"/>
  <c r="J643"/>
  <c r="L643" s="1"/>
  <c r="H643"/>
  <c r="H642" s="1"/>
  <c r="G643"/>
  <c r="I643" s="1"/>
  <c r="M642"/>
  <c r="O642" s="1"/>
  <c r="K642"/>
  <c r="G642"/>
  <c r="I642" s="1"/>
  <c r="O641"/>
  <c r="L641"/>
  <c r="I641"/>
  <c r="N640"/>
  <c r="M640"/>
  <c r="O640" s="1"/>
  <c r="K640"/>
  <c r="K639" s="1"/>
  <c r="J640"/>
  <c r="L640" s="1"/>
  <c r="H640"/>
  <c r="G640"/>
  <c r="I640" s="1"/>
  <c r="N639"/>
  <c r="J639"/>
  <c r="L639" s="1"/>
  <c r="H639"/>
  <c r="O638"/>
  <c r="L638"/>
  <c r="I638"/>
  <c r="N637"/>
  <c r="N636" s="1"/>
  <c r="M637"/>
  <c r="O637" s="1"/>
  <c r="K637"/>
  <c r="J637"/>
  <c r="L637" s="1"/>
  <c r="H637"/>
  <c r="H636" s="1"/>
  <c r="G637"/>
  <c r="I637" s="1"/>
  <c r="M636"/>
  <c r="O636" s="1"/>
  <c r="K636"/>
  <c r="G636"/>
  <c r="I636" s="1"/>
  <c r="O634"/>
  <c r="L634"/>
  <c r="I634"/>
  <c r="N633"/>
  <c r="N632" s="1"/>
  <c r="M633"/>
  <c r="O633" s="1"/>
  <c r="K633"/>
  <c r="J633"/>
  <c r="L633" s="1"/>
  <c r="H633"/>
  <c r="H632" s="1"/>
  <c r="G633"/>
  <c r="I633" s="1"/>
  <c r="M632"/>
  <c r="O632" s="1"/>
  <c r="K632"/>
  <c r="G632"/>
  <c r="I632" s="1"/>
  <c r="O631"/>
  <c r="L631"/>
  <c r="I631"/>
  <c r="N630"/>
  <c r="M630"/>
  <c r="O630" s="1"/>
  <c r="K630"/>
  <c r="K629" s="1"/>
  <c r="K628" s="1"/>
  <c r="J630"/>
  <c r="L630" s="1"/>
  <c r="H630"/>
  <c r="G630"/>
  <c r="I630" s="1"/>
  <c r="N629"/>
  <c r="N628" s="1"/>
  <c r="J629"/>
  <c r="L629" s="1"/>
  <c r="H629"/>
  <c r="H628" s="1"/>
  <c r="M627"/>
  <c r="O627" s="1"/>
  <c r="J627"/>
  <c r="L627" s="1"/>
  <c r="G627"/>
  <c r="I627" s="1"/>
  <c r="N626"/>
  <c r="N625" s="1"/>
  <c r="K626"/>
  <c r="J626"/>
  <c r="L626" s="1"/>
  <c r="H626"/>
  <c r="H625" s="1"/>
  <c r="K625"/>
  <c r="O624"/>
  <c r="L624"/>
  <c r="I624"/>
  <c r="N623"/>
  <c r="M623"/>
  <c r="O623" s="1"/>
  <c r="K623"/>
  <c r="K622" s="1"/>
  <c r="J623"/>
  <c r="L623" s="1"/>
  <c r="H623"/>
  <c r="G623"/>
  <c r="I623" s="1"/>
  <c r="N622"/>
  <c r="J622"/>
  <c r="L622" s="1"/>
  <c r="H622"/>
  <c r="O621"/>
  <c r="L621"/>
  <c r="I621"/>
  <c r="N620"/>
  <c r="N619" s="1"/>
  <c r="M620"/>
  <c r="O620" s="1"/>
  <c r="K620"/>
  <c r="J620"/>
  <c r="L620" s="1"/>
  <c r="H620"/>
  <c r="H619" s="1"/>
  <c r="G620"/>
  <c r="I620" s="1"/>
  <c r="M619"/>
  <c r="O619" s="1"/>
  <c r="K619"/>
  <c r="G619"/>
  <c r="I619" s="1"/>
  <c r="O618"/>
  <c r="L618"/>
  <c r="I618"/>
  <c r="N617"/>
  <c r="M617"/>
  <c r="O617" s="1"/>
  <c r="K617"/>
  <c r="K616" s="1"/>
  <c r="J617"/>
  <c r="L617" s="1"/>
  <c r="H617"/>
  <c r="G617"/>
  <c r="I617" s="1"/>
  <c r="N616"/>
  <c r="J616"/>
  <c r="L616" s="1"/>
  <c r="H616"/>
  <c r="O615"/>
  <c r="L615"/>
  <c r="I615"/>
  <c r="N614"/>
  <c r="N613" s="1"/>
  <c r="M614"/>
  <c r="O614" s="1"/>
  <c r="K614"/>
  <c r="J614"/>
  <c r="L614" s="1"/>
  <c r="H614"/>
  <c r="H613" s="1"/>
  <c r="G614"/>
  <c r="I614" s="1"/>
  <c r="M613"/>
  <c r="O613" s="1"/>
  <c r="K613"/>
  <c r="G613"/>
  <c r="I613" s="1"/>
  <c r="O612"/>
  <c r="L612"/>
  <c r="H612"/>
  <c r="I612" s="1"/>
  <c r="N611"/>
  <c r="N610" s="1"/>
  <c r="M611"/>
  <c r="O611" s="1"/>
  <c r="K611"/>
  <c r="J611"/>
  <c r="L611" s="1"/>
  <c r="H611"/>
  <c r="H610" s="1"/>
  <c r="G611"/>
  <c r="I611" s="1"/>
  <c r="M610"/>
  <c r="O610" s="1"/>
  <c r="K610"/>
  <c r="G610"/>
  <c r="I610" s="1"/>
  <c r="O609"/>
  <c r="L609"/>
  <c r="I609"/>
  <c r="N608"/>
  <c r="M608"/>
  <c r="O608" s="1"/>
  <c r="K608"/>
  <c r="K607" s="1"/>
  <c r="J608"/>
  <c r="L608" s="1"/>
  <c r="H608"/>
  <c r="G608"/>
  <c r="I608" s="1"/>
  <c r="N607"/>
  <c r="J607"/>
  <c r="L607" s="1"/>
  <c r="H607"/>
  <c r="O606"/>
  <c r="L606"/>
  <c r="I606"/>
  <c r="N605"/>
  <c r="N604" s="1"/>
  <c r="M605"/>
  <c r="O605" s="1"/>
  <c r="K605"/>
  <c r="J605"/>
  <c r="L605" s="1"/>
  <c r="H605"/>
  <c r="H604" s="1"/>
  <c r="G605"/>
  <c r="I605" s="1"/>
  <c r="M604"/>
  <c r="O604" s="1"/>
  <c r="K604"/>
  <c r="G604"/>
  <c r="I604" s="1"/>
  <c r="O603"/>
  <c r="L603"/>
  <c r="I603"/>
  <c r="N602"/>
  <c r="M602"/>
  <c r="O602" s="1"/>
  <c r="K602"/>
  <c r="K601" s="1"/>
  <c r="J602"/>
  <c r="L602" s="1"/>
  <c r="H602"/>
  <c r="G602"/>
  <c r="I602" s="1"/>
  <c r="N601"/>
  <c r="J601"/>
  <c r="L601" s="1"/>
  <c r="H601"/>
  <c r="O600"/>
  <c r="L600"/>
  <c r="I600"/>
  <c r="N599"/>
  <c r="N598" s="1"/>
  <c r="M599"/>
  <c r="O599" s="1"/>
  <c r="K599"/>
  <c r="J599"/>
  <c r="L599" s="1"/>
  <c r="H599"/>
  <c r="H598" s="1"/>
  <c r="G599"/>
  <c r="I599" s="1"/>
  <c r="M598"/>
  <c r="O598" s="1"/>
  <c r="K598"/>
  <c r="K597" s="1"/>
  <c r="G598"/>
  <c r="I598" s="1"/>
  <c r="I594"/>
  <c r="M593"/>
  <c r="J593"/>
  <c r="J592" s="1"/>
  <c r="H593"/>
  <c r="H592" s="1"/>
  <c r="G593"/>
  <c r="I593" s="1"/>
  <c r="M592"/>
  <c r="G592"/>
  <c r="I592" s="1"/>
  <c r="O591"/>
  <c r="L591"/>
  <c r="I591"/>
  <c r="N590"/>
  <c r="M590"/>
  <c r="O590" s="1"/>
  <c r="K590"/>
  <c r="K589" s="1"/>
  <c r="J590"/>
  <c r="L590" s="1"/>
  <c r="H590"/>
  <c r="G590"/>
  <c r="I590" s="1"/>
  <c r="N589"/>
  <c r="J589"/>
  <c r="H589"/>
  <c r="O588"/>
  <c r="L588"/>
  <c r="I588"/>
  <c r="N587"/>
  <c r="N586" s="1"/>
  <c r="N582" s="1"/>
  <c r="M587"/>
  <c r="O587" s="1"/>
  <c r="K587"/>
  <c r="J587"/>
  <c r="L587" s="1"/>
  <c r="H587"/>
  <c r="H586" s="1"/>
  <c r="H582" s="1"/>
  <c r="G587"/>
  <c r="I587" s="1"/>
  <c r="M586"/>
  <c r="O586" s="1"/>
  <c r="K586"/>
  <c r="G586"/>
  <c r="I586" s="1"/>
  <c r="O585"/>
  <c r="L585"/>
  <c r="I585"/>
  <c r="N584"/>
  <c r="M584"/>
  <c r="O584" s="1"/>
  <c r="K584"/>
  <c r="K583" s="1"/>
  <c r="J584"/>
  <c r="L584" s="1"/>
  <c r="H584"/>
  <c r="G584"/>
  <c r="I584" s="1"/>
  <c r="N583"/>
  <c r="J583"/>
  <c r="H583"/>
  <c r="O581"/>
  <c r="L581"/>
  <c r="I581"/>
  <c r="N580"/>
  <c r="M580"/>
  <c r="O580" s="1"/>
  <c r="K580"/>
  <c r="K579" s="1"/>
  <c r="J580"/>
  <c r="L580" s="1"/>
  <c r="H580"/>
  <c r="G580"/>
  <c r="I580" s="1"/>
  <c r="N579"/>
  <c r="J579"/>
  <c r="H579"/>
  <c r="O578"/>
  <c r="L578"/>
  <c r="I578"/>
  <c r="N577"/>
  <c r="N576" s="1"/>
  <c r="M577"/>
  <c r="O577" s="1"/>
  <c r="K577"/>
  <c r="J577"/>
  <c r="L577" s="1"/>
  <c r="H577"/>
  <c r="H576" s="1"/>
  <c r="G577"/>
  <c r="I577" s="1"/>
  <c r="M576"/>
  <c r="O576" s="1"/>
  <c r="K576"/>
  <c r="G576"/>
  <c r="I576" s="1"/>
  <c r="M575"/>
  <c r="O575" s="1"/>
  <c r="J575"/>
  <c r="L575" s="1"/>
  <c r="G575"/>
  <c r="I575" s="1"/>
  <c r="N574"/>
  <c r="N573" s="1"/>
  <c r="N572" s="1"/>
  <c r="K574"/>
  <c r="J574"/>
  <c r="L574" s="1"/>
  <c r="H574"/>
  <c r="H573" s="1"/>
  <c r="K573"/>
  <c r="K572" s="1"/>
  <c r="O571"/>
  <c r="L571"/>
  <c r="I571"/>
  <c r="N570"/>
  <c r="N569" s="1"/>
  <c r="N559" s="1"/>
  <c r="N558" s="1"/>
  <c r="N557" s="1"/>
  <c r="M570"/>
  <c r="O570" s="1"/>
  <c r="K570"/>
  <c r="J570"/>
  <c r="L570" s="1"/>
  <c r="H570"/>
  <c r="H569" s="1"/>
  <c r="H559" s="1"/>
  <c r="G570"/>
  <c r="I570" s="1"/>
  <c r="M569"/>
  <c r="O569" s="1"/>
  <c r="K569"/>
  <c r="G569"/>
  <c r="I569" s="1"/>
  <c r="O568"/>
  <c r="L568"/>
  <c r="I568"/>
  <c r="N567"/>
  <c r="M567"/>
  <c r="O567" s="1"/>
  <c r="K567"/>
  <c r="K566" s="1"/>
  <c r="J567"/>
  <c r="L567" s="1"/>
  <c r="H567"/>
  <c r="G567"/>
  <c r="I567" s="1"/>
  <c r="N566"/>
  <c r="J566"/>
  <c r="H566"/>
  <c r="O565"/>
  <c r="L565"/>
  <c r="I565"/>
  <c r="H565"/>
  <c r="N564"/>
  <c r="M564"/>
  <c r="O564" s="1"/>
  <c r="K564"/>
  <c r="K563" s="1"/>
  <c r="K559" s="1"/>
  <c r="J564"/>
  <c r="L564" s="1"/>
  <c r="H564"/>
  <c r="G564"/>
  <c r="I564" s="1"/>
  <c r="N563"/>
  <c r="J563"/>
  <c r="L563" s="1"/>
  <c r="H563"/>
  <c r="O562"/>
  <c r="L562"/>
  <c r="I562"/>
  <c r="N561"/>
  <c r="N560" s="1"/>
  <c r="M561"/>
  <c r="O561" s="1"/>
  <c r="K561"/>
  <c r="J561"/>
  <c r="L561" s="1"/>
  <c r="H561"/>
  <c r="H560" s="1"/>
  <c r="G561"/>
  <c r="I561" s="1"/>
  <c r="M560"/>
  <c r="O560" s="1"/>
  <c r="K560"/>
  <c r="G560"/>
  <c r="I560" s="1"/>
  <c r="O553"/>
  <c r="L553"/>
  <c r="I553"/>
  <c r="N552"/>
  <c r="M552"/>
  <c r="O552" s="1"/>
  <c r="K552"/>
  <c r="J552"/>
  <c r="L552" s="1"/>
  <c r="H552"/>
  <c r="G552"/>
  <c r="I552" s="1"/>
  <c r="O551"/>
  <c r="L551"/>
  <c r="I551"/>
  <c r="N550"/>
  <c r="M550"/>
  <c r="O550" s="1"/>
  <c r="K550"/>
  <c r="J550"/>
  <c r="L550" s="1"/>
  <c r="H550"/>
  <c r="G550"/>
  <c r="I550" s="1"/>
  <c r="N549"/>
  <c r="M549"/>
  <c r="O549" s="1"/>
  <c r="K549"/>
  <c r="J549"/>
  <c r="L549" s="1"/>
  <c r="H549"/>
  <c r="G549"/>
  <c r="I549" s="1"/>
  <c r="N548"/>
  <c r="M548"/>
  <c r="O548" s="1"/>
  <c r="K548"/>
  <c r="J548"/>
  <c r="L548" s="1"/>
  <c r="H548"/>
  <c r="G548"/>
  <c r="I548" s="1"/>
  <c r="N547"/>
  <c r="M547"/>
  <c r="O547" s="1"/>
  <c r="K547"/>
  <c r="J547"/>
  <c r="L547" s="1"/>
  <c r="H547"/>
  <c r="G547"/>
  <c r="I547" s="1"/>
  <c r="N546"/>
  <c r="M546"/>
  <c r="O546" s="1"/>
  <c r="K546"/>
  <c r="J546"/>
  <c r="L546" s="1"/>
  <c r="H546"/>
  <c r="G546"/>
  <c r="I546" s="1"/>
  <c r="O544"/>
  <c r="L544"/>
  <c r="I544"/>
  <c r="N543"/>
  <c r="M543"/>
  <c r="O543" s="1"/>
  <c r="K543"/>
  <c r="J543"/>
  <c r="L543" s="1"/>
  <c r="H543"/>
  <c r="G543"/>
  <c r="I543" s="1"/>
  <c r="O542"/>
  <c r="L542"/>
  <c r="I542"/>
  <c r="N541"/>
  <c r="M541"/>
  <c r="O541" s="1"/>
  <c r="K541"/>
  <c r="J541"/>
  <c r="L541" s="1"/>
  <c r="H541"/>
  <c r="G541"/>
  <c r="I541" s="1"/>
  <c r="O540"/>
  <c r="L540"/>
  <c r="I540"/>
  <c r="N539"/>
  <c r="M539"/>
  <c r="O539" s="1"/>
  <c r="K539"/>
  <c r="J539"/>
  <c r="L539" s="1"/>
  <c r="H539"/>
  <c r="G539"/>
  <c r="I539" s="1"/>
  <c r="N538"/>
  <c r="M538"/>
  <c r="O538" s="1"/>
  <c r="K538"/>
  <c r="J538"/>
  <c r="L538" s="1"/>
  <c r="H538"/>
  <c r="G538"/>
  <c r="I538" s="1"/>
  <c r="N537"/>
  <c r="M537"/>
  <c r="O537" s="1"/>
  <c r="K537"/>
  <c r="J537"/>
  <c r="L537" s="1"/>
  <c r="H537"/>
  <c r="G537"/>
  <c r="I537" s="1"/>
  <c r="O536"/>
  <c r="L536"/>
  <c r="I536"/>
  <c r="N535"/>
  <c r="M535"/>
  <c r="O535" s="1"/>
  <c r="K535"/>
  <c r="J535"/>
  <c r="L535" s="1"/>
  <c r="H535"/>
  <c r="G535"/>
  <c r="I535" s="1"/>
  <c r="N534"/>
  <c r="M534"/>
  <c r="O534" s="1"/>
  <c r="K534"/>
  <c r="J534"/>
  <c r="L534" s="1"/>
  <c r="H534"/>
  <c r="G534"/>
  <c r="I534" s="1"/>
  <c r="N533"/>
  <c r="M533"/>
  <c r="O533" s="1"/>
  <c r="K533"/>
  <c r="J533"/>
  <c r="L533" s="1"/>
  <c r="H533"/>
  <c r="G533"/>
  <c r="I533" s="1"/>
  <c r="N532"/>
  <c r="M532"/>
  <c r="O532" s="1"/>
  <c r="K532"/>
  <c r="J532"/>
  <c r="L532" s="1"/>
  <c r="H532"/>
  <c r="G532"/>
  <c r="I532" s="1"/>
  <c r="N531"/>
  <c r="M531"/>
  <c r="O531" s="1"/>
  <c r="K531"/>
  <c r="J531"/>
  <c r="L531" s="1"/>
  <c r="H531"/>
  <c r="G531"/>
  <c r="I531" s="1"/>
  <c r="N530"/>
  <c r="M530"/>
  <c r="O530" s="1"/>
  <c r="K530"/>
  <c r="J530"/>
  <c r="L530" s="1"/>
  <c r="H530"/>
  <c r="G530"/>
  <c r="I530" s="1"/>
  <c r="I528"/>
  <c r="M527"/>
  <c r="J527"/>
  <c r="H527"/>
  <c r="G527"/>
  <c r="I527" s="1"/>
  <c r="M526"/>
  <c r="J526"/>
  <c r="H526"/>
  <c r="G526"/>
  <c r="I526" s="1"/>
  <c r="I525"/>
  <c r="M524"/>
  <c r="J524"/>
  <c r="H524"/>
  <c r="G524"/>
  <c r="I524" s="1"/>
  <c r="M523"/>
  <c r="J523"/>
  <c r="H523"/>
  <c r="G523"/>
  <c r="I523" s="1"/>
  <c r="M522"/>
  <c r="J522"/>
  <c r="H522"/>
  <c r="G522"/>
  <c r="I522" s="1"/>
  <c r="M521"/>
  <c r="J521"/>
  <c r="H521"/>
  <c r="G521"/>
  <c r="I521" s="1"/>
  <c r="M520"/>
  <c r="J520"/>
  <c r="H520"/>
  <c r="G520"/>
  <c r="I520" s="1"/>
  <c r="O519"/>
  <c r="L519"/>
  <c r="I519"/>
  <c r="H519"/>
  <c r="N518"/>
  <c r="M518"/>
  <c r="O518" s="1"/>
  <c r="K518"/>
  <c r="J518"/>
  <c r="L518" s="1"/>
  <c r="H518"/>
  <c r="G518"/>
  <c r="I518" s="1"/>
  <c r="N517"/>
  <c r="M517"/>
  <c r="O517" s="1"/>
  <c r="K517"/>
  <c r="J517"/>
  <c r="L517" s="1"/>
  <c r="H517"/>
  <c r="G517"/>
  <c r="I517" s="1"/>
  <c r="N516"/>
  <c r="M516"/>
  <c r="O516" s="1"/>
  <c r="K516"/>
  <c r="J516"/>
  <c r="L516" s="1"/>
  <c r="H516"/>
  <c r="G516"/>
  <c r="I516" s="1"/>
  <c r="N515"/>
  <c r="M515"/>
  <c r="O515" s="1"/>
  <c r="K515"/>
  <c r="J515"/>
  <c r="L515" s="1"/>
  <c r="H515"/>
  <c r="G515"/>
  <c r="I515" s="1"/>
  <c r="O514"/>
  <c r="L514"/>
  <c r="I514"/>
  <c r="H514"/>
  <c r="N513"/>
  <c r="M513"/>
  <c r="O513" s="1"/>
  <c r="K513"/>
  <c r="J513"/>
  <c r="L513" s="1"/>
  <c r="H513"/>
  <c r="G513"/>
  <c r="I513" s="1"/>
  <c r="N512"/>
  <c r="M512"/>
  <c r="O512" s="1"/>
  <c r="K512"/>
  <c r="J512"/>
  <c r="L512" s="1"/>
  <c r="H512"/>
  <c r="G512"/>
  <c r="I512" s="1"/>
  <c r="N511"/>
  <c r="M511"/>
  <c r="O511" s="1"/>
  <c r="K511"/>
  <c r="J511"/>
  <c r="L511" s="1"/>
  <c r="H511"/>
  <c r="G511"/>
  <c r="I511" s="1"/>
  <c r="N510"/>
  <c r="M510"/>
  <c r="O510" s="1"/>
  <c r="K510"/>
  <c r="J510"/>
  <c r="L510" s="1"/>
  <c r="H510"/>
  <c r="G510"/>
  <c r="I510" s="1"/>
  <c r="N509"/>
  <c r="M509"/>
  <c r="O509" s="1"/>
  <c r="K509"/>
  <c r="J509"/>
  <c r="L509" s="1"/>
  <c r="H509"/>
  <c r="G509"/>
  <c r="I509" s="1"/>
  <c r="O508"/>
  <c r="L508"/>
  <c r="H508"/>
  <c r="I508" s="1"/>
  <c r="N507"/>
  <c r="M507"/>
  <c r="O507" s="1"/>
  <c r="K507"/>
  <c r="J507"/>
  <c r="L507" s="1"/>
  <c r="H507"/>
  <c r="G507"/>
  <c r="I507" s="1"/>
  <c r="N506"/>
  <c r="M506"/>
  <c r="O506" s="1"/>
  <c r="K506"/>
  <c r="J506"/>
  <c r="L506" s="1"/>
  <c r="H506"/>
  <c r="G506"/>
  <c r="I506" s="1"/>
  <c r="N505"/>
  <c r="M505"/>
  <c r="O505" s="1"/>
  <c r="K505"/>
  <c r="J505"/>
  <c r="L505" s="1"/>
  <c r="H505"/>
  <c r="G505"/>
  <c r="I505" s="1"/>
  <c r="N504"/>
  <c r="M504"/>
  <c r="O504" s="1"/>
  <c r="K504"/>
  <c r="J504"/>
  <c r="L504" s="1"/>
  <c r="H504"/>
  <c r="G504"/>
  <c r="I504" s="1"/>
  <c r="N503"/>
  <c r="M503"/>
  <c r="O503" s="1"/>
  <c r="K503"/>
  <c r="J503"/>
  <c r="L503" s="1"/>
  <c r="H503"/>
  <c r="G503"/>
  <c r="I503" s="1"/>
  <c r="O502"/>
  <c r="L502"/>
  <c r="I502"/>
  <c r="N501"/>
  <c r="M501"/>
  <c r="O501" s="1"/>
  <c r="K501"/>
  <c r="J501"/>
  <c r="L501" s="1"/>
  <c r="H501"/>
  <c r="G501"/>
  <c r="I501" s="1"/>
  <c r="N500"/>
  <c r="M500"/>
  <c r="O500" s="1"/>
  <c r="K500"/>
  <c r="J500"/>
  <c r="L500" s="1"/>
  <c r="H500"/>
  <c r="G500"/>
  <c r="I500" s="1"/>
  <c r="N499"/>
  <c r="M499"/>
  <c r="O499" s="1"/>
  <c r="K499"/>
  <c r="J499"/>
  <c r="L499" s="1"/>
  <c r="H499"/>
  <c r="G499"/>
  <c r="I499" s="1"/>
  <c r="O498"/>
  <c r="L498"/>
  <c r="I498"/>
  <c r="H498"/>
  <c r="N497"/>
  <c r="M497"/>
  <c r="O497" s="1"/>
  <c r="K497"/>
  <c r="J497"/>
  <c r="L497" s="1"/>
  <c r="H497"/>
  <c r="G497"/>
  <c r="I497" s="1"/>
  <c r="N496"/>
  <c r="M496"/>
  <c r="O496" s="1"/>
  <c r="K496"/>
  <c r="J496"/>
  <c r="L496" s="1"/>
  <c r="H496"/>
  <c r="G496"/>
  <c r="I496" s="1"/>
  <c r="O495"/>
  <c r="L495"/>
  <c r="I495"/>
  <c r="N494"/>
  <c r="M494"/>
  <c r="O494" s="1"/>
  <c r="K494"/>
  <c r="J494"/>
  <c r="L494" s="1"/>
  <c r="H494"/>
  <c r="G494"/>
  <c r="I494" s="1"/>
  <c r="O493"/>
  <c r="L493"/>
  <c r="H493"/>
  <c r="I493" s="1"/>
  <c r="N492"/>
  <c r="M492"/>
  <c r="O492" s="1"/>
  <c r="K492"/>
  <c r="J492"/>
  <c r="L492" s="1"/>
  <c r="H492"/>
  <c r="G492"/>
  <c r="I492" s="1"/>
  <c r="O491"/>
  <c r="L491"/>
  <c r="I491"/>
  <c r="N490"/>
  <c r="M490"/>
  <c r="O490" s="1"/>
  <c r="K490"/>
  <c r="J490"/>
  <c r="L490" s="1"/>
  <c r="H490"/>
  <c r="G490"/>
  <c r="I490" s="1"/>
  <c r="N489"/>
  <c r="M489"/>
  <c r="O489" s="1"/>
  <c r="K489"/>
  <c r="J489"/>
  <c r="L489" s="1"/>
  <c r="H489"/>
  <c r="G489"/>
  <c r="I489" s="1"/>
  <c r="N488"/>
  <c r="M488"/>
  <c r="O488" s="1"/>
  <c r="K488"/>
  <c r="J488"/>
  <c r="L488" s="1"/>
  <c r="H488"/>
  <c r="G488"/>
  <c r="I488" s="1"/>
  <c r="N487"/>
  <c r="M487"/>
  <c r="O487" s="1"/>
  <c r="K487"/>
  <c r="J487"/>
  <c r="L487" s="1"/>
  <c r="H487"/>
  <c r="G487"/>
  <c r="I487" s="1"/>
  <c r="N486"/>
  <c r="M486"/>
  <c r="O486" s="1"/>
  <c r="K486"/>
  <c r="J486"/>
  <c r="L486" s="1"/>
  <c r="H486"/>
  <c r="G486"/>
  <c r="I486" s="1"/>
  <c r="N485"/>
  <c r="M485"/>
  <c r="O485" s="1"/>
  <c r="K485"/>
  <c r="J485"/>
  <c r="L485" s="1"/>
  <c r="H485"/>
  <c r="G485"/>
  <c r="I485" s="1"/>
  <c r="O483"/>
  <c r="L483"/>
  <c r="I483"/>
  <c r="N482"/>
  <c r="M482"/>
  <c r="O482" s="1"/>
  <c r="K482"/>
  <c r="J482"/>
  <c r="L482" s="1"/>
  <c r="H482"/>
  <c r="G482"/>
  <c r="I482" s="1"/>
  <c r="O481"/>
  <c r="L481"/>
  <c r="I481"/>
  <c r="N480"/>
  <c r="M480"/>
  <c r="O480" s="1"/>
  <c r="K480"/>
  <c r="J480"/>
  <c r="L480" s="1"/>
  <c r="H480"/>
  <c r="G480"/>
  <c r="I480" s="1"/>
  <c r="N479"/>
  <c r="M479"/>
  <c r="O479" s="1"/>
  <c r="K479"/>
  <c r="J479"/>
  <c r="L479" s="1"/>
  <c r="H479"/>
  <c r="G479"/>
  <c r="I479" s="1"/>
  <c r="N478"/>
  <c r="M478"/>
  <c r="O478" s="1"/>
  <c r="K478"/>
  <c r="J478"/>
  <c r="L478" s="1"/>
  <c r="H478"/>
  <c r="G478"/>
  <c r="I478" s="1"/>
  <c r="N477"/>
  <c r="M477"/>
  <c r="O477" s="1"/>
  <c r="K477"/>
  <c r="J477"/>
  <c r="L477" s="1"/>
  <c r="H477"/>
  <c r="G477"/>
  <c r="I477" s="1"/>
  <c r="O476"/>
  <c r="L476"/>
  <c r="H476"/>
  <c r="I476" s="1"/>
  <c r="N475"/>
  <c r="M475"/>
  <c r="O475" s="1"/>
  <c r="K475"/>
  <c r="J475"/>
  <c r="L475" s="1"/>
  <c r="H475"/>
  <c r="G475"/>
  <c r="I475" s="1"/>
  <c r="O474"/>
  <c r="L474"/>
  <c r="I474"/>
  <c r="N473"/>
  <c r="M473"/>
  <c r="O473" s="1"/>
  <c r="K473"/>
  <c r="J473"/>
  <c r="L473" s="1"/>
  <c r="H473"/>
  <c r="G473"/>
  <c r="I473" s="1"/>
  <c r="N472"/>
  <c r="M472"/>
  <c r="O472" s="1"/>
  <c r="K472"/>
  <c r="J472"/>
  <c r="L472" s="1"/>
  <c r="H472"/>
  <c r="G472"/>
  <c r="I472" s="1"/>
  <c r="N471"/>
  <c r="M471"/>
  <c r="O471" s="1"/>
  <c r="K471"/>
  <c r="J471"/>
  <c r="L471" s="1"/>
  <c r="H471"/>
  <c r="G471"/>
  <c r="I471" s="1"/>
  <c r="N470"/>
  <c r="M470"/>
  <c r="O470" s="1"/>
  <c r="K470"/>
  <c r="J470"/>
  <c r="L470" s="1"/>
  <c r="H470"/>
  <c r="G470"/>
  <c r="I470" s="1"/>
  <c r="N469"/>
  <c r="M469"/>
  <c r="O469" s="1"/>
  <c r="K469"/>
  <c r="J469"/>
  <c r="L469" s="1"/>
  <c r="H469"/>
  <c r="G469"/>
  <c r="I469" s="1"/>
  <c r="I468"/>
  <c r="M467"/>
  <c r="J467"/>
  <c r="H467"/>
  <c r="G467"/>
  <c r="I467" s="1"/>
  <c r="M466"/>
  <c r="J466"/>
  <c r="H466"/>
  <c r="G466"/>
  <c r="I466" s="1"/>
  <c r="M465"/>
  <c r="J465"/>
  <c r="H465"/>
  <c r="G465"/>
  <c r="I465" s="1"/>
  <c r="M464"/>
  <c r="J464"/>
  <c r="H464"/>
  <c r="G464"/>
  <c r="I464" s="1"/>
  <c r="I463"/>
  <c r="M462"/>
  <c r="J462"/>
  <c r="J461" s="1"/>
  <c r="J455" s="1"/>
  <c r="H462"/>
  <c r="H461" s="1"/>
  <c r="H455" s="1"/>
  <c r="G462"/>
  <c r="I462" s="1"/>
  <c r="M461"/>
  <c r="G461"/>
  <c r="I461" s="1"/>
  <c r="O460"/>
  <c r="L460"/>
  <c r="I460"/>
  <c r="N459"/>
  <c r="M459"/>
  <c r="O459" s="1"/>
  <c r="K459"/>
  <c r="J459"/>
  <c r="L459" s="1"/>
  <c r="H459"/>
  <c r="G459"/>
  <c r="I459" s="1"/>
  <c r="O458"/>
  <c r="L458"/>
  <c r="I458"/>
  <c r="N457"/>
  <c r="M457"/>
  <c r="O457" s="1"/>
  <c r="K457"/>
  <c r="J457"/>
  <c r="L457" s="1"/>
  <c r="H457"/>
  <c r="G457"/>
  <c r="I457" s="1"/>
  <c r="N456"/>
  <c r="M456"/>
  <c r="O456" s="1"/>
  <c r="K456"/>
  <c r="J456"/>
  <c r="L456" s="1"/>
  <c r="H456"/>
  <c r="G456"/>
  <c r="I456" s="1"/>
  <c r="N455"/>
  <c r="M455"/>
  <c r="O455" s="1"/>
  <c r="K455"/>
  <c r="G455"/>
  <c r="I455" s="1"/>
  <c r="M454"/>
  <c r="O454" s="1"/>
  <c r="J454"/>
  <c r="L454" s="1"/>
  <c r="I454"/>
  <c r="N453"/>
  <c r="M453"/>
  <c r="O453" s="1"/>
  <c r="K453"/>
  <c r="H453"/>
  <c r="G453"/>
  <c r="I453" s="1"/>
  <c r="N452"/>
  <c r="M452"/>
  <c r="O452" s="1"/>
  <c r="K452"/>
  <c r="H452"/>
  <c r="G452"/>
  <c r="I452" s="1"/>
  <c r="O451"/>
  <c r="L451"/>
  <c r="I451"/>
  <c r="N450"/>
  <c r="M450"/>
  <c r="O450" s="1"/>
  <c r="K450"/>
  <c r="J450"/>
  <c r="J449" s="1"/>
  <c r="L449" s="1"/>
  <c r="H450"/>
  <c r="H449" s="1"/>
  <c r="H448" s="1"/>
  <c r="G450"/>
  <c r="I450" s="1"/>
  <c r="N449"/>
  <c r="M449"/>
  <c r="M448" s="1"/>
  <c r="K449"/>
  <c r="G449"/>
  <c r="I449" s="1"/>
  <c r="N448"/>
  <c r="K448"/>
  <c r="G448"/>
  <c r="I448" s="1"/>
  <c r="N447"/>
  <c r="K447"/>
  <c r="G447"/>
  <c r="O446"/>
  <c r="L446"/>
  <c r="I446"/>
  <c r="N445"/>
  <c r="M445"/>
  <c r="M444" s="1"/>
  <c r="K445"/>
  <c r="K444" s="1"/>
  <c r="K443" s="1"/>
  <c r="J445"/>
  <c r="L445" s="1"/>
  <c r="H445"/>
  <c r="G445"/>
  <c r="G444" s="1"/>
  <c r="N444"/>
  <c r="N443" s="1"/>
  <c r="N419" s="1"/>
  <c r="J444"/>
  <c r="J443" s="1"/>
  <c r="H444"/>
  <c r="H443" s="1"/>
  <c r="O442"/>
  <c r="L442"/>
  <c r="I442"/>
  <c r="N441"/>
  <c r="M441"/>
  <c r="O441" s="1"/>
  <c r="K441"/>
  <c r="J441"/>
  <c r="L441" s="1"/>
  <c r="H441"/>
  <c r="G441"/>
  <c r="I441" s="1"/>
  <c r="O440"/>
  <c r="L440"/>
  <c r="I440"/>
  <c r="N439"/>
  <c r="M439"/>
  <c r="O439" s="1"/>
  <c r="K439"/>
  <c r="J439"/>
  <c r="L439" s="1"/>
  <c r="H439"/>
  <c r="G439"/>
  <c r="I439" s="1"/>
  <c r="N438"/>
  <c r="M438"/>
  <c r="O438" s="1"/>
  <c r="K438"/>
  <c r="J438"/>
  <c r="L438" s="1"/>
  <c r="H438"/>
  <c r="G438"/>
  <c r="I438" s="1"/>
  <c r="O437"/>
  <c r="L437"/>
  <c r="I437"/>
  <c r="N436"/>
  <c r="N435" s="1"/>
  <c r="N434" s="1"/>
  <c r="N433" s="1"/>
  <c r="M436"/>
  <c r="O436" s="1"/>
  <c r="K436"/>
  <c r="J436"/>
  <c r="L436" s="1"/>
  <c r="H436"/>
  <c r="G436"/>
  <c r="I436" s="1"/>
  <c r="M435"/>
  <c r="O435" s="1"/>
  <c r="K435"/>
  <c r="J435"/>
  <c r="L435" s="1"/>
  <c r="H435"/>
  <c r="G435"/>
  <c r="I435" s="1"/>
  <c r="M434"/>
  <c r="K434"/>
  <c r="J434"/>
  <c r="L434" s="1"/>
  <c r="H434"/>
  <c r="G434"/>
  <c r="I434" s="1"/>
  <c r="M433"/>
  <c r="O433" s="1"/>
  <c r="K433"/>
  <c r="J433"/>
  <c r="L433" s="1"/>
  <c r="H433"/>
  <c r="G433"/>
  <c r="I433" s="1"/>
  <c r="O432"/>
  <c r="L432"/>
  <c r="I432"/>
  <c r="N431"/>
  <c r="M431"/>
  <c r="O431" s="1"/>
  <c r="K431"/>
  <c r="J431"/>
  <c r="L431" s="1"/>
  <c r="H431"/>
  <c r="G431"/>
  <c r="I431" s="1"/>
  <c r="N430"/>
  <c r="M430"/>
  <c r="O430" s="1"/>
  <c r="K430"/>
  <c r="J430"/>
  <c r="L430" s="1"/>
  <c r="H430"/>
  <c r="G430"/>
  <c r="I430" s="1"/>
  <c r="O429"/>
  <c r="L429"/>
  <c r="I429"/>
  <c r="N428"/>
  <c r="M428"/>
  <c r="O428" s="1"/>
  <c r="K428"/>
  <c r="J428"/>
  <c r="L428" s="1"/>
  <c r="H428"/>
  <c r="G428"/>
  <c r="I428" s="1"/>
  <c r="N427"/>
  <c r="M427"/>
  <c r="O427" s="1"/>
  <c r="K427"/>
  <c r="J427"/>
  <c r="L427" s="1"/>
  <c r="H427"/>
  <c r="G427"/>
  <c r="I427" s="1"/>
  <c r="N426"/>
  <c r="M426"/>
  <c r="O426" s="1"/>
  <c r="K426"/>
  <c r="J426"/>
  <c r="L426" s="1"/>
  <c r="H426"/>
  <c r="G426"/>
  <c r="I426" s="1"/>
  <c r="N425"/>
  <c r="M425"/>
  <c r="O425" s="1"/>
  <c r="K425"/>
  <c r="J425"/>
  <c r="L425" s="1"/>
  <c r="H425"/>
  <c r="G425"/>
  <c r="I425" s="1"/>
  <c r="O424"/>
  <c r="L424"/>
  <c r="I424"/>
  <c r="N423"/>
  <c r="M423"/>
  <c r="O423" s="1"/>
  <c r="K423"/>
  <c r="J423"/>
  <c r="L423" s="1"/>
  <c r="H423"/>
  <c r="G423"/>
  <c r="I423" s="1"/>
  <c r="N422"/>
  <c r="M422"/>
  <c r="O422" s="1"/>
  <c r="K422"/>
  <c r="J422"/>
  <c r="L422" s="1"/>
  <c r="H422"/>
  <c r="H421" s="1"/>
  <c r="H420" s="1"/>
  <c r="H419" s="1"/>
  <c r="G422"/>
  <c r="N421"/>
  <c r="M421"/>
  <c r="O421" s="1"/>
  <c r="K421"/>
  <c r="K420" s="1"/>
  <c r="K419" s="1"/>
  <c r="J421"/>
  <c r="L421" s="1"/>
  <c r="G421"/>
  <c r="I421" s="1"/>
  <c r="N420"/>
  <c r="J420"/>
  <c r="L420" s="1"/>
  <c r="O418"/>
  <c r="L418"/>
  <c r="I418"/>
  <c r="O417"/>
  <c r="L417"/>
  <c r="I417"/>
  <c r="N416"/>
  <c r="N415" s="1"/>
  <c r="N414" s="1"/>
  <c r="N413" s="1"/>
  <c r="M416"/>
  <c r="O416" s="1"/>
  <c r="K416"/>
  <c r="J416"/>
  <c r="L416" s="1"/>
  <c r="H416"/>
  <c r="H415" s="1"/>
  <c r="H414" s="1"/>
  <c r="H413" s="1"/>
  <c r="G416"/>
  <c r="I416" s="1"/>
  <c r="M415"/>
  <c r="O415" s="1"/>
  <c r="K415"/>
  <c r="K414" s="1"/>
  <c r="K413" s="1"/>
  <c r="K412" s="1"/>
  <c r="G415"/>
  <c r="I415" s="1"/>
  <c r="O411"/>
  <c r="L411"/>
  <c r="I411"/>
  <c r="N410"/>
  <c r="N409" s="1"/>
  <c r="N408" s="1"/>
  <c r="M410"/>
  <c r="O410" s="1"/>
  <c r="K410"/>
  <c r="J410"/>
  <c r="L410" s="1"/>
  <c r="H410"/>
  <c r="H409" s="1"/>
  <c r="H408" s="1"/>
  <c r="G410"/>
  <c r="I410" s="1"/>
  <c r="M409"/>
  <c r="O409" s="1"/>
  <c r="K409"/>
  <c r="K408" s="1"/>
  <c r="G409"/>
  <c r="I409" s="1"/>
  <c r="O407"/>
  <c r="L407"/>
  <c r="I407"/>
  <c r="N406"/>
  <c r="N405" s="1"/>
  <c r="M406"/>
  <c r="O406" s="1"/>
  <c r="K406"/>
  <c r="J406"/>
  <c r="L406" s="1"/>
  <c r="H406"/>
  <c r="H405" s="1"/>
  <c r="G406"/>
  <c r="I406" s="1"/>
  <c r="M405"/>
  <c r="O405" s="1"/>
  <c r="K405"/>
  <c r="G405"/>
  <c r="I405" s="1"/>
  <c r="O404"/>
  <c r="L404"/>
  <c r="I404"/>
  <c r="N403"/>
  <c r="M403"/>
  <c r="O403" s="1"/>
  <c r="K403"/>
  <c r="K402" s="1"/>
  <c r="K401" s="1"/>
  <c r="J403"/>
  <c r="L403" s="1"/>
  <c r="H403"/>
  <c r="G403"/>
  <c r="I403" s="1"/>
  <c r="N402"/>
  <c r="N401" s="1"/>
  <c r="J402"/>
  <c r="L402" s="1"/>
  <c r="H402"/>
  <c r="H401" s="1"/>
  <c r="O400"/>
  <c r="L400"/>
  <c r="I400"/>
  <c r="N399"/>
  <c r="M399"/>
  <c r="O399" s="1"/>
  <c r="K399"/>
  <c r="K398" s="1"/>
  <c r="K397" s="1"/>
  <c r="J399"/>
  <c r="L399" s="1"/>
  <c r="H399"/>
  <c r="G399"/>
  <c r="I399" s="1"/>
  <c r="N398"/>
  <c r="N397" s="1"/>
  <c r="J398"/>
  <c r="L398" s="1"/>
  <c r="H398"/>
  <c r="H397" s="1"/>
  <c r="O396"/>
  <c r="L396"/>
  <c r="H396"/>
  <c r="I396" s="1"/>
  <c r="N395"/>
  <c r="N394" s="1"/>
  <c r="M395"/>
  <c r="O395" s="1"/>
  <c r="K395"/>
  <c r="J395"/>
  <c r="L395" s="1"/>
  <c r="H395"/>
  <c r="H394" s="1"/>
  <c r="G395"/>
  <c r="I395" s="1"/>
  <c r="M394"/>
  <c r="O394" s="1"/>
  <c r="K394"/>
  <c r="G394"/>
  <c r="I394" s="1"/>
  <c r="O393"/>
  <c r="L393"/>
  <c r="H393"/>
  <c r="I393" s="1"/>
  <c r="N392"/>
  <c r="N391" s="1"/>
  <c r="M392"/>
  <c r="O392" s="1"/>
  <c r="K392"/>
  <c r="J392"/>
  <c r="L392" s="1"/>
  <c r="H392"/>
  <c r="H391" s="1"/>
  <c r="G392"/>
  <c r="I392" s="1"/>
  <c r="M391"/>
  <c r="O391" s="1"/>
  <c r="K391"/>
  <c r="G391"/>
  <c r="I391" s="1"/>
  <c r="O390"/>
  <c r="L390"/>
  <c r="G390"/>
  <c r="I390" s="1"/>
  <c r="N389"/>
  <c r="N388" s="1"/>
  <c r="M389"/>
  <c r="O389" s="1"/>
  <c r="K389"/>
  <c r="J389"/>
  <c r="L389" s="1"/>
  <c r="H389"/>
  <c r="H388" s="1"/>
  <c r="M388"/>
  <c r="O388" s="1"/>
  <c r="K388"/>
  <c r="O387"/>
  <c r="L387"/>
  <c r="I387"/>
  <c r="N386"/>
  <c r="M386"/>
  <c r="O386" s="1"/>
  <c r="K386"/>
  <c r="K385" s="1"/>
  <c r="J386"/>
  <c r="L386" s="1"/>
  <c r="H386"/>
  <c r="G386"/>
  <c r="I386" s="1"/>
  <c r="N385"/>
  <c r="J385"/>
  <c r="L385" s="1"/>
  <c r="H385"/>
  <c r="N384"/>
  <c r="M384"/>
  <c r="O384" s="1"/>
  <c r="K384"/>
  <c r="K383" s="1"/>
  <c r="K382" s="1"/>
  <c r="J384"/>
  <c r="L384" s="1"/>
  <c r="I384"/>
  <c r="N383"/>
  <c r="N382" s="1"/>
  <c r="J383"/>
  <c r="L383" s="1"/>
  <c r="H383"/>
  <c r="H382" s="1"/>
  <c r="G383"/>
  <c r="I383" s="1"/>
  <c r="G382"/>
  <c r="I382" s="1"/>
  <c r="O381"/>
  <c r="K381"/>
  <c r="J381"/>
  <c r="L381" s="1"/>
  <c r="G381"/>
  <c r="I381" s="1"/>
  <c r="N380"/>
  <c r="N379" s="1"/>
  <c r="M380"/>
  <c r="O380" s="1"/>
  <c r="K380"/>
  <c r="J380"/>
  <c r="L380" s="1"/>
  <c r="H380"/>
  <c r="H379" s="1"/>
  <c r="M379"/>
  <c r="K379"/>
  <c r="O378"/>
  <c r="L378"/>
  <c r="J378"/>
  <c r="I378"/>
  <c r="H378"/>
  <c r="N377"/>
  <c r="M377"/>
  <c r="O377" s="1"/>
  <c r="K377"/>
  <c r="K376" s="1"/>
  <c r="J377"/>
  <c r="L377" s="1"/>
  <c r="H377"/>
  <c r="G377"/>
  <c r="I377" s="1"/>
  <c r="N376"/>
  <c r="J376"/>
  <c r="H376"/>
  <c r="O375"/>
  <c r="L375"/>
  <c r="I375"/>
  <c r="N374"/>
  <c r="N373" s="1"/>
  <c r="M374"/>
  <c r="O374" s="1"/>
  <c r="K374"/>
  <c r="J374"/>
  <c r="L374" s="1"/>
  <c r="H374"/>
  <c r="H373" s="1"/>
  <c r="G374"/>
  <c r="I374" s="1"/>
  <c r="M373"/>
  <c r="O373" s="1"/>
  <c r="K373"/>
  <c r="G373"/>
  <c r="I373" s="1"/>
  <c r="O372"/>
  <c r="L372"/>
  <c r="I372"/>
  <c r="N371"/>
  <c r="M371"/>
  <c r="O371" s="1"/>
  <c r="K371"/>
  <c r="K370" s="1"/>
  <c r="J371"/>
  <c r="L371" s="1"/>
  <c r="H371"/>
  <c r="G371"/>
  <c r="I371" s="1"/>
  <c r="N370"/>
  <c r="J370"/>
  <c r="H370"/>
  <c r="O369"/>
  <c r="L369"/>
  <c r="I369"/>
  <c r="N368"/>
  <c r="N367" s="1"/>
  <c r="M368"/>
  <c r="O368" s="1"/>
  <c r="K368"/>
  <c r="J368"/>
  <c r="L368" s="1"/>
  <c r="H368"/>
  <c r="H367" s="1"/>
  <c r="G368"/>
  <c r="I368" s="1"/>
  <c r="M367"/>
  <c r="O367" s="1"/>
  <c r="K367"/>
  <c r="G367"/>
  <c r="I367" s="1"/>
  <c r="O366"/>
  <c r="L366"/>
  <c r="H366"/>
  <c r="I366" s="1"/>
  <c r="N365"/>
  <c r="N364" s="1"/>
  <c r="M365"/>
  <c r="O365" s="1"/>
  <c r="K365"/>
  <c r="J365"/>
  <c r="L365" s="1"/>
  <c r="H365"/>
  <c r="H364" s="1"/>
  <c r="G365"/>
  <c r="I365" s="1"/>
  <c r="M364"/>
  <c r="O364" s="1"/>
  <c r="K364"/>
  <c r="G364"/>
  <c r="I364" s="1"/>
  <c r="O363"/>
  <c r="L363"/>
  <c r="I363"/>
  <c r="N362"/>
  <c r="M362"/>
  <c r="O362" s="1"/>
  <c r="K362"/>
  <c r="K361" s="1"/>
  <c r="J362"/>
  <c r="L362" s="1"/>
  <c r="H362"/>
  <c r="G362"/>
  <c r="I362" s="1"/>
  <c r="N361"/>
  <c r="J361"/>
  <c r="H361"/>
  <c r="O359"/>
  <c r="L359"/>
  <c r="I359"/>
  <c r="N358"/>
  <c r="M358"/>
  <c r="O358" s="1"/>
  <c r="K358"/>
  <c r="K357" s="1"/>
  <c r="K356" s="1"/>
  <c r="J358"/>
  <c r="L358" s="1"/>
  <c r="H358"/>
  <c r="G358"/>
  <c r="I358" s="1"/>
  <c r="N357"/>
  <c r="N356" s="1"/>
  <c r="J357"/>
  <c r="H357"/>
  <c r="H356" s="1"/>
  <c r="I353"/>
  <c r="M352"/>
  <c r="M351" s="1"/>
  <c r="J352"/>
  <c r="H352"/>
  <c r="G352"/>
  <c r="I352" s="1"/>
  <c r="J351"/>
  <c r="H351"/>
  <c r="O350"/>
  <c r="L350"/>
  <c r="I350"/>
  <c r="H350"/>
  <c r="N349"/>
  <c r="M349"/>
  <c r="O349" s="1"/>
  <c r="K349"/>
  <c r="K348" s="1"/>
  <c r="K347" s="1"/>
  <c r="J349"/>
  <c r="L349" s="1"/>
  <c r="H349"/>
  <c r="G349"/>
  <c r="I349" s="1"/>
  <c r="N348"/>
  <c r="N347" s="1"/>
  <c r="J348"/>
  <c r="H348"/>
  <c r="H347" s="1"/>
  <c r="O346"/>
  <c r="L346"/>
  <c r="I346"/>
  <c r="N345"/>
  <c r="M345"/>
  <c r="O345" s="1"/>
  <c r="K345"/>
  <c r="K344" s="1"/>
  <c r="K343" s="1"/>
  <c r="J345"/>
  <c r="L345" s="1"/>
  <c r="H345"/>
  <c r="G345"/>
  <c r="I345" s="1"/>
  <c r="N344"/>
  <c r="N343" s="1"/>
  <c r="J344"/>
  <c r="H344"/>
  <c r="H343" s="1"/>
  <c r="O342"/>
  <c r="L342"/>
  <c r="H342"/>
  <c r="I342" s="1"/>
  <c r="N341"/>
  <c r="M341"/>
  <c r="O341" s="1"/>
  <c r="K341"/>
  <c r="J341"/>
  <c r="L341" s="1"/>
  <c r="H341"/>
  <c r="G341"/>
  <c r="I341" s="1"/>
  <c r="O340"/>
  <c r="L340"/>
  <c r="I340"/>
  <c r="H340"/>
  <c r="N339"/>
  <c r="M339"/>
  <c r="O339" s="1"/>
  <c r="K339"/>
  <c r="K338" s="1"/>
  <c r="J339"/>
  <c r="L339" s="1"/>
  <c r="H339"/>
  <c r="G339"/>
  <c r="I339" s="1"/>
  <c r="N338"/>
  <c r="J338"/>
  <c r="H338"/>
  <c r="O337"/>
  <c r="L337"/>
  <c r="I337"/>
  <c r="H337"/>
  <c r="N336"/>
  <c r="M336"/>
  <c r="O336" s="1"/>
  <c r="K336"/>
  <c r="K333" s="1"/>
  <c r="J336"/>
  <c r="L336" s="1"/>
  <c r="H336"/>
  <c r="G336"/>
  <c r="I336" s="1"/>
  <c r="O335"/>
  <c r="L335"/>
  <c r="I335"/>
  <c r="N334"/>
  <c r="M334"/>
  <c r="O334" s="1"/>
  <c r="K334"/>
  <c r="J334"/>
  <c r="L334" s="1"/>
  <c r="H334"/>
  <c r="G334"/>
  <c r="I334" s="1"/>
  <c r="N333"/>
  <c r="N332" s="1"/>
  <c r="N331" s="1"/>
  <c r="N330" s="1"/>
  <c r="J333"/>
  <c r="L333" s="1"/>
  <c r="H333"/>
  <c r="H332" s="1"/>
  <c r="H331" s="1"/>
  <c r="H330" s="1"/>
  <c r="O329"/>
  <c r="L329"/>
  <c r="I329"/>
  <c r="N328"/>
  <c r="M328"/>
  <c r="O328" s="1"/>
  <c r="K328"/>
  <c r="K327" s="1"/>
  <c r="J328"/>
  <c r="L328" s="1"/>
  <c r="H328"/>
  <c r="G328"/>
  <c r="I328" s="1"/>
  <c r="N327"/>
  <c r="J327"/>
  <c r="H327"/>
  <c r="O326"/>
  <c r="L326"/>
  <c r="I326"/>
  <c r="N325"/>
  <c r="N324" s="1"/>
  <c r="M325"/>
  <c r="O325" s="1"/>
  <c r="K325"/>
  <c r="J325"/>
  <c r="L325" s="1"/>
  <c r="H325"/>
  <c r="H324" s="1"/>
  <c r="G325"/>
  <c r="I325" s="1"/>
  <c r="M324"/>
  <c r="O324" s="1"/>
  <c r="K324"/>
  <c r="G324"/>
  <c r="I324" s="1"/>
  <c r="O323"/>
  <c r="L323"/>
  <c r="I323"/>
  <c r="N322"/>
  <c r="M322"/>
  <c r="O322" s="1"/>
  <c r="K322"/>
  <c r="K321" s="1"/>
  <c r="J322"/>
  <c r="L322" s="1"/>
  <c r="H322"/>
  <c r="G322"/>
  <c r="I322" s="1"/>
  <c r="N321"/>
  <c r="J321"/>
  <c r="H321"/>
  <c r="O320"/>
  <c r="L320"/>
  <c r="I320"/>
  <c r="N319"/>
  <c r="N318" s="1"/>
  <c r="M319"/>
  <c r="O319" s="1"/>
  <c r="K319"/>
  <c r="J319"/>
  <c r="L319" s="1"/>
  <c r="H319"/>
  <c r="H318" s="1"/>
  <c r="G319"/>
  <c r="I319" s="1"/>
  <c r="M318"/>
  <c r="O318" s="1"/>
  <c r="K318"/>
  <c r="G318"/>
  <c r="I318" s="1"/>
  <c r="O317"/>
  <c r="L317"/>
  <c r="I317"/>
  <c r="N316"/>
  <c r="M316"/>
  <c r="O316" s="1"/>
  <c r="K316"/>
  <c r="K315" s="1"/>
  <c r="K302" s="1"/>
  <c r="K301" s="1"/>
  <c r="J316"/>
  <c r="L316" s="1"/>
  <c r="H316"/>
  <c r="G316"/>
  <c r="I316" s="1"/>
  <c r="N315"/>
  <c r="J315"/>
  <c r="H315"/>
  <c r="O314"/>
  <c r="L314"/>
  <c r="I314"/>
  <c r="N313"/>
  <c r="N312" s="1"/>
  <c r="N302" s="1"/>
  <c r="N301" s="1"/>
  <c r="N289" s="1"/>
  <c r="M313"/>
  <c r="O313" s="1"/>
  <c r="K313"/>
  <c r="J313"/>
  <c r="L313" s="1"/>
  <c r="H313"/>
  <c r="H312" s="1"/>
  <c r="H302" s="1"/>
  <c r="H301" s="1"/>
  <c r="H289" s="1"/>
  <c r="G313"/>
  <c r="I313" s="1"/>
  <c r="M312"/>
  <c r="O312" s="1"/>
  <c r="K312"/>
  <c r="G312"/>
  <c r="I312" s="1"/>
  <c r="O311"/>
  <c r="L311"/>
  <c r="I311"/>
  <c r="N310"/>
  <c r="M310"/>
  <c r="O310" s="1"/>
  <c r="K310"/>
  <c r="J310"/>
  <c r="L310" s="1"/>
  <c r="H310"/>
  <c r="G310"/>
  <c r="I310" s="1"/>
  <c r="N309"/>
  <c r="M309"/>
  <c r="O309" s="1"/>
  <c r="K309"/>
  <c r="J309"/>
  <c r="L309" s="1"/>
  <c r="H309"/>
  <c r="G309"/>
  <c r="I309" s="1"/>
  <c r="O308"/>
  <c r="L308"/>
  <c r="I308"/>
  <c r="N307"/>
  <c r="M307"/>
  <c r="O307" s="1"/>
  <c r="K307"/>
  <c r="J307"/>
  <c r="L307" s="1"/>
  <c r="H307"/>
  <c r="G307"/>
  <c r="I307" s="1"/>
  <c r="N306"/>
  <c r="M306"/>
  <c r="O306" s="1"/>
  <c r="K306"/>
  <c r="J306"/>
  <c r="L306" s="1"/>
  <c r="H306"/>
  <c r="G306"/>
  <c r="I306" s="1"/>
  <c r="O305"/>
  <c r="L305"/>
  <c r="I305"/>
  <c r="N304"/>
  <c r="M304"/>
  <c r="O304" s="1"/>
  <c r="K304"/>
  <c r="J304"/>
  <c r="L304" s="1"/>
  <c r="H304"/>
  <c r="G304"/>
  <c r="I304" s="1"/>
  <c r="N303"/>
  <c r="M303"/>
  <c r="O303" s="1"/>
  <c r="K303"/>
  <c r="J303"/>
  <c r="L303" s="1"/>
  <c r="H303"/>
  <c r="G303"/>
  <c r="I303" s="1"/>
  <c r="O300"/>
  <c r="L300"/>
  <c r="I300"/>
  <c r="N299"/>
  <c r="M299"/>
  <c r="O299" s="1"/>
  <c r="K299"/>
  <c r="J299"/>
  <c r="L299" s="1"/>
  <c r="H299"/>
  <c r="G299"/>
  <c r="I299" s="1"/>
  <c r="N298"/>
  <c r="M298"/>
  <c r="O298" s="1"/>
  <c r="K298"/>
  <c r="J298"/>
  <c r="L298" s="1"/>
  <c r="H298"/>
  <c r="G298"/>
  <c r="I298" s="1"/>
  <c r="N297"/>
  <c r="M297"/>
  <c r="O297" s="1"/>
  <c r="K297"/>
  <c r="J297"/>
  <c r="L297" s="1"/>
  <c r="H297"/>
  <c r="G297"/>
  <c r="I297" s="1"/>
  <c r="O296"/>
  <c r="L296"/>
  <c r="I296"/>
  <c r="N295"/>
  <c r="M295"/>
  <c r="O295" s="1"/>
  <c r="K295"/>
  <c r="J295"/>
  <c r="L295" s="1"/>
  <c r="H295"/>
  <c r="G295"/>
  <c r="I295" s="1"/>
  <c r="N294"/>
  <c r="M294"/>
  <c r="O294" s="1"/>
  <c r="K294"/>
  <c r="J294"/>
  <c r="L294" s="1"/>
  <c r="H294"/>
  <c r="G294"/>
  <c r="I294" s="1"/>
  <c r="N293"/>
  <c r="M293"/>
  <c r="O293" s="1"/>
  <c r="K293"/>
  <c r="J293"/>
  <c r="L293" s="1"/>
  <c r="H293"/>
  <c r="G293"/>
  <c r="I293" s="1"/>
  <c r="N292"/>
  <c r="M292"/>
  <c r="O292" s="1"/>
  <c r="K292"/>
  <c r="J292"/>
  <c r="L292" s="1"/>
  <c r="H292"/>
  <c r="G292"/>
  <c r="I292" s="1"/>
  <c r="N291"/>
  <c r="M291"/>
  <c r="O291" s="1"/>
  <c r="K291"/>
  <c r="J291"/>
  <c r="L291" s="1"/>
  <c r="H291"/>
  <c r="G291"/>
  <c r="I291" s="1"/>
  <c r="N290"/>
  <c r="M290"/>
  <c r="O290" s="1"/>
  <c r="K290"/>
  <c r="J290"/>
  <c r="L290" s="1"/>
  <c r="H290"/>
  <c r="G290"/>
  <c r="I290" s="1"/>
  <c r="O288"/>
  <c r="L288"/>
  <c r="I288"/>
  <c r="N287"/>
  <c r="M287"/>
  <c r="O287" s="1"/>
  <c r="K287"/>
  <c r="J287"/>
  <c r="L287" s="1"/>
  <c r="H287"/>
  <c r="G287"/>
  <c r="I287" s="1"/>
  <c r="N286"/>
  <c r="M286"/>
  <c r="O286" s="1"/>
  <c r="K286"/>
  <c r="J286"/>
  <c r="L286" s="1"/>
  <c r="H286"/>
  <c r="G286"/>
  <c r="I286" s="1"/>
  <c r="N285"/>
  <c r="M285"/>
  <c r="O285" s="1"/>
  <c r="K285"/>
  <c r="J285"/>
  <c r="L285" s="1"/>
  <c r="H285"/>
  <c r="G285"/>
  <c r="I285" s="1"/>
  <c r="O284"/>
  <c r="L284"/>
  <c r="I284"/>
  <c r="N283"/>
  <c r="M283"/>
  <c r="O283" s="1"/>
  <c r="K283"/>
  <c r="J283"/>
  <c r="L283" s="1"/>
  <c r="H283"/>
  <c r="G283"/>
  <c r="I283" s="1"/>
  <c r="N282"/>
  <c r="M282"/>
  <c r="O282" s="1"/>
  <c r="K282"/>
  <c r="J282"/>
  <c r="L282" s="1"/>
  <c r="H282"/>
  <c r="G282"/>
  <c r="I282" s="1"/>
  <c r="O281"/>
  <c r="L281"/>
  <c r="I281"/>
  <c r="N280"/>
  <c r="M280"/>
  <c r="O280" s="1"/>
  <c r="K280"/>
  <c r="J280"/>
  <c r="L280" s="1"/>
  <c r="H280"/>
  <c r="G280"/>
  <c r="I280" s="1"/>
  <c r="N279"/>
  <c r="M279"/>
  <c r="O279" s="1"/>
  <c r="K279"/>
  <c r="J279"/>
  <c r="L279" s="1"/>
  <c r="H279"/>
  <c r="G279"/>
  <c r="I279" s="1"/>
  <c r="N278"/>
  <c r="M278"/>
  <c r="O278" s="1"/>
  <c r="K278"/>
  <c r="J278"/>
  <c r="L278" s="1"/>
  <c r="H278"/>
  <c r="G278"/>
  <c r="I278" s="1"/>
  <c r="N277"/>
  <c r="M277"/>
  <c r="O277" s="1"/>
  <c r="K277"/>
  <c r="J277"/>
  <c r="L277" s="1"/>
  <c r="H277"/>
  <c r="G277"/>
  <c r="I277" s="1"/>
  <c r="N276"/>
  <c r="M276"/>
  <c r="O276" s="1"/>
  <c r="K276"/>
  <c r="J276"/>
  <c r="L276" s="1"/>
  <c r="H276"/>
  <c r="G276"/>
  <c r="I276" s="1"/>
  <c r="O275"/>
  <c r="L275"/>
  <c r="I275"/>
  <c r="N274"/>
  <c r="M274"/>
  <c r="O274" s="1"/>
  <c r="K274"/>
  <c r="J274"/>
  <c r="L274" s="1"/>
  <c r="H274"/>
  <c r="G274"/>
  <c r="I274" s="1"/>
  <c r="N273"/>
  <c r="M273"/>
  <c r="O273" s="1"/>
  <c r="K273"/>
  <c r="J273"/>
  <c r="L273" s="1"/>
  <c r="H273"/>
  <c r="G273"/>
  <c r="I273" s="1"/>
  <c r="N272"/>
  <c r="M272"/>
  <c r="O272" s="1"/>
  <c r="K272"/>
  <c r="J272"/>
  <c r="L272" s="1"/>
  <c r="H272"/>
  <c r="G272"/>
  <c r="I272" s="1"/>
  <c r="N271"/>
  <c r="M271"/>
  <c r="O271" s="1"/>
  <c r="K271"/>
  <c r="J271"/>
  <c r="L271" s="1"/>
  <c r="H271"/>
  <c r="G271"/>
  <c r="I271" s="1"/>
  <c r="N270"/>
  <c r="M270"/>
  <c r="O270" s="1"/>
  <c r="K270"/>
  <c r="J270"/>
  <c r="L270" s="1"/>
  <c r="H270"/>
  <c r="G270"/>
  <c r="I270" s="1"/>
  <c r="O269"/>
  <c r="L269"/>
  <c r="I269"/>
  <c r="N268"/>
  <c r="M268"/>
  <c r="O268" s="1"/>
  <c r="K268"/>
  <c r="J268"/>
  <c r="L268" s="1"/>
  <c r="H268"/>
  <c r="G268"/>
  <c r="I268" s="1"/>
  <c r="O267"/>
  <c r="L267"/>
  <c r="I267"/>
  <c r="N266"/>
  <c r="M266"/>
  <c r="O266" s="1"/>
  <c r="K266"/>
  <c r="J266"/>
  <c r="L266" s="1"/>
  <c r="H266"/>
  <c r="G266"/>
  <c r="I266" s="1"/>
  <c r="N265"/>
  <c r="M265"/>
  <c r="O265" s="1"/>
  <c r="K265"/>
  <c r="J265"/>
  <c r="L265" s="1"/>
  <c r="H265"/>
  <c r="G265"/>
  <c r="I265" s="1"/>
  <c r="O264"/>
  <c r="L264"/>
  <c r="I264"/>
  <c r="N263"/>
  <c r="M263"/>
  <c r="O263" s="1"/>
  <c r="K263"/>
  <c r="J263"/>
  <c r="L263" s="1"/>
  <c r="H263"/>
  <c r="G263"/>
  <c r="I263" s="1"/>
  <c r="O262"/>
  <c r="L262"/>
  <c r="I262"/>
  <c r="N261"/>
  <c r="M261"/>
  <c r="O261" s="1"/>
  <c r="K261"/>
  <c r="J261"/>
  <c r="L261" s="1"/>
  <c r="H261"/>
  <c r="G261"/>
  <c r="I261" s="1"/>
  <c r="N260"/>
  <c r="M260"/>
  <c r="O260" s="1"/>
  <c r="K260"/>
  <c r="J260"/>
  <c r="L260" s="1"/>
  <c r="H260"/>
  <c r="G260"/>
  <c r="I260" s="1"/>
  <c r="O259"/>
  <c r="L259"/>
  <c r="I259"/>
  <c r="N258"/>
  <c r="M258"/>
  <c r="O258" s="1"/>
  <c r="K258"/>
  <c r="J258"/>
  <c r="L258" s="1"/>
  <c r="H258"/>
  <c r="G258"/>
  <c r="I258" s="1"/>
  <c r="N257"/>
  <c r="M257"/>
  <c r="O257" s="1"/>
  <c r="K257"/>
  <c r="J257"/>
  <c r="L257" s="1"/>
  <c r="H257"/>
  <c r="G257"/>
  <c r="I257" s="1"/>
  <c r="O256"/>
  <c r="L256"/>
  <c r="I256"/>
  <c r="N255"/>
  <c r="M255"/>
  <c r="O255" s="1"/>
  <c r="K255"/>
  <c r="J255"/>
  <c r="L255" s="1"/>
  <c r="H255"/>
  <c r="G255"/>
  <c r="I255" s="1"/>
  <c r="O254"/>
  <c r="L254"/>
  <c r="I254"/>
  <c r="N253"/>
  <c r="M253"/>
  <c r="O253" s="1"/>
  <c r="K253"/>
  <c r="J253"/>
  <c r="L253" s="1"/>
  <c r="H253"/>
  <c r="G253"/>
  <c r="I253" s="1"/>
  <c r="N252"/>
  <c r="M252"/>
  <c r="O252" s="1"/>
  <c r="K252"/>
  <c r="J252"/>
  <c r="L252" s="1"/>
  <c r="H252"/>
  <c r="G252"/>
  <c r="I252" s="1"/>
  <c r="O251"/>
  <c r="L251"/>
  <c r="I251"/>
  <c r="N250"/>
  <c r="M250"/>
  <c r="O250" s="1"/>
  <c r="K250"/>
  <c r="J250"/>
  <c r="L250" s="1"/>
  <c r="H250"/>
  <c r="G250"/>
  <c r="I250" s="1"/>
  <c r="N249"/>
  <c r="M249"/>
  <c r="O249" s="1"/>
  <c r="K249"/>
  <c r="J249"/>
  <c r="L249" s="1"/>
  <c r="H249"/>
  <c r="G249"/>
  <c r="I249" s="1"/>
  <c r="O248"/>
  <c r="L248"/>
  <c r="I248"/>
  <c r="N247"/>
  <c r="M247"/>
  <c r="O247" s="1"/>
  <c r="K247"/>
  <c r="J247"/>
  <c r="L247" s="1"/>
  <c r="H247"/>
  <c r="G247"/>
  <c r="I247" s="1"/>
  <c r="O246"/>
  <c r="L246"/>
  <c r="I246"/>
  <c r="H246"/>
  <c r="N245"/>
  <c r="M245"/>
  <c r="O245" s="1"/>
  <c r="K245"/>
  <c r="J245"/>
  <c r="L245" s="1"/>
  <c r="H245"/>
  <c r="G245"/>
  <c r="I245" s="1"/>
  <c r="N244"/>
  <c r="M244"/>
  <c r="O244" s="1"/>
  <c r="K244"/>
  <c r="J244"/>
  <c r="L244" s="1"/>
  <c r="H244"/>
  <c r="G244"/>
  <c r="I244" s="1"/>
  <c r="N243"/>
  <c r="M243"/>
  <c r="O243" s="1"/>
  <c r="K243"/>
  <c r="J243"/>
  <c r="L243" s="1"/>
  <c r="H243"/>
  <c r="G243"/>
  <c r="I243" s="1"/>
  <c r="O242"/>
  <c r="L242"/>
  <c r="I242"/>
  <c r="N241"/>
  <c r="M241"/>
  <c r="O241" s="1"/>
  <c r="K241"/>
  <c r="J241"/>
  <c r="L241" s="1"/>
  <c r="H241"/>
  <c r="G241"/>
  <c r="I241" s="1"/>
  <c r="N240"/>
  <c r="M240"/>
  <c r="O240" s="1"/>
  <c r="K240"/>
  <c r="J240"/>
  <c r="L240" s="1"/>
  <c r="H240"/>
  <c r="G240"/>
  <c r="I240" s="1"/>
  <c r="N239"/>
  <c r="M239"/>
  <c r="O239" s="1"/>
  <c r="K239"/>
  <c r="J239"/>
  <c r="L239" s="1"/>
  <c r="H239"/>
  <c r="G239"/>
  <c r="I239" s="1"/>
  <c r="N238"/>
  <c r="M238"/>
  <c r="O238" s="1"/>
  <c r="K238"/>
  <c r="J238"/>
  <c r="L238" s="1"/>
  <c r="H238"/>
  <c r="G238"/>
  <c r="I238" s="1"/>
  <c r="N237"/>
  <c r="M237"/>
  <c r="O237" s="1"/>
  <c r="K237"/>
  <c r="J237"/>
  <c r="L237" s="1"/>
  <c r="H237"/>
  <c r="G237"/>
  <c r="I237" s="1"/>
  <c r="O236"/>
  <c r="L236"/>
  <c r="I236"/>
  <c r="N235"/>
  <c r="M235"/>
  <c r="O235" s="1"/>
  <c r="K235"/>
  <c r="J235"/>
  <c r="L235" s="1"/>
  <c r="H235"/>
  <c r="G235"/>
  <c r="I235" s="1"/>
  <c r="O234"/>
  <c r="L234"/>
  <c r="I234"/>
  <c r="N233"/>
  <c r="M233"/>
  <c r="O233" s="1"/>
  <c r="K233"/>
  <c r="J233"/>
  <c r="L233" s="1"/>
  <c r="H233"/>
  <c r="G233"/>
  <c r="I233" s="1"/>
  <c r="N232"/>
  <c r="M232"/>
  <c r="O232" s="1"/>
  <c r="K232"/>
  <c r="J232"/>
  <c r="L232" s="1"/>
  <c r="H232"/>
  <c r="G232"/>
  <c r="I232" s="1"/>
  <c r="O231"/>
  <c r="L231"/>
  <c r="I231"/>
  <c r="N230"/>
  <c r="M230"/>
  <c r="O230" s="1"/>
  <c r="K230"/>
  <c r="J230"/>
  <c r="L230" s="1"/>
  <c r="H230"/>
  <c r="G230"/>
  <c r="I230" s="1"/>
  <c r="O229"/>
  <c r="L229"/>
  <c r="I229"/>
  <c r="N228"/>
  <c r="M228"/>
  <c r="O228" s="1"/>
  <c r="K228"/>
  <c r="J228"/>
  <c r="L228" s="1"/>
  <c r="H228"/>
  <c r="G228"/>
  <c r="I228" s="1"/>
  <c r="N227"/>
  <c r="M227"/>
  <c r="O227" s="1"/>
  <c r="K227"/>
  <c r="J227"/>
  <c r="L227" s="1"/>
  <c r="H227"/>
  <c r="G227"/>
  <c r="I227" s="1"/>
  <c r="O226"/>
  <c r="L226"/>
  <c r="I226"/>
  <c r="N225"/>
  <c r="M225"/>
  <c r="O225" s="1"/>
  <c r="K225"/>
  <c r="J225"/>
  <c r="L225" s="1"/>
  <c r="H225"/>
  <c r="G225"/>
  <c r="I225" s="1"/>
  <c r="O224"/>
  <c r="L224"/>
  <c r="I224"/>
  <c r="N223"/>
  <c r="M223"/>
  <c r="O223" s="1"/>
  <c r="K223"/>
  <c r="J223"/>
  <c r="L223" s="1"/>
  <c r="H223"/>
  <c r="G223"/>
  <c r="I223" s="1"/>
  <c r="N222"/>
  <c r="M222"/>
  <c r="O222" s="1"/>
  <c r="K222"/>
  <c r="J222"/>
  <c r="L222" s="1"/>
  <c r="H222"/>
  <c r="G222"/>
  <c r="I222" s="1"/>
  <c r="N221"/>
  <c r="M221"/>
  <c r="O221" s="1"/>
  <c r="K221"/>
  <c r="J221"/>
  <c r="L221" s="1"/>
  <c r="H221"/>
  <c r="G221"/>
  <c r="I221" s="1"/>
  <c r="O220"/>
  <c r="L220"/>
  <c r="I220"/>
  <c r="H220"/>
  <c r="N219"/>
  <c r="M219"/>
  <c r="O219" s="1"/>
  <c r="K219"/>
  <c r="J219"/>
  <c r="L219" s="1"/>
  <c r="H219"/>
  <c r="G219"/>
  <c r="I219" s="1"/>
  <c r="N218"/>
  <c r="M218"/>
  <c r="O218" s="1"/>
  <c r="K218"/>
  <c r="J218"/>
  <c r="L218" s="1"/>
  <c r="H218"/>
  <c r="G218"/>
  <c r="I218" s="1"/>
  <c r="O217"/>
  <c r="L217"/>
  <c r="I217"/>
  <c r="N216"/>
  <c r="M216"/>
  <c r="O216" s="1"/>
  <c r="K216"/>
  <c r="J216"/>
  <c r="L216" s="1"/>
  <c r="H216"/>
  <c r="G216"/>
  <c r="I216" s="1"/>
  <c r="N215"/>
  <c r="M215"/>
  <c r="O215" s="1"/>
  <c r="K215"/>
  <c r="J215"/>
  <c r="L215" s="1"/>
  <c r="H215"/>
  <c r="G215"/>
  <c r="I215" s="1"/>
  <c r="N214"/>
  <c r="M214"/>
  <c r="O214" s="1"/>
  <c r="K214"/>
  <c r="J214"/>
  <c r="L214" s="1"/>
  <c r="H214"/>
  <c r="G214"/>
  <c r="I214" s="1"/>
  <c r="N213"/>
  <c r="M213"/>
  <c r="O213" s="1"/>
  <c r="K213"/>
  <c r="J213"/>
  <c r="L213" s="1"/>
  <c r="H213"/>
  <c r="G213"/>
  <c r="I213" s="1"/>
  <c r="N212"/>
  <c r="M212"/>
  <c r="O212" s="1"/>
  <c r="K212"/>
  <c r="J212"/>
  <c r="L212" s="1"/>
  <c r="H212"/>
  <c r="G212"/>
  <c r="I212" s="1"/>
  <c r="N211"/>
  <c r="M211"/>
  <c r="O211" s="1"/>
  <c r="K211"/>
  <c r="J211"/>
  <c r="L211" s="1"/>
  <c r="H211"/>
  <c r="G211"/>
  <c r="I211" s="1"/>
  <c r="O210"/>
  <c r="L210"/>
  <c r="I210"/>
  <c r="N209"/>
  <c r="M209"/>
  <c r="O209" s="1"/>
  <c r="K209"/>
  <c r="J209"/>
  <c r="L209" s="1"/>
  <c r="H209"/>
  <c r="G209"/>
  <c r="I209" s="1"/>
  <c r="N208"/>
  <c r="M208"/>
  <c r="O208" s="1"/>
  <c r="K208"/>
  <c r="J208"/>
  <c r="L208" s="1"/>
  <c r="H208"/>
  <c r="G208"/>
  <c r="I208" s="1"/>
  <c r="O207"/>
  <c r="L207"/>
  <c r="I207"/>
  <c r="N206"/>
  <c r="M206"/>
  <c r="O206" s="1"/>
  <c r="K206"/>
  <c r="J206"/>
  <c r="L206" s="1"/>
  <c r="H206"/>
  <c r="G206"/>
  <c r="I206" s="1"/>
  <c r="N205"/>
  <c r="M205"/>
  <c r="O205" s="1"/>
  <c r="K205"/>
  <c r="J205"/>
  <c r="L205" s="1"/>
  <c r="H205"/>
  <c r="G205"/>
  <c r="I205" s="1"/>
  <c r="N204"/>
  <c r="M204"/>
  <c r="O204" s="1"/>
  <c r="K204"/>
  <c r="J204"/>
  <c r="L204" s="1"/>
  <c r="H204"/>
  <c r="G204"/>
  <c r="I204" s="1"/>
  <c r="N203"/>
  <c r="M203"/>
  <c r="O203" s="1"/>
  <c r="K203"/>
  <c r="J203"/>
  <c r="L203" s="1"/>
  <c r="H203"/>
  <c r="G203"/>
  <c r="I203" s="1"/>
  <c r="O202"/>
  <c r="L202"/>
  <c r="I202"/>
  <c r="N201"/>
  <c r="M201"/>
  <c r="O201" s="1"/>
  <c r="K201"/>
  <c r="J201"/>
  <c r="L201" s="1"/>
  <c r="H201"/>
  <c r="G201"/>
  <c r="I201" s="1"/>
  <c r="N200"/>
  <c r="M200"/>
  <c r="O200" s="1"/>
  <c r="K200"/>
  <c r="J200"/>
  <c r="L200" s="1"/>
  <c r="H200"/>
  <c r="G200"/>
  <c r="I200" s="1"/>
  <c r="O199"/>
  <c r="L199"/>
  <c r="I199"/>
  <c r="N198"/>
  <c r="M198"/>
  <c r="O198" s="1"/>
  <c r="K198"/>
  <c r="J198"/>
  <c r="L198" s="1"/>
  <c r="H198"/>
  <c r="G198"/>
  <c r="I198" s="1"/>
  <c r="N197"/>
  <c r="M197"/>
  <c r="O197" s="1"/>
  <c r="K197"/>
  <c r="J197"/>
  <c r="L197" s="1"/>
  <c r="H197"/>
  <c r="G197"/>
  <c r="I197" s="1"/>
  <c r="N196"/>
  <c r="M196"/>
  <c r="O196" s="1"/>
  <c r="K196"/>
  <c r="J196"/>
  <c r="L196" s="1"/>
  <c r="H196"/>
  <c r="G196"/>
  <c r="I196" s="1"/>
  <c r="N195"/>
  <c r="M195"/>
  <c r="O195" s="1"/>
  <c r="K195"/>
  <c r="J195"/>
  <c r="L195" s="1"/>
  <c r="H195"/>
  <c r="G195"/>
  <c r="I195" s="1"/>
  <c r="O194"/>
  <c r="L194"/>
  <c r="I194"/>
  <c r="N193"/>
  <c r="M193"/>
  <c r="O193" s="1"/>
  <c r="K193"/>
  <c r="J193"/>
  <c r="L193" s="1"/>
  <c r="H193"/>
  <c r="G193"/>
  <c r="I193" s="1"/>
  <c r="N192"/>
  <c r="M192"/>
  <c r="O192" s="1"/>
  <c r="K192"/>
  <c r="J192"/>
  <c r="L192" s="1"/>
  <c r="H192"/>
  <c r="G192"/>
  <c r="I192" s="1"/>
  <c r="N191"/>
  <c r="M191"/>
  <c r="O191" s="1"/>
  <c r="K191"/>
  <c r="J191"/>
  <c r="L191" s="1"/>
  <c r="H191"/>
  <c r="G191"/>
  <c r="I191" s="1"/>
  <c r="N190"/>
  <c r="M190"/>
  <c r="O190" s="1"/>
  <c r="K190"/>
  <c r="J190"/>
  <c r="L190" s="1"/>
  <c r="H190"/>
  <c r="G190"/>
  <c r="I190" s="1"/>
  <c r="N189"/>
  <c r="M189"/>
  <c r="O189" s="1"/>
  <c r="K189"/>
  <c r="J189"/>
  <c r="L189" s="1"/>
  <c r="H189"/>
  <c r="G189"/>
  <c r="I189" s="1"/>
  <c r="N188"/>
  <c r="M188"/>
  <c r="O188" s="1"/>
  <c r="K188"/>
  <c r="J188"/>
  <c r="L188" s="1"/>
  <c r="H188"/>
  <c r="G188"/>
  <c r="I188" s="1"/>
  <c r="N187"/>
  <c r="M187"/>
  <c r="O187" s="1"/>
  <c r="K187"/>
  <c r="J187"/>
  <c r="L187" s="1"/>
  <c r="H187"/>
  <c r="G187"/>
  <c r="I187" s="1"/>
  <c r="N186"/>
  <c r="M186"/>
  <c r="O186" s="1"/>
  <c r="K186"/>
  <c r="J186"/>
  <c r="L186" s="1"/>
  <c r="H186"/>
  <c r="G186"/>
  <c r="I186" s="1"/>
  <c r="O185"/>
  <c r="L185"/>
  <c r="I185"/>
  <c r="N184"/>
  <c r="M184"/>
  <c r="O184" s="1"/>
  <c r="K184"/>
  <c r="J184"/>
  <c r="L184" s="1"/>
  <c r="H184"/>
  <c r="G184"/>
  <c r="I184" s="1"/>
  <c r="O183"/>
  <c r="L183"/>
  <c r="I183"/>
  <c r="N182"/>
  <c r="M182"/>
  <c r="O182" s="1"/>
  <c r="K182"/>
  <c r="J182"/>
  <c r="L182" s="1"/>
  <c r="H182"/>
  <c r="G182"/>
  <c r="I182" s="1"/>
  <c r="N181"/>
  <c r="M181"/>
  <c r="O181" s="1"/>
  <c r="K181"/>
  <c r="J181"/>
  <c r="L181" s="1"/>
  <c r="H181"/>
  <c r="G181"/>
  <c r="I181" s="1"/>
  <c r="N180"/>
  <c r="M180"/>
  <c r="O180" s="1"/>
  <c r="K180"/>
  <c r="J180"/>
  <c r="L180" s="1"/>
  <c r="H180"/>
  <c r="G180"/>
  <c r="I180" s="1"/>
  <c r="N179"/>
  <c r="M179"/>
  <c r="O179" s="1"/>
  <c r="K179"/>
  <c r="J179"/>
  <c r="L179" s="1"/>
  <c r="H179"/>
  <c r="G179"/>
  <c r="I179" s="1"/>
  <c r="N178"/>
  <c r="M178"/>
  <c r="O178" s="1"/>
  <c r="K178"/>
  <c r="J178"/>
  <c r="L178" s="1"/>
  <c r="H178"/>
  <c r="G178"/>
  <c r="I178" s="1"/>
  <c r="I177"/>
  <c r="M176"/>
  <c r="M175" s="1"/>
  <c r="M165" s="1"/>
  <c r="J176"/>
  <c r="H176"/>
  <c r="G176"/>
  <c r="I176" s="1"/>
  <c r="J175"/>
  <c r="H175"/>
  <c r="I174"/>
  <c r="M173"/>
  <c r="J173"/>
  <c r="H173"/>
  <c r="G173"/>
  <c r="I173" s="1"/>
  <c r="M172"/>
  <c r="J172"/>
  <c r="H172"/>
  <c r="G172"/>
  <c r="I172" s="1"/>
  <c r="O171"/>
  <c r="L171"/>
  <c r="I171"/>
  <c r="N170"/>
  <c r="M170"/>
  <c r="O170" s="1"/>
  <c r="K170"/>
  <c r="J170"/>
  <c r="L170" s="1"/>
  <c r="H170"/>
  <c r="G170"/>
  <c r="I170" s="1"/>
  <c r="N169"/>
  <c r="M169"/>
  <c r="O169" s="1"/>
  <c r="K169"/>
  <c r="J169"/>
  <c r="L169" s="1"/>
  <c r="H169"/>
  <c r="G169"/>
  <c r="I169" s="1"/>
  <c r="O168"/>
  <c r="L168"/>
  <c r="I168"/>
  <c r="N167"/>
  <c r="M167"/>
  <c r="O167" s="1"/>
  <c r="K167"/>
  <c r="J167"/>
  <c r="L167" s="1"/>
  <c r="H167"/>
  <c r="G167"/>
  <c r="I167" s="1"/>
  <c r="N166"/>
  <c r="M166"/>
  <c r="O166" s="1"/>
  <c r="K166"/>
  <c r="J166"/>
  <c r="L166" s="1"/>
  <c r="H166"/>
  <c r="G166"/>
  <c r="I166" s="1"/>
  <c r="N165"/>
  <c r="K165"/>
  <c r="J165"/>
  <c r="L165" s="1"/>
  <c r="H165"/>
  <c r="N164"/>
  <c r="K164"/>
  <c r="J164"/>
  <c r="L164" s="1"/>
  <c r="H164"/>
  <c r="N163"/>
  <c r="K163"/>
  <c r="J163"/>
  <c r="L163" s="1"/>
  <c r="H163"/>
  <c r="O162"/>
  <c r="L162"/>
  <c r="I162"/>
  <c r="N161"/>
  <c r="M161"/>
  <c r="O161" s="1"/>
  <c r="K161"/>
  <c r="J161"/>
  <c r="L161" s="1"/>
  <c r="H161"/>
  <c r="G161"/>
  <c r="I161" s="1"/>
  <c r="N160"/>
  <c r="M160"/>
  <c r="O160" s="1"/>
  <c r="K160"/>
  <c r="J160"/>
  <c r="L160" s="1"/>
  <c r="H160"/>
  <c r="G160"/>
  <c r="I160" s="1"/>
  <c r="N159"/>
  <c r="M159"/>
  <c r="O159" s="1"/>
  <c r="K159"/>
  <c r="J159"/>
  <c r="L159" s="1"/>
  <c r="H159"/>
  <c r="G159"/>
  <c r="I159" s="1"/>
  <c r="N158"/>
  <c r="M158"/>
  <c r="O158" s="1"/>
  <c r="K158"/>
  <c r="J158"/>
  <c r="L158" s="1"/>
  <c r="H158"/>
  <c r="G158"/>
  <c r="I158" s="1"/>
  <c r="O157"/>
  <c r="L157"/>
  <c r="H157"/>
  <c r="I157" s="1"/>
  <c r="N156"/>
  <c r="M156"/>
  <c r="O156" s="1"/>
  <c r="K156"/>
  <c r="J156"/>
  <c r="L156" s="1"/>
  <c r="H156"/>
  <c r="G156"/>
  <c r="I156" s="1"/>
  <c r="N155"/>
  <c r="M155"/>
  <c r="O155" s="1"/>
  <c r="K155"/>
  <c r="J155"/>
  <c r="L155" s="1"/>
  <c r="H155"/>
  <c r="G155"/>
  <c r="I155" s="1"/>
  <c r="N154"/>
  <c r="M154"/>
  <c r="O154" s="1"/>
  <c r="K154"/>
  <c r="J154"/>
  <c r="L154" s="1"/>
  <c r="H154"/>
  <c r="G154"/>
  <c r="I154" s="1"/>
  <c r="N153"/>
  <c r="M153"/>
  <c r="O153" s="1"/>
  <c r="K153"/>
  <c r="J153"/>
  <c r="L153" s="1"/>
  <c r="H153"/>
  <c r="G153"/>
  <c r="I153" s="1"/>
  <c r="N152"/>
  <c r="K152"/>
  <c r="J152"/>
  <c r="L152" s="1"/>
  <c r="H152"/>
  <c r="I151"/>
  <c r="M150"/>
  <c r="J150"/>
  <c r="H150"/>
  <c r="G150"/>
  <c r="I150" s="1"/>
  <c r="M149"/>
  <c r="J149"/>
  <c r="H149"/>
  <c r="G149"/>
  <c r="I149" s="1"/>
  <c r="M148"/>
  <c r="J148"/>
  <c r="H148"/>
  <c r="G148"/>
  <c r="I148" s="1"/>
  <c r="I147"/>
  <c r="M146"/>
  <c r="J146"/>
  <c r="H146"/>
  <c r="G146"/>
  <c r="I146" s="1"/>
  <c r="M145"/>
  <c r="J145"/>
  <c r="H145"/>
  <c r="G145"/>
  <c r="I145" s="1"/>
  <c r="O144"/>
  <c r="L144"/>
  <c r="I144"/>
  <c r="N143"/>
  <c r="M143"/>
  <c r="O143" s="1"/>
  <c r="K143"/>
  <c r="J143"/>
  <c r="L143" s="1"/>
  <c r="H143"/>
  <c r="G143"/>
  <c r="I143" s="1"/>
  <c r="O142"/>
  <c r="L142"/>
  <c r="I142"/>
  <c r="N141"/>
  <c r="M141"/>
  <c r="O141" s="1"/>
  <c r="K141"/>
  <c r="J141"/>
  <c r="L141" s="1"/>
  <c r="H141"/>
  <c r="G141"/>
  <c r="I141" s="1"/>
  <c r="N140"/>
  <c r="M140"/>
  <c r="O140" s="1"/>
  <c r="K140"/>
  <c r="J140"/>
  <c r="L140" s="1"/>
  <c r="H140"/>
  <c r="G140"/>
  <c r="I140" s="1"/>
  <c r="N139"/>
  <c r="M139"/>
  <c r="O139" s="1"/>
  <c r="K139"/>
  <c r="J139"/>
  <c r="L139" s="1"/>
  <c r="H139"/>
  <c r="G139"/>
  <c r="I139" s="1"/>
  <c r="N138"/>
  <c r="M138"/>
  <c r="O138" s="1"/>
  <c r="K138"/>
  <c r="J138"/>
  <c r="L138" s="1"/>
  <c r="H138"/>
  <c r="G138"/>
  <c r="I138" s="1"/>
  <c r="N137"/>
  <c r="M137"/>
  <c r="O137" s="1"/>
  <c r="K137"/>
  <c r="J137"/>
  <c r="L137" s="1"/>
  <c r="H137"/>
  <c r="G137"/>
  <c r="I137" s="1"/>
  <c r="I136"/>
  <c r="M135"/>
  <c r="J135"/>
  <c r="H135"/>
  <c r="G135"/>
  <c r="I135" s="1"/>
  <c r="I134"/>
  <c r="M133"/>
  <c r="J133"/>
  <c r="H133"/>
  <c r="G133"/>
  <c r="I133" s="1"/>
  <c r="M132"/>
  <c r="J132"/>
  <c r="H132"/>
  <c r="G132"/>
  <c r="I132" s="1"/>
  <c r="O131"/>
  <c r="L131"/>
  <c r="I131"/>
  <c r="N130"/>
  <c r="M130"/>
  <c r="O130" s="1"/>
  <c r="K130"/>
  <c r="J130"/>
  <c r="L130" s="1"/>
  <c r="H130"/>
  <c r="G130"/>
  <c r="I130" s="1"/>
  <c r="O129"/>
  <c r="L129"/>
  <c r="I129"/>
  <c r="N128"/>
  <c r="M128"/>
  <c r="O128" s="1"/>
  <c r="K128"/>
  <c r="J128"/>
  <c r="L128" s="1"/>
  <c r="H128"/>
  <c r="G128"/>
  <c r="I128" s="1"/>
  <c r="N127"/>
  <c r="M127"/>
  <c r="O127" s="1"/>
  <c r="K127"/>
  <c r="J127"/>
  <c r="L127" s="1"/>
  <c r="H127"/>
  <c r="G127"/>
  <c r="I127" s="1"/>
  <c r="O126"/>
  <c r="L126"/>
  <c r="I126"/>
  <c r="O125"/>
  <c r="L125"/>
  <c r="I125"/>
  <c r="N124"/>
  <c r="N121" s="1"/>
  <c r="N112" s="1"/>
  <c r="N77" s="1"/>
  <c r="N15" s="1"/>
  <c r="M124"/>
  <c r="K124"/>
  <c r="K121" s="1"/>
  <c r="K112" s="1"/>
  <c r="K77" s="1"/>
  <c r="J124"/>
  <c r="H124"/>
  <c r="H121" s="1"/>
  <c r="H112" s="1"/>
  <c r="H77" s="1"/>
  <c r="H15" s="1"/>
  <c r="G124"/>
  <c r="O123"/>
  <c r="L123"/>
  <c r="I123"/>
  <c r="N122"/>
  <c r="M122"/>
  <c r="O122" s="1"/>
  <c r="K122"/>
  <c r="J122"/>
  <c r="L122" s="1"/>
  <c r="H122"/>
  <c r="G122"/>
  <c r="I122" s="1"/>
  <c r="M121"/>
  <c r="M112" s="1"/>
  <c r="J121"/>
  <c r="J112" s="1"/>
  <c r="G121"/>
  <c r="G112" s="1"/>
  <c r="O120"/>
  <c r="L120"/>
  <c r="I120"/>
  <c r="N119"/>
  <c r="M119"/>
  <c r="O119" s="1"/>
  <c r="K119"/>
  <c r="J119"/>
  <c r="L119" s="1"/>
  <c r="H119"/>
  <c r="G119"/>
  <c r="I119" s="1"/>
  <c r="N118"/>
  <c r="M118"/>
  <c r="O118" s="1"/>
  <c r="K118"/>
  <c r="J118"/>
  <c r="L118" s="1"/>
  <c r="H118"/>
  <c r="G118"/>
  <c r="I118" s="1"/>
  <c r="O117"/>
  <c r="L117"/>
  <c r="I117"/>
  <c r="N116"/>
  <c r="M116"/>
  <c r="O116" s="1"/>
  <c r="K116"/>
  <c r="J116"/>
  <c r="L116" s="1"/>
  <c r="H116"/>
  <c r="G116"/>
  <c r="I116" s="1"/>
  <c r="O115"/>
  <c r="L115"/>
  <c r="I115"/>
  <c r="N114"/>
  <c r="M114"/>
  <c r="O114" s="1"/>
  <c r="K114"/>
  <c r="J114"/>
  <c r="L114" s="1"/>
  <c r="H114"/>
  <c r="G114"/>
  <c r="I114" s="1"/>
  <c r="N113"/>
  <c r="M113"/>
  <c r="O113" s="1"/>
  <c r="K113"/>
  <c r="J113"/>
  <c r="L113" s="1"/>
  <c r="H113"/>
  <c r="G113"/>
  <c r="I113" s="1"/>
  <c r="O111"/>
  <c r="L111"/>
  <c r="I111"/>
  <c r="N110"/>
  <c r="M110"/>
  <c r="O110" s="1"/>
  <c r="K110"/>
  <c r="J110"/>
  <c r="L110" s="1"/>
  <c r="H110"/>
  <c r="G110"/>
  <c r="I110" s="1"/>
  <c r="N109"/>
  <c r="M109"/>
  <c r="O109" s="1"/>
  <c r="K109"/>
  <c r="J109"/>
  <c r="L109" s="1"/>
  <c r="H109"/>
  <c r="G109"/>
  <c r="I109" s="1"/>
  <c r="N108"/>
  <c r="M108"/>
  <c r="O108" s="1"/>
  <c r="K108"/>
  <c r="J108"/>
  <c r="L108" s="1"/>
  <c r="H108"/>
  <c r="G108"/>
  <c r="I108" s="1"/>
  <c r="O107"/>
  <c r="L107"/>
  <c r="I107"/>
  <c r="O106"/>
  <c r="L106"/>
  <c r="I106"/>
  <c r="N105"/>
  <c r="M105"/>
  <c r="O105" s="1"/>
  <c r="K105"/>
  <c r="J105"/>
  <c r="L105" s="1"/>
  <c r="H105"/>
  <c r="G105"/>
  <c r="I105" s="1"/>
  <c r="O104"/>
  <c r="L104"/>
  <c r="H104"/>
  <c r="I104" s="1"/>
  <c r="N103"/>
  <c r="M103"/>
  <c r="O103" s="1"/>
  <c r="K103"/>
  <c r="J103"/>
  <c r="L103" s="1"/>
  <c r="H103"/>
  <c r="G103"/>
  <c r="I103" s="1"/>
  <c r="O102"/>
  <c r="L102"/>
  <c r="I102"/>
  <c r="N101"/>
  <c r="M101"/>
  <c r="O101" s="1"/>
  <c r="K101"/>
  <c r="J101"/>
  <c r="L101" s="1"/>
  <c r="H101"/>
  <c r="G101"/>
  <c r="I101" s="1"/>
  <c r="N100"/>
  <c r="M100"/>
  <c r="O100" s="1"/>
  <c r="K100"/>
  <c r="J100"/>
  <c r="L100" s="1"/>
  <c r="H100"/>
  <c r="G100"/>
  <c r="I100" s="1"/>
  <c r="N99"/>
  <c r="M99"/>
  <c r="O99" s="1"/>
  <c r="K99"/>
  <c r="J99"/>
  <c r="L99" s="1"/>
  <c r="H99"/>
  <c r="G99"/>
  <c r="I99" s="1"/>
  <c r="O98"/>
  <c r="L98"/>
  <c r="I98"/>
  <c r="N97"/>
  <c r="M97"/>
  <c r="O97" s="1"/>
  <c r="K97"/>
  <c r="J97"/>
  <c r="L97" s="1"/>
  <c r="H97"/>
  <c r="G97"/>
  <c r="I97" s="1"/>
  <c r="N96"/>
  <c r="M96"/>
  <c r="O96" s="1"/>
  <c r="K96"/>
  <c r="J96"/>
  <c r="L96" s="1"/>
  <c r="H96"/>
  <c r="G96"/>
  <c r="I96" s="1"/>
  <c r="N95"/>
  <c r="M95"/>
  <c r="O95" s="1"/>
  <c r="K95"/>
  <c r="J95"/>
  <c r="L95" s="1"/>
  <c r="H95"/>
  <c r="G95"/>
  <c r="I95" s="1"/>
  <c r="O94"/>
  <c r="L94"/>
  <c r="I94"/>
  <c r="N93"/>
  <c r="M93"/>
  <c r="O93" s="1"/>
  <c r="K93"/>
  <c r="J93"/>
  <c r="L93" s="1"/>
  <c r="H93"/>
  <c r="G93"/>
  <c r="I93" s="1"/>
  <c r="N92"/>
  <c r="M92"/>
  <c r="O92" s="1"/>
  <c r="K92"/>
  <c r="J92"/>
  <c r="L92" s="1"/>
  <c r="H92"/>
  <c r="G92"/>
  <c r="I92" s="1"/>
  <c r="N91"/>
  <c r="M91"/>
  <c r="O91" s="1"/>
  <c r="K91"/>
  <c r="J91"/>
  <c r="L91" s="1"/>
  <c r="H91"/>
  <c r="G91"/>
  <c r="I91" s="1"/>
  <c r="N90"/>
  <c r="M90"/>
  <c r="O90" s="1"/>
  <c r="K90"/>
  <c r="J90"/>
  <c r="L90" s="1"/>
  <c r="H90"/>
  <c r="G90"/>
  <c r="I90" s="1"/>
  <c r="O89"/>
  <c r="L89"/>
  <c r="I89"/>
  <c r="N88"/>
  <c r="M88"/>
  <c r="O88" s="1"/>
  <c r="K88"/>
  <c r="J88"/>
  <c r="L88" s="1"/>
  <c r="H88"/>
  <c r="G88"/>
  <c r="I88" s="1"/>
  <c r="N87"/>
  <c r="M87"/>
  <c r="O87" s="1"/>
  <c r="K87"/>
  <c r="J87"/>
  <c r="L87" s="1"/>
  <c r="H87"/>
  <c r="G87"/>
  <c r="I87" s="1"/>
  <c r="N86"/>
  <c r="M86"/>
  <c r="O86" s="1"/>
  <c r="K86"/>
  <c r="J86"/>
  <c r="L86" s="1"/>
  <c r="H86"/>
  <c r="G86"/>
  <c r="I86" s="1"/>
  <c r="O85"/>
  <c r="L85"/>
  <c r="I85"/>
  <c r="N84"/>
  <c r="M84"/>
  <c r="O84" s="1"/>
  <c r="K84"/>
  <c r="J84"/>
  <c r="L84" s="1"/>
  <c r="H84"/>
  <c r="G84"/>
  <c r="I84" s="1"/>
  <c r="N83"/>
  <c r="M83"/>
  <c r="O83" s="1"/>
  <c r="K83"/>
  <c r="J83"/>
  <c r="L83" s="1"/>
  <c r="H83"/>
  <c r="G83"/>
  <c r="I83" s="1"/>
  <c r="O82"/>
  <c r="L82"/>
  <c r="I82"/>
  <c r="N81"/>
  <c r="M81"/>
  <c r="O81" s="1"/>
  <c r="K81"/>
  <c r="J81"/>
  <c r="L81" s="1"/>
  <c r="H81"/>
  <c r="G81"/>
  <c r="I81" s="1"/>
  <c r="N80"/>
  <c r="M80"/>
  <c r="O80" s="1"/>
  <c r="K80"/>
  <c r="J80"/>
  <c r="L80" s="1"/>
  <c r="H80"/>
  <c r="G80"/>
  <c r="I80" s="1"/>
  <c r="N79"/>
  <c r="M79"/>
  <c r="O79" s="1"/>
  <c r="K79"/>
  <c r="J79"/>
  <c r="L79" s="1"/>
  <c r="H79"/>
  <c r="G79"/>
  <c r="I79" s="1"/>
  <c r="N78"/>
  <c r="M78"/>
  <c r="O78" s="1"/>
  <c r="K78"/>
  <c r="J78"/>
  <c r="L78" s="1"/>
  <c r="H78"/>
  <c r="G78"/>
  <c r="I78" s="1"/>
  <c r="I76"/>
  <c r="M75"/>
  <c r="J75"/>
  <c r="H75"/>
  <c r="G75"/>
  <c r="I75" s="1"/>
  <c r="O74"/>
  <c r="L74"/>
  <c r="I74"/>
  <c r="N73"/>
  <c r="M73"/>
  <c r="O73" s="1"/>
  <c r="K73"/>
  <c r="J73"/>
  <c r="L73" s="1"/>
  <c r="H73"/>
  <c r="G73"/>
  <c r="I73" s="1"/>
  <c r="O72"/>
  <c r="L72"/>
  <c r="I72"/>
  <c r="N71"/>
  <c r="M71"/>
  <c r="O71" s="1"/>
  <c r="K71"/>
  <c r="J71"/>
  <c r="L71" s="1"/>
  <c r="H71"/>
  <c r="G71"/>
  <c r="I71" s="1"/>
  <c r="N70"/>
  <c r="M70"/>
  <c r="O70" s="1"/>
  <c r="K70"/>
  <c r="J70"/>
  <c r="L70" s="1"/>
  <c r="H70"/>
  <c r="G70"/>
  <c r="I70" s="1"/>
  <c r="N69"/>
  <c r="M69"/>
  <c r="O69" s="1"/>
  <c r="K69"/>
  <c r="J69"/>
  <c r="L69" s="1"/>
  <c r="H69"/>
  <c r="G69"/>
  <c r="I69" s="1"/>
  <c r="N68"/>
  <c r="M68"/>
  <c r="O68" s="1"/>
  <c r="K68"/>
  <c r="J68"/>
  <c r="L68" s="1"/>
  <c r="H68"/>
  <c r="G68"/>
  <c r="I68" s="1"/>
  <c r="O67"/>
  <c r="L67"/>
  <c r="I67"/>
  <c r="N66"/>
  <c r="M66"/>
  <c r="O66" s="1"/>
  <c r="K66"/>
  <c r="J66"/>
  <c r="L66" s="1"/>
  <c r="H66"/>
  <c r="G66"/>
  <c r="I66" s="1"/>
  <c r="N65"/>
  <c r="M65"/>
  <c r="O65" s="1"/>
  <c r="K65"/>
  <c r="J65"/>
  <c r="L65" s="1"/>
  <c r="H65"/>
  <c r="G65"/>
  <c r="I65" s="1"/>
  <c r="N64"/>
  <c r="M64"/>
  <c r="O64" s="1"/>
  <c r="K64"/>
  <c r="J64"/>
  <c r="L64" s="1"/>
  <c r="H64"/>
  <c r="G64"/>
  <c r="I64" s="1"/>
  <c r="N63"/>
  <c r="M63"/>
  <c r="O63" s="1"/>
  <c r="K63"/>
  <c r="J63"/>
  <c r="L63" s="1"/>
  <c r="H63"/>
  <c r="G63"/>
  <c r="I63" s="1"/>
  <c r="O62"/>
  <c r="L62"/>
  <c r="I62"/>
  <c r="N61"/>
  <c r="M61"/>
  <c r="O61" s="1"/>
  <c r="K61"/>
  <c r="J61"/>
  <c r="L61" s="1"/>
  <c r="H61"/>
  <c r="G61"/>
  <c r="I61" s="1"/>
  <c r="O60"/>
  <c r="L60"/>
  <c r="I60"/>
  <c r="N59"/>
  <c r="M59"/>
  <c r="O59" s="1"/>
  <c r="K59"/>
  <c r="J59"/>
  <c r="L59" s="1"/>
  <c r="H59"/>
  <c r="G59"/>
  <c r="I59" s="1"/>
  <c r="O58"/>
  <c r="L58"/>
  <c r="I58"/>
  <c r="N57"/>
  <c r="M57"/>
  <c r="O57" s="1"/>
  <c r="K57"/>
  <c r="J57"/>
  <c r="L57" s="1"/>
  <c r="H57"/>
  <c r="G57"/>
  <c r="I57" s="1"/>
  <c r="N56"/>
  <c r="M56"/>
  <c r="O56" s="1"/>
  <c r="K56"/>
  <c r="J56"/>
  <c r="L56" s="1"/>
  <c r="H56"/>
  <c r="G56"/>
  <c r="I56" s="1"/>
  <c r="O55"/>
  <c r="L55"/>
  <c r="I55"/>
  <c r="N54"/>
  <c r="M54"/>
  <c r="O54" s="1"/>
  <c r="K54"/>
  <c r="J54"/>
  <c r="L54" s="1"/>
  <c r="H54"/>
  <c r="G54"/>
  <c r="I54" s="1"/>
  <c r="O53"/>
  <c r="L53"/>
  <c r="I53"/>
  <c r="N52"/>
  <c r="M52"/>
  <c r="O52" s="1"/>
  <c r="K52"/>
  <c r="J52"/>
  <c r="L52" s="1"/>
  <c r="H52"/>
  <c r="G52"/>
  <c r="I52" s="1"/>
  <c r="N51"/>
  <c r="M51"/>
  <c r="O51" s="1"/>
  <c r="K51"/>
  <c r="J51"/>
  <c r="L51" s="1"/>
  <c r="H51"/>
  <c r="G51"/>
  <c r="I51" s="1"/>
  <c r="O50"/>
  <c r="L50"/>
  <c r="I50"/>
  <c r="N49"/>
  <c r="M49"/>
  <c r="O49" s="1"/>
  <c r="K49"/>
  <c r="J49"/>
  <c r="L49" s="1"/>
  <c r="H49"/>
  <c r="G49"/>
  <c r="I49" s="1"/>
  <c r="N48"/>
  <c r="M48"/>
  <c r="O48" s="1"/>
  <c r="K48"/>
  <c r="J48"/>
  <c r="L48" s="1"/>
  <c r="H48"/>
  <c r="G48"/>
  <c r="I48" s="1"/>
  <c r="O47"/>
  <c r="L47"/>
  <c r="I47"/>
  <c r="N46"/>
  <c r="M46"/>
  <c r="O46" s="1"/>
  <c r="K46"/>
  <c r="J46"/>
  <c r="L46" s="1"/>
  <c r="H46"/>
  <c r="G46"/>
  <c r="I46" s="1"/>
  <c r="O45"/>
  <c r="L45"/>
  <c r="I45"/>
  <c r="N44"/>
  <c r="M44"/>
  <c r="O44" s="1"/>
  <c r="K44"/>
  <c r="J44"/>
  <c r="L44" s="1"/>
  <c r="H44"/>
  <c r="G44"/>
  <c r="I44" s="1"/>
  <c r="N43"/>
  <c r="M43"/>
  <c r="O43" s="1"/>
  <c r="K43"/>
  <c r="J43"/>
  <c r="L43" s="1"/>
  <c r="H43"/>
  <c r="G43"/>
  <c r="I43" s="1"/>
  <c r="N42"/>
  <c r="M42"/>
  <c r="O42" s="1"/>
  <c r="K42"/>
  <c r="J42"/>
  <c r="L42" s="1"/>
  <c r="H42"/>
  <c r="G42"/>
  <c r="I42" s="1"/>
  <c r="N41"/>
  <c r="M41"/>
  <c r="O41" s="1"/>
  <c r="K41"/>
  <c r="J41"/>
  <c r="L41" s="1"/>
  <c r="H41"/>
  <c r="G41"/>
  <c r="I41" s="1"/>
  <c r="O40"/>
  <c r="L40"/>
  <c r="I40"/>
  <c r="N39"/>
  <c r="M39"/>
  <c r="O39" s="1"/>
  <c r="K39"/>
  <c r="J39"/>
  <c r="L39" s="1"/>
  <c r="H39"/>
  <c r="G39"/>
  <c r="I39" s="1"/>
  <c r="N38"/>
  <c r="M38"/>
  <c r="O38" s="1"/>
  <c r="K38"/>
  <c r="J38"/>
  <c r="L38" s="1"/>
  <c r="H38"/>
  <c r="G38"/>
  <c r="I38" s="1"/>
  <c r="N37"/>
  <c r="M37"/>
  <c r="O37" s="1"/>
  <c r="K37"/>
  <c r="J37"/>
  <c r="L37" s="1"/>
  <c r="H37"/>
  <c r="G37"/>
  <c r="I37" s="1"/>
  <c r="N36"/>
  <c r="M36"/>
  <c r="O36" s="1"/>
  <c r="K36"/>
  <c r="J36"/>
  <c r="L36" s="1"/>
  <c r="H36"/>
  <c r="G36"/>
  <c r="I36" s="1"/>
  <c r="N35"/>
  <c r="M35"/>
  <c r="O35" s="1"/>
  <c r="K35"/>
  <c r="J35"/>
  <c r="L35" s="1"/>
  <c r="H35"/>
  <c r="G35"/>
  <c r="I35" s="1"/>
  <c r="O34"/>
  <c r="L34"/>
  <c r="I34"/>
  <c r="N33"/>
  <c r="M33"/>
  <c r="O33" s="1"/>
  <c r="K33"/>
  <c r="J33"/>
  <c r="L33" s="1"/>
  <c r="H33"/>
  <c r="G33"/>
  <c r="I33" s="1"/>
  <c r="O32"/>
  <c r="L32"/>
  <c r="I32"/>
  <c r="N31"/>
  <c r="M31"/>
  <c r="O31" s="1"/>
  <c r="K31"/>
  <c r="J31"/>
  <c r="L31" s="1"/>
  <c r="H31"/>
  <c r="G31"/>
  <c r="I31" s="1"/>
  <c r="O30"/>
  <c r="L30"/>
  <c r="I30"/>
  <c r="N29"/>
  <c r="M29"/>
  <c r="O29" s="1"/>
  <c r="K29"/>
  <c r="J29"/>
  <c r="L29" s="1"/>
  <c r="H29"/>
  <c r="G29"/>
  <c r="I29" s="1"/>
  <c r="N28"/>
  <c r="M28"/>
  <c r="O28" s="1"/>
  <c r="K28"/>
  <c r="J28"/>
  <c r="L28" s="1"/>
  <c r="H28"/>
  <c r="G28"/>
  <c r="I28" s="1"/>
  <c r="N27"/>
  <c r="M27"/>
  <c r="O27" s="1"/>
  <c r="K27"/>
  <c r="J27"/>
  <c r="L27" s="1"/>
  <c r="H27"/>
  <c r="G27"/>
  <c r="I27" s="1"/>
  <c r="O26"/>
  <c r="L26"/>
  <c r="I26"/>
  <c r="N25"/>
  <c r="M25"/>
  <c r="O25" s="1"/>
  <c r="K25"/>
  <c r="K24" s="1"/>
  <c r="K23" s="1"/>
  <c r="K22" s="1"/>
  <c r="K21" s="1"/>
  <c r="J25"/>
  <c r="L25" s="1"/>
  <c r="H25"/>
  <c r="G25"/>
  <c r="I25" s="1"/>
  <c r="N24"/>
  <c r="M24"/>
  <c r="O24" s="1"/>
  <c r="J24"/>
  <c r="L24" s="1"/>
  <c r="H24"/>
  <c r="G24"/>
  <c r="I24" s="1"/>
  <c r="N23"/>
  <c r="M23"/>
  <c r="O23" s="1"/>
  <c r="J23"/>
  <c r="L23" s="1"/>
  <c r="H23"/>
  <c r="G23"/>
  <c r="I23" s="1"/>
  <c r="N22"/>
  <c r="M22"/>
  <c r="O22" s="1"/>
  <c r="J22"/>
  <c r="L22" s="1"/>
  <c r="H22"/>
  <c r="G22"/>
  <c r="I22" s="1"/>
  <c r="N21"/>
  <c r="M21"/>
  <c r="O21" s="1"/>
  <c r="J21"/>
  <c r="L21" s="1"/>
  <c r="H21"/>
  <c r="G21"/>
  <c r="I21" s="1"/>
  <c r="O20"/>
  <c r="L20"/>
  <c r="I20"/>
  <c r="N19"/>
  <c r="M19"/>
  <c r="O19" s="1"/>
  <c r="K19"/>
  <c r="J19"/>
  <c r="L19" s="1"/>
  <c r="H19"/>
  <c r="G19"/>
  <c r="I19" s="1"/>
  <c r="N18"/>
  <c r="M18"/>
  <c r="O18" s="1"/>
  <c r="K18"/>
  <c r="J18"/>
  <c r="L18" s="1"/>
  <c r="H18"/>
  <c r="G18"/>
  <c r="I18" s="1"/>
  <c r="N17"/>
  <c r="M17"/>
  <c r="O17" s="1"/>
  <c r="K17"/>
  <c r="J17"/>
  <c r="L17" s="1"/>
  <c r="H17"/>
  <c r="G17"/>
  <c r="I17" s="1"/>
  <c r="N16"/>
  <c r="M16"/>
  <c r="O16" s="1"/>
  <c r="K16"/>
  <c r="J16"/>
  <c r="L16" s="1"/>
  <c r="H16"/>
  <c r="G16"/>
  <c r="I16" s="1"/>
  <c r="O112" l="1"/>
  <c r="M77"/>
  <c r="I112"/>
  <c r="G77"/>
  <c r="L112"/>
  <c r="J77"/>
  <c r="K15"/>
  <c r="I124"/>
  <c r="L124"/>
  <c r="O124"/>
  <c r="I121"/>
  <c r="L121"/>
  <c r="O121"/>
  <c r="M164"/>
  <c r="O165"/>
  <c r="L315"/>
  <c r="L321"/>
  <c r="L327"/>
  <c r="K332"/>
  <c r="K331" s="1"/>
  <c r="K330" s="1"/>
  <c r="L338"/>
  <c r="L344"/>
  <c r="L348"/>
  <c r="L357"/>
  <c r="L361"/>
  <c r="L370"/>
  <c r="L376"/>
  <c r="O379"/>
  <c r="N412"/>
  <c r="K289"/>
  <c r="K14" s="1"/>
  <c r="H360"/>
  <c r="H355" s="1"/>
  <c r="H354" s="1"/>
  <c r="N360"/>
  <c r="N355" s="1"/>
  <c r="N354" s="1"/>
  <c r="N14" s="1"/>
  <c r="K360"/>
  <c r="K355" s="1"/>
  <c r="K354" s="1"/>
  <c r="I444"/>
  <c r="G443"/>
  <c r="O444"/>
  <c r="M443"/>
  <c r="G175"/>
  <c r="J312"/>
  <c r="G315"/>
  <c r="M315"/>
  <c r="J318"/>
  <c r="L318" s="1"/>
  <c r="G321"/>
  <c r="I321" s="1"/>
  <c r="M321"/>
  <c r="O321" s="1"/>
  <c r="J324"/>
  <c r="L324" s="1"/>
  <c r="G327"/>
  <c r="I327" s="1"/>
  <c r="M327"/>
  <c r="O327" s="1"/>
  <c r="J332"/>
  <c r="G333"/>
  <c r="M333"/>
  <c r="G338"/>
  <c r="I338" s="1"/>
  <c r="M338"/>
  <c r="O338" s="1"/>
  <c r="J343"/>
  <c r="L343" s="1"/>
  <c r="G344"/>
  <c r="M344"/>
  <c r="J347"/>
  <c r="L347" s="1"/>
  <c r="G348"/>
  <c r="M348"/>
  <c r="G351"/>
  <c r="I351" s="1"/>
  <c r="J356"/>
  <c r="L356" s="1"/>
  <c r="G357"/>
  <c r="M357"/>
  <c r="G361"/>
  <c r="I361" s="1"/>
  <c r="M361"/>
  <c r="O361" s="1"/>
  <c r="J364"/>
  <c r="L364" s="1"/>
  <c r="J367"/>
  <c r="G370"/>
  <c r="M370"/>
  <c r="J373"/>
  <c r="L373" s="1"/>
  <c r="G376"/>
  <c r="I376" s="1"/>
  <c r="M376"/>
  <c r="O376" s="1"/>
  <c r="J379"/>
  <c r="L379" s="1"/>
  <c r="G380"/>
  <c r="J382"/>
  <c r="L382" s="1"/>
  <c r="M383"/>
  <c r="G385"/>
  <c r="I385" s="1"/>
  <c r="M385"/>
  <c r="O385" s="1"/>
  <c r="J388"/>
  <c r="L388" s="1"/>
  <c r="G389"/>
  <c r="J391"/>
  <c r="L391" s="1"/>
  <c r="J394"/>
  <c r="L394" s="1"/>
  <c r="J397"/>
  <c r="L397" s="1"/>
  <c r="G398"/>
  <c r="M398"/>
  <c r="G402"/>
  <c r="M402"/>
  <c r="J405"/>
  <c r="L405" s="1"/>
  <c r="G408"/>
  <c r="I408" s="1"/>
  <c r="M408"/>
  <c r="O408" s="1"/>
  <c r="J409"/>
  <c r="G414"/>
  <c r="M414"/>
  <c r="J415"/>
  <c r="J419"/>
  <c r="L419" s="1"/>
  <c r="G420"/>
  <c r="I420" s="1"/>
  <c r="M420"/>
  <c r="O420" s="1"/>
  <c r="I422"/>
  <c r="O434"/>
  <c r="L443"/>
  <c r="H447"/>
  <c r="H412" s="1"/>
  <c r="H14" s="1"/>
  <c r="L566"/>
  <c r="H572"/>
  <c r="L579"/>
  <c r="L583"/>
  <c r="L589"/>
  <c r="H597"/>
  <c r="H596" s="1"/>
  <c r="H595" s="1"/>
  <c r="N597"/>
  <c r="L699"/>
  <c r="O448"/>
  <c r="M447"/>
  <c r="O447" s="1"/>
  <c r="L455"/>
  <c r="I447"/>
  <c r="H558"/>
  <c r="H557" s="1"/>
  <c r="K582"/>
  <c r="K558" s="1"/>
  <c r="K557" s="1"/>
  <c r="K556" s="1"/>
  <c r="K555" s="1"/>
  <c r="K635"/>
  <c r="K596" s="1"/>
  <c r="K595" s="1"/>
  <c r="H635"/>
  <c r="N635"/>
  <c r="H673"/>
  <c r="I704"/>
  <c r="G703"/>
  <c r="O704"/>
  <c r="M703"/>
  <c r="L444"/>
  <c r="I445"/>
  <c r="O445"/>
  <c r="O449"/>
  <c r="L450"/>
  <c r="J560"/>
  <c r="L560" s="1"/>
  <c r="G563"/>
  <c r="M563"/>
  <c r="G566"/>
  <c r="I566" s="1"/>
  <c r="M566"/>
  <c r="O566" s="1"/>
  <c r="J569"/>
  <c r="J573"/>
  <c r="G574"/>
  <c r="M574"/>
  <c r="J576"/>
  <c r="L576" s="1"/>
  <c r="G579"/>
  <c r="I579" s="1"/>
  <c r="M579"/>
  <c r="O579" s="1"/>
  <c r="G583"/>
  <c r="I583" s="1"/>
  <c r="M583"/>
  <c r="O583" s="1"/>
  <c r="J586"/>
  <c r="G589"/>
  <c r="M589"/>
  <c r="J598"/>
  <c r="L598" s="1"/>
  <c r="G601"/>
  <c r="I601" s="1"/>
  <c r="M601"/>
  <c r="O601" s="1"/>
  <c r="J604"/>
  <c r="L604" s="1"/>
  <c r="G607"/>
  <c r="I607" s="1"/>
  <c r="M607"/>
  <c r="O607" s="1"/>
  <c r="J610"/>
  <c r="J613"/>
  <c r="L613" s="1"/>
  <c r="G616"/>
  <c r="I616" s="1"/>
  <c r="M616"/>
  <c r="O616" s="1"/>
  <c r="J619"/>
  <c r="L619" s="1"/>
  <c r="G622"/>
  <c r="I622" s="1"/>
  <c r="M622"/>
  <c r="O622" s="1"/>
  <c r="J625"/>
  <c r="L625" s="1"/>
  <c r="G626"/>
  <c r="M626"/>
  <c r="J628"/>
  <c r="L628" s="1"/>
  <c r="G629"/>
  <c r="M629"/>
  <c r="J632"/>
  <c r="L632" s="1"/>
  <c r="J636"/>
  <c r="L636" s="1"/>
  <c r="G639"/>
  <c r="I639" s="1"/>
  <c r="M639"/>
  <c r="O639" s="1"/>
  <c r="J642"/>
  <c r="L642" s="1"/>
  <c r="G645"/>
  <c r="I645" s="1"/>
  <c r="M645"/>
  <c r="O645" s="1"/>
  <c r="J648"/>
  <c r="L648" s="1"/>
  <c r="G651"/>
  <c r="I651" s="1"/>
  <c r="M651"/>
  <c r="O651" s="1"/>
  <c r="J654"/>
  <c r="L654" s="1"/>
  <c r="G657"/>
  <c r="I657" s="1"/>
  <c r="M657"/>
  <c r="O657" s="1"/>
  <c r="G660"/>
  <c r="M660"/>
  <c r="J663"/>
  <c r="L663" s="1"/>
  <c r="M666"/>
  <c r="O666" s="1"/>
  <c r="J667"/>
  <c r="G670"/>
  <c r="I670" s="1"/>
  <c r="M670"/>
  <c r="O670" s="1"/>
  <c r="G674"/>
  <c r="I674" s="1"/>
  <c r="M674"/>
  <c r="O674" s="1"/>
  <c r="J677"/>
  <c r="L677" s="1"/>
  <c r="G680"/>
  <c r="G686"/>
  <c r="M686"/>
  <c r="G689"/>
  <c r="I689" s="1"/>
  <c r="M689"/>
  <c r="O689" s="1"/>
  <c r="J692"/>
  <c r="L692" s="1"/>
  <c r="G695"/>
  <c r="I695" s="1"/>
  <c r="M695"/>
  <c r="O695" s="1"/>
  <c r="G699"/>
  <c r="L700"/>
  <c r="O699"/>
  <c r="O700"/>
  <c r="J703"/>
  <c r="L707"/>
  <c r="I719"/>
  <c r="O719"/>
  <c r="K724"/>
  <c r="K717" s="1"/>
  <c r="K716" s="1"/>
  <c r="L728"/>
  <c r="K742"/>
  <c r="L746"/>
  <c r="L750"/>
  <c r="H757"/>
  <c r="K760"/>
  <c r="K759" s="1"/>
  <c r="K758" s="1"/>
  <c r="K757" s="1"/>
  <c r="L776"/>
  <c r="N781"/>
  <c r="N780" s="1"/>
  <c r="N779" s="1"/>
  <c r="N757" s="1"/>
  <c r="J453"/>
  <c r="H717"/>
  <c r="H716" s="1"/>
  <c r="N717"/>
  <c r="N716" s="1"/>
  <c r="K741"/>
  <c r="K740" s="1"/>
  <c r="J801"/>
  <c r="L802"/>
  <c r="I804"/>
  <c r="G803"/>
  <c r="O804"/>
  <c r="M803"/>
  <c r="L809"/>
  <c r="J808"/>
  <c r="I810"/>
  <c r="G809"/>
  <c r="O810"/>
  <c r="M809"/>
  <c r="I823"/>
  <c r="G822"/>
  <c r="I822" s="1"/>
  <c r="O823"/>
  <c r="M822"/>
  <c r="O822" s="1"/>
  <c r="I829"/>
  <c r="G828"/>
  <c r="O829"/>
  <c r="M828"/>
  <c r="I850"/>
  <c r="G849"/>
  <c r="O850"/>
  <c r="M849"/>
  <c r="L861"/>
  <c r="J857"/>
  <c r="I864"/>
  <c r="G857"/>
  <c r="O864"/>
  <c r="M857"/>
  <c r="L871"/>
  <c r="J870"/>
  <c r="L879"/>
  <c r="J878"/>
  <c r="I880"/>
  <c r="G879"/>
  <c r="O880"/>
  <c r="M879"/>
  <c r="J709"/>
  <c r="L709" s="1"/>
  <c r="G710"/>
  <c r="M710"/>
  <c r="J713"/>
  <c r="L713" s="1"/>
  <c r="G718"/>
  <c r="I718" s="1"/>
  <c r="M718"/>
  <c r="O718" s="1"/>
  <c r="J719"/>
  <c r="M724"/>
  <c r="J725"/>
  <c r="G728"/>
  <c r="I728" s="1"/>
  <c r="M728"/>
  <c r="O728" s="1"/>
  <c r="G732"/>
  <c r="M732"/>
  <c r="J733"/>
  <c r="G737"/>
  <c r="J742"/>
  <c r="L742" s="1"/>
  <c r="G743"/>
  <c r="M743"/>
  <c r="G746"/>
  <c r="I746" s="1"/>
  <c r="M746"/>
  <c r="O746" s="1"/>
  <c r="J749"/>
  <c r="G750"/>
  <c r="M750"/>
  <c r="G761"/>
  <c r="M761"/>
  <c r="J764"/>
  <c r="L764" s="1"/>
  <c r="G767"/>
  <c r="I767" s="1"/>
  <c r="M767"/>
  <c r="O767" s="1"/>
  <c r="J770"/>
  <c r="L770" s="1"/>
  <c r="G773"/>
  <c r="I773" s="1"/>
  <c r="M773"/>
  <c r="O773" s="1"/>
  <c r="G776"/>
  <c r="I776" s="1"/>
  <c r="M776"/>
  <c r="O776" s="1"/>
  <c r="J782"/>
  <c r="L782" s="1"/>
  <c r="J786"/>
  <c r="G787"/>
  <c r="M787"/>
  <c r="G792"/>
  <c r="M792"/>
  <c r="J793"/>
  <c r="O795"/>
  <c r="L803"/>
  <c r="L858"/>
  <c r="L864"/>
  <c r="K870"/>
  <c r="K869" s="1"/>
  <c r="K868" s="1"/>
  <c r="K867" s="1"/>
  <c r="K798" s="1"/>
  <c r="L874"/>
  <c r="L818"/>
  <c r="J817"/>
  <c r="L817" s="1"/>
  <c r="I819"/>
  <c r="G818"/>
  <c r="O819"/>
  <c r="M818"/>
  <c r="L824"/>
  <c r="J823"/>
  <c r="L830"/>
  <c r="J829"/>
  <c r="L834"/>
  <c r="J833"/>
  <c r="L833" s="1"/>
  <c r="L843"/>
  <c r="J842"/>
  <c r="I844"/>
  <c r="G843"/>
  <c r="O844"/>
  <c r="M843"/>
  <c r="L849"/>
  <c r="J848"/>
  <c r="I870"/>
  <c r="G869"/>
  <c r="O870"/>
  <c r="M869"/>
  <c r="K857"/>
  <c r="K856" s="1"/>
  <c r="K855" s="1"/>
  <c r="L804"/>
  <c r="I805"/>
  <c r="O805"/>
  <c r="L810"/>
  <c r="I811"/>
  <c r="O811"/>
  <c r="L819"/>
  <c r="I820"/>
  <c r="O820"/>
  <c r="I824"/>
  <c r="O824"/>
  <c r="L825"/>
  <c r="I830"/>
  <c r="O830"/>
  <c r="L831"/>
  <c r="I834"/>
  <c r="O834"/>
  <c r="L835"/>
  <c r="L838"/>
  <c r="L844"/>
  <c r="I845"/>
  <c r="O845"/>
  <c r="L850"/>
  <c r="I853"/>
  <c r="O853"/>
  <c r="I859"/>
  <c r="O859"/>
  <c r="L862"/>
  <c r="I865"/>
  <c r="O865"/>
  <c r="I871"/>
  <c r="O871"/>
  <c r="L872"/>
  <c r="I875"/>
  <c r="O875"/>
  <c r="L880"/>
  <c r="I881"/>
  <c r="O881"/>
  <c r="L77" l="1"/>
  <c r="J15"/>
  <c r="L15" s="1"/>
  <c r="I77"/>
  <c r="G15"/>
  <c r="I15" s="1"/>
  <c r="O77"/>
  <c r="M15"/>
  <c r="O15" s="1"/>
  <c r="K883"/>
  <c r="M868"/>
  <c r="O869"/>
  <c r="G868"/>
  <c r="I869"/>
  <c r="J847"/>
  <c r="L847" s="1"/>
  <c r="L848"/>
  <c r="M842"/>
  <c r="O843"/>
  <c r="G842"/>
  <c r="I843"/>
  <c r="J841"/>
  <c r="L842"/>
  <c r="J828"/>
  <c r="L829"/>
  <c r="J822"/>
  <c r="L822" s="1"/>
  <c r="L823"/>
  <c r="M817"/>
  <c r="O817" s="1"/>
  <c r="O818"/>
  <c r="G817"/>
  <c r="I817" s="1"/>
  <c r="I818"/>
  <c r="J792"/>
  <c r="L793"/>
  <c r="G791"/>
  <c r="I791" s="1"/>
  <c r="I792"/>
  <c r="G786"/>
  <c r="I787"/>
  <c r="G760"/>
  <c r="I761"/>
  <c r="M749"/>
  <c r="O750"/>
  <c r="J741"/>
  <c r="L749"/>
  <c r="G742"/>
  <c r="I742" s="1"/>
  <c r="I743"/>
  <c r="G736"/>
  <c r="I736" s="1"/>
  <c r="I737"/>
  <c r="M731"/>
  <c r="O731" s="1"/>
  <c r="O732"/>
  <c r="J724"/>
  <c r="L725"/>
  <c r="I710"/>
  <c r="G709"/>
  <c r="I709" s="1"/>
  <c r="M878"/>
  <c r="O879"/>
  <c r="G878"/>
  <c r="I879"/>
  <c r="J877"/>
  <c r="L877" s="1"/>
  <c r="L878"/>
  <c r="J869"/>
  <c r="L870"/>
  <c r="M856"/>
  <c r="O857"/>
  <c r="G856"/>
  <c r="I857"/>
  <c r="L857"/>
  <c r="J856"/>
  <c r="M848"/>
  <c r="O849"/>
  <c r="G848"/>
  <c r="I849"/>
  <c r="M827"/>
  <c r="O827" s="1"/>
  <c r="O828"/>
  <c r="G827"/>
  <c r="I827" s="1"/>
  <c r="I828"/>
  <c r="M808"/>
  <c r="O809"/>
  <c r="G808"/>
  <c r="I809"/>
  <c r="J807"/>
  <c r="L807" s="1"/>
  <c r="L808"/>
  <c r="M802"/>
  <c r="O803"/>
  <c r="G802"/>
  <c r="I803"/>
  <c r="L453"/>
  <c r="J452"/>
  <c r="J702"/>
  <c r="L703"/>
  <c r="G698"/>
  <c r="I698" s="1"/>
  <c r="I699"/>
  <c r="G685"/>
  <c r="I686"/>
  <c r="G673"/>
  <c r="I673" s="1"/>
  <c r="I680"/>
  <c r="J666"/>
  <c r="L667"/>
  <c r="O660"/>
  <c r="M635"/>
  <c r="O635" s="1"/>
  <c r="G628"/>
  <c r="I628" s="1"/>
  <c r="I629"/>
  <c r="M625"/>
  <c r="O625" s="1"/>
  <c r="O626"/>
  <c r="M582"/>
  <c r="O582" s="1"/>
  <c r="O589"/>
  <c r="L586"/>
  <c r="J582"/>
  <c r="L582" s="1"/>
  <c r="M573"/>
  <c r="O574"/>
  <c r="J572"/>
  <c r="L572" s="1"/>
  <c r="L573"/>
  <c r="O563"/>
  <c r="M559"/>
  <c r="O703"/>
  <c r="M702"/>
  <c r="I703"/>
  <c r="G702"/>
  <c r="I702" s="1"/>
  <c r="M413"/>
  <c r="O414"/>
  <c r="J408"/>
  <c r="L408" s="1"/>
  <c r="L409"/>
  <c r="M401"/>
  <c r="O401" s="1"/>
  <c r="O402"/>
  <c r="G397"/>
  <c r="I397" s="1"/>
  <c r="I398"/>
  <c r="G388"/>
  <c r="I388" s="1"/>
  <c r="I389"/>
  <c r="M382"/>
  <c r="O382" s="1"/>
  <c r="O383"/>
  <c r="G379"/>
  <c r="I379" s="1"/>
  <c r="I380"/>
  <c r="I370"/>
  <c r="G356"/>
  <c r="I356" s="1"/>
  <c r="I357"/>
  <c r="G347"/>
  <c r="I347" s="1"/>
  <c r="I348"/>
  <c r="M343"/>
  <c r="O343" s="1"/>
  <c r="O344"/>
  <c r="G332"/>
  <c r="I333"/>
  <c r="M302"/>
  <c r="O315"/>
  <c r="L312"/>
  <c r="J302"/>
  <c r="O443"/>
  <c r="M419"/>
  <c r="O419" s="1"/>
  <c r="I443"/>
  <c r="G419"/>
  <c r="I419" s="1"/>
  <c r="O164"/>
  <c r="M163"/>
  <c r="G724"/>
  <c r="G666"/>
  <c r="I666" s="1"/>
  <c r="M597"/>
  <c r="M673"/>
  <c r="O673" s="1"/>
  <c r="N596"/>
  <c r="N595" s="1"/>
  <c r="N556" s="1"/>
  <c r="N555" s="1"/>
  <c r="N883" s="1"/>
  <c r="J401"/>
  <c r="L401" s="1"/>
  <c r="M791"/>
  <c r="O791" s="1"/>
  <c r="O792"/>
  <c r="M786"/>
  <c r="O787"/>
  <c r="J785"/>
  <c r="L786"/>
  <c r="M760"/>
  <c r="O761"/>
  <c r="G749"/>
  <c r="I750"/>
  <c r="M742"/>
  <c r="O742" s="1"/>
  <c r="O743"/>
  <c r="J732"/>
  <c r="L733"/>
  <c r="G731"/>
  <c r="I731" s="1"/>
  <c r="I732"/>
  <c r="M717"/>
  <c r="O724"/>
  <c r="J718"/>
  <c r="L718" s="1"/>
  <c r="L719"/>
  <c r="M709"/>
  <c r="O709" s="1"/>
  <c r="O710"/>
  <c r="L801"/>
  <c r="J800"/>
  <c r="O686"/>
  <c r="I660"/>
  <c r="G635"/>
  <c r="I635" s="1"/>
  <c r="M628"/>
  <c r="O628" s="1"/>
  <c r="O629"/>
  <c r="G625"/>
  <c r="I625" s="1"/>
  <c r="I626"/>
  <c r="J597"/>
  <c r="L610"/>
  <c r="G582"/>
  <c r="I582" s="1"/>
  <c r="I589"/>
  <c r="G573"/>
  <c r="I574"/>
  <c r="J559"/>
  <c r="L569"/>
  <c r="I563"/>
  <c r="G559"/>
  <c r="J414"/>
  <c r="L415"/>
  <c r="G413"/>
  <c r="I414"/>
  <c r="G401"/>
  <c r="I401" s="1"/>
  <c r="I402"/>
  <c r="M397"/>
  <c r="O397" s="1"/>
  <c r="O398"/>
  <c r="M360"/>
  <c r="O370"/>
  <c r="L367"/>
  <c r="J360"/>
  <c r="M356"/>
  <c r="O356" s="1"/>
  <c r="O357"/>
  <c r="M347"/>
  <c r="O347" s="1"/>
  <c r="O348"/>
  <c r="G343"/>
  <c r="I343" s="1"/>
  <c r="I344"/>
  <c r="M332"/>
  <c r="O333"/>
  <c r="J331"/>
  <c r="L332"/>
  <c r="G302"/>
  <c r="I315"/>
  <c r="I175"/>
  <c r="G165"/>
  <c r="J760"/>
  <c r="H556"/>
  <c r="H555" s="1"/>
  <c r="H883" s="1"/>
  <c r="J673"/>
  <c r="L673" s="1"/>
  <c r="G164" l="1"/>
  <c r="I165"/>
  <c r="J355"/>
  <c r="L360"/>
  <c r="I559"/>
  <c r="L800"/>
  <c r="O163"/>
  <c r="M152"/>
  <c r="J301"/>
  <c r="L302"/>
  <c r="M698"/>
  <c r="O702"/>
  <c r="O559"/>
  <c r="L452"/>
  <c r="J448"/>
  <c r="J855"/>
  <c r="L855" s="1"/>
  <c r="L856"/>
  <c r="G597"/>
  <c r="J759"/>
  <c r="L760"/>
  <c r="I302"/>
  <c r="G301"/>
  <c r="L331"/>
  <c r="J330"/>
  <c r="L330" s="1"/>
  <c r="O332"/>
  <c r="M331"/>
  <c r="O360"/>
  <c r="M355"/>
  <c r="I413"/>
  <c r="G412"/>
  <c r="I412" s="1"/>
  <c r="L414"/>
  <c r="J413"/>
  <c r="L559"/>
  <c r="J558"/>
  <c r="I573"/>
  <c r="G572"/>
  <c r="I572" s="1"/>
  <c r="L597"/>
  <c r="O717"/>
  <c r="M716"/>
  <c r="O716" s="1"/>
  <c r="L732"/>
  <c r="J731"/>
  <c r="L731" s="1"/>
  <c r="I749"/>
  <c r="G741"/>
  <c r="O760"/>
  <c r="M759"/>
  <c r="L785"/>
  <c r="J781"/>
  <c r="O786"/>
  <c r="M785"/>
  <c r="M596"/>
  <c r="O597"/>
  <c r="G717"/>
  <c r="I724"/>
  <c r="O302"/>
  <c r="M301"/>
  <c r="I332"/>
  <c r="G331"/>
  <c r="O413"/>
  <c r="M412"/>
  <c r="O412" s="1"/>
  <c r="O573"/>
  <c r="M572"/>
  <c r="O572" s="1"/>
  <c r="L666"/>
  <c r="J635"/>
  <c r="L635" s="1"/>
  <c r="I685"/>
  <c r="G684"/>
  <c r="L702"/>
  <c r="J698"/>
  <c r="I802"/>
  <c r="G801"/>
  <c r="O802"/>
  <c r="M801"/>
  <c r="I808"/>
  <c r="G807"/>
  <c r="I807" s="1"/>
  <c r="O808"/>
  <c r="M807"/>
  <c r="O807" s="1"/>
  <c r="I848"/>
  <c r="G847"/>
  <c r="I847" s="1"/>
  <c r="O848"/>
  <c r="M847"/>
  <c r="O847" s="1"/>
  <c r="I856"/>
  <c r="G855"/>
  <c r="I855" s="1"/>
  <c r="O856"/>
  <c r="M855"/>
  <c r="O855" s="1"/>
  <c r="L869"/>
  <c r="J868"/>
  <c r="I878"/>
  <c r="G877"/>
  <c r="I877" s="1"/>
  <c r="O878"/>
  <c r="M877"/>
  <c r="O877" s="1"/>
  <c r="L724"/>
  <c r="J717"/>
  <c r="L741"/>
  <c r="J740"/>
  <c r="L740" s="1"/>
  <c r="O749"/>
  <c r="M741"/>
  <c r="I760"/>
  <c r="G759"/>
  <c r="I786"/>
  <c r="G785"/>
  <c r="L792"/>
  <c r="J791"/>
  <c r="L791" s="1"/>
  <c r="L828"/>
  <c r="J827"/>
  <c r="L827" s="1"/>
  <c r="L841"/>
  <c r="J840"/>
  <c r="L840" s="1"/>
  <c r="I842"/>
  <c r="G841"/>
  <c r="O842"/>
  <c r="M841"/>
  <c r="I868"/>
  <c r="G867"/>
  <c r="I867" s="1"/>
  <c r="O868"/>
  <c r="M867"/>
  <c r="O867" s="1"/>
  <c r="G360"/>
  <c r="M840" l="1"/>
  <c r="O840" s="1"/>
  <c r="O841"/>
  <c r="G840"/>
  <c r="I840" s="1"/>
  <c r="I841"/>
  <c r="I785"/>
  <c r="G781"/>
  <c r="G758"/>
  <c r="I759"/>
  <c r="M740"/>
  <c r="O740" s="1"/>
  <c r="O741"/>
  <c r="J716"/>
  <c r="L716" s="1"/>
  <c r="L717"/>
  <c r="J867"/>
  <c r="L867" s="1"/>
  <c r="L868"/>
  <c r="M800"/>
  <c r="O801"/>
  <c r="G800"/>
  <c r="I801"/>
  <c r="L698"/>
  <c r="J685"/>
  <c r="G683"/>
  <c r="I683" s="1"/>
  <c r="I684"/>
  <c r="G330"/>
  <c r="I330" s="1"/>
  <c r="I331"/>
  <c r="O301"/>
  <c r="M289"/>
  <c r="O289" s="1"/>
  <c r="O785"/>
  <c r="M781"/>
  <c r="L781"/>
  <c r="J780"/>
  <c r="M758"/>
  <c r="O759"/>
  <c r="G740"/>
  <c r="I740" s="1"/>
  <c r="I741"/>
  <c r="J557"/>
  <c r="L558"/>
  <c r="L413"/>
  <c r="M354"/>
  <c r="O354" s="1"/>
  <c r="O355"/>
  <c r="M330"/>
  <c r="O330" s="1"/>
  <c r="O331"/>
  <c r="I301"/>
  <c r="G289"/>
  <c r="I289" s="1"/>
  <c r="G596"/>
  <c r="I597"/>
  <c r="O698"/>
  <c r="M685"/>
  <c r="L301"/>
  <c r="J289"/>
  <c r="L355"/>
  <c r="J354"/>
  <c r="L354" s="1"/>
  <c r="I164"/>
  <c r="G163"/>
  <c r="J596"/>
  <c r="M558"/>
  <c r="J799"/>
  <c r="G558"/>
  <c r="I360"/>
  <c r="G355"/>
  <c r="I717"/>
  <c r="G716"/>
  <c r="I716" s="1"/>
  <c r="O596"/>
  <c r="M595"/>
  <c r="O595" s="1"/>
  <c r="L759"/>
  <c r="J758"/>
  <c r="L448"/>
  <c r="J447"/>
  <c r="L447" s="1"/>
  <c r="O152"/>
  <c r="L758" l="1"/>
  <c r="I558"/>
  <c r="G557"/>
  <c r="I163"/>
  <c r="G152"/>
  <c r="L799"/>
  <c r="J798"/>
  <c r="L798" s="1"/>
  <c r="J595"/>
  <c r="L595" s="1"/>
  <c r="L596"/>
  <c r="I596"/>
  <c r="G595"/>
  <c r="I595" s="1"/>
  <c r="L557"/>
  <c r="O758"/>
  <c r="I800"/>
  <c r="G799"/>
  <c r="O800"/>
  <c r="M799"/>
  <c r="I758"/>
  <c r="M14"/>
  <c r="J412"/>
  <c r="L412" s="1"/>
  <c r="G354"/>
  <c r="I354" s="1"/>
  <c r="I355"/>
  <c r="O558"/>
  <c r="M557"/>
  <c r="L289"/>
  <c r="J14"/>
  <c r="O685"/>
  <c r="M684"/>
  <c r="J779"/>
  <c r="L779" s="1"/>
  <c r="L780"/>
  <c r="M780"/>
  <c r="O781"/>
  <c r="J684"/>
  <c r="L685"/>
  <c r="G780"/>
  <c r="I781"/>
  <c r="M683" l="1"/>
  <c r="O683" s="1"/>
  <c r="O684"/>
  <c r="L14"/>
  <c r="M556"/>
  <c r="O557"/>
  <c r="M798"/>
  <c r="O798" s="1"/>
  <c r="O799"/>
  <c r="G798"/>
  <c r="I798" s="1"/>
  <c r="I799"/>
  <c r="G14"/>
  <c r="I152"/>
  <c r="G556"/>
  <c r="I557"/>
  <c r="I780"/>
  <c r="G779"/>
  <c r="L684"/>
  <c r="J683"/>
  <c r="O780"/>
  <c r="M779"/>
  <c r="O14"/>
  <c r="J757"/>
  <c r="L757" s="1"/>
  <c r="O779" l="1"/>
  <c r="M757"/>
  <c r="O757" s="1"/>
  <c r="L683"/>
  <c r="J556"/>
  <c r="I779"/>
  <c r="G757"/>
  <c r="I757" s="1"/>
  <c r="I556"/>
  <c r="G555"/>
  <c r="I555" s="1"/>
  <c r="I14"/>
  <c r="O556"/>
  <c r="M555"/>
  <c r="O555" l="1"/>
  <c r="M883"/>
  <c r="O883" s="1"/>
  <c r="J555"/>
  <c r="L556"/>
  <c r="G883"/>
  <c r="I883" s="1"/>
  <c r="L555" l="1"/>
  <c r="J883"/>
  <c r="L883" s="1"/>
</calcChain>
</file>

<file path=xl/sharedStrings.xml><?xml version="1.0" encoding="utf-8"?>
<sst xmlns="http://schemas.openxmlformats.org/spreadsheetml/2006/main" count="4474" uniqueCount="556">
  <si>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</si>
  <si>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</si>
  <si>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</si>
  <si>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</si>
  <si>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</si>
  <si>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</si>
  <si>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</si>
  <si>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</si>
  <si>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</si>
  <si>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</si>
  <si>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</si>
  <si>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</si>
  <si>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</si>
  <si>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</si>
  <si>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</si>
  <si>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</si>
  <si>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</si>
  <si>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</si>
  <si>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</si>
  <si>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</si>
  <si>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</si>
  <si>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</si>
  <si>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</si>
  <si>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</si>
  <si>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</si>
  <si>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</si>
  <si>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</si>
  <si>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</si>
  <si>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</si>
  <si>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</si>
  <si>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</si>
  <si>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</si>
  <si>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</si>
  <si>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</si>
  <si>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 xml:space="preserve">Образование </t>
  </si>
  <si>
    <t>801</t>
  </si>
  <si>
    <t>Другие вопросы в области национальной экономики</t>
  </si>
  <si>
    <t>Охрана семьи и детства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</si>
  <si>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</si>
  <si>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</si>
  <si>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</si>
  <si>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</si>
  <si>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</si>
  <si>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</si>
  <si>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</si>
  <si>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</si>
  <si>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</si>
  <si>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</si>
  <si>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</si>
  <si>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</si>
  <si>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</si>
  <si>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</si>
  <si>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</si>
  <si>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</si>
  <si>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</si>
  <si>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</si>
  <si>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</si>
  <si>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</si>
  <si>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</si>
  <si>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</si>
  <si>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</si>
  <si>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</si>
  <si>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</si>
  <si>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</si>
  <si>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</si>
  <si>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</si>
  <si>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</si>
  <si>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</si>
  <si>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</si>
  <si>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</si>
  <si>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</si>
  <si>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</si>
  <si>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</si>
  <si>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</si>
  <si>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</si>
  <si>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</si>
  <si>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</si>
  <si>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</si>
  <si>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</si>
  <si>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</si>
  <si>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</si>
  <si>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</si>
  <si>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</si>
  <si>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</si>
  <si>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</si>
  <si>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</si>
  <si>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</si>
  <si>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</si>
  <si>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</si>
  <si>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</si>
  <si>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</si>
  <si>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</si>
  <si>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</si>
  <si>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</si>
  <si>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</si>
  <si>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</si>
  <si>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</si>
  <si>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</si>
  <si>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</si>
  <si>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</si>
  <si>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</si>
  <si>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</si>
  <si>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</si>
  <si>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</si>
  <si>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</si>
  <si>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</si>
  <si>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</si>
  <si>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</si>
  <si>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</si>
  <si>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</si>
  <si>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</si>
  <si>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</si>
  <si>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</si>
  <si>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</si>
  <si>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</si>
  <si>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</si>
  <si>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</si>
  <si>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</si>
  <si>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</si>
  <si>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</si>
  <si>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</si>
  <si>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</si>
  <si>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</si>
  <si>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</si>
  <si>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</si>
  <si>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</si>
  <si>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</si>
  <si>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</si>
  <si>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</si>
  <si>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</si>
  <si>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</si>
  <si>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</si>
  <si>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</si>
  <si>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</si>
  <si>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</si>
  <si>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</si>
  <si>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</si>
  <si>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</si>
  <si>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</si>
  <si>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</si>
  <si>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</si>
  <si>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</si>
  <si>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</si>
  <si>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</si>
  <si>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</si>
  <si>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</si>
  <si>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</si>
  <si>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</si>
  <si>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</si>
  <si>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</si>
  <si>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</si>
  <si>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</si>
  <si>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</si>
  <si>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</si>
  <si>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</si>
  <si>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</si>
  <si>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</si>
  <si>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</si>
  <si>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</si>
  <si>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</si>
  <si>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</si>
  <si>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</si>
  <si>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</si>
  <si>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</si>
  <si>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</si>
  <si>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</si>
  <si>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</si>
  <si>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</si>
  <si>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</si>
  <si>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</si>
  <si>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</si>
  <si>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14 1 00 51180</t>
  </si>
  <si>
    <t>14 3 00 00000</t>
  </si>
  <si>
    <t>14 3 00 78010</t>
  </si>
  <si>
    <t>14 3 00 87010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</si>
  <si>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</si>
  <si>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</si>
  <si>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</si>
  <si>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</si>
  <si>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</si>
  <si>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</si>
  <si>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</si>
  <si>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</si>
  <si>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</si>
  <si>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</si>
  <si>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</si>
  <si>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</si>
  <si>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</si>
  <si>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</si>
  <si>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</si>
  <si>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</si>
  <si>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</si>
  <si>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</si>
  <si>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</si>
  <si>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</si>
  <si>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</si>
  <si>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</si>
  <si>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</si>
  <si>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</si>
  <si>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</si>
  <si>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</si>
  <si>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</si>
  <si>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</si>
  <si>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</si>
  <si>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</si>
  <si>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</si>
  <si>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</si>
  <si>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</si>
  <si>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</si>
  <si>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>68 0 00 R0820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</si>
  <si>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</si>
  <si>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</si>
  <si>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</si>
  <si>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</si>
  <si>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</si>
  <si>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</si>
  <si>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</si>
  <si>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</si>
  <si>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</si>
  <si>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</si>
  <si>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</si>
  <si>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</si>
  <si>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</si>
  <si>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</si>
  <si>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</si>
  <si>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</si>
  <si>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</si>
  <si>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</si>
  <si>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</si>
  <si>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</si>
  <si>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</si>
  <si>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</si>
  <si>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</si>
  <si>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>Реализация муниципальных программ поддержки социально ориентированных некоммерческих организаций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</si>
  <si>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</si>
  <si>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</si>
  <si>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</si>
  <si>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</si>
  <si>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</si>
  <si>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</si>
  <si>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Поддержка отрасли культуры</t>
  </si>
  <si>
    <t>02 0 00 L4970</t>
  </si>
  <si>
    <t>Иные выплаты населению</t>
  </si>
  <si>
    <t>Прочие межбюджетные трансферты общего характера</t>
  </si>
  <si>
    <t>Вид расхо-дов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</si>
  <si>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</si>
  <si>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</si>
  <si>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</si>
  <si>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</si>
  <si>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</si>
  <si>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</si>
  <si>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</si>
  <si>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</si>
  <si>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</si>
  <si>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</si>
  <si>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</si>
  <si>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</si>
  <si>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</si>
  <si>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</si>
  <si>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</si>
  <si>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</si>
  <si>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</si>
  <si>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</si>
  <si>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</si>
  <si>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</si>
  <si>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</si>
  <si>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</si>
  <si>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</si>
  <si>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</si>
  <si>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</si>
  <si>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</si>
  <si>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</si>
  <si>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</si>
  <si>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</si>
  <si>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</si>
  <si>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</si>
  <si>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</si>
  <si>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</si>
  <si>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18 1 00 78130</t>
  </si>
  <si>
    <t>18 1 00 L5760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</si>
  <si>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</si>
  <si>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</si>
  <si>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</si>
  <si>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</si>
  <si>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</si>
  <si>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</si>
  <si>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</si>
  <si>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</si>
  <si>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</si>
  <si>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</si>
  <si>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</si>
  <si>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</si>
  <si>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</si>
  <si>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</si>
  <si>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</si>
  <si>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</si>
  <si>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</si>
  <si>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</si>
  <si>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</si>
  <si>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</si>
  <si>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</si>
  <si>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</si>
  <si>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</si>
  <si>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</si>
  <si>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</si>
  <si>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</si>
  <si>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</si>
  <si>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</si>
  <si>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</si>
  <si>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</si>
  <si>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</si>
  <si>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</si>
  <si>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</si>
  <si>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</si>
  <si>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</si>
  <si>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</si>
  <si>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</si>
  <si>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</si>
  <si>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</si>
  <si>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</si>
  <si>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</si>
  <si>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</si>
  <si>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</si>
  <si>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</si>
  <si>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</si>
  <si>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</si>
  <si>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</si>
  <si>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</si>
  <si>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</si>
  <si>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</si>
  <si>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</si>
  <si>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</si>
  <si>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</si>
  <si>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</si>
  <si>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</si>
  <si>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</si>
  <si>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</si>
  <si>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</si>
  <si>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</si>
  <si>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</si>
  <si>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</si>
  <si>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</si>
  <si>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</si>
  <si>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</si>
  <si>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</si>
  <si>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</si>
  <si>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</si>
  <si>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</si>
  <si>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</si>
  <si>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</si>
  <si>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14 1 00 78790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</si>
  <si>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</si>
  <si>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</si>
  <si>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</si>
  <si>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</si>
  <si>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</si>
  <si>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</si>
  <si>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</si>
  <si>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</si>
  <si>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</si>
  <si>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</si>
  <si>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</si>
  <si>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</si>
  <si>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</si>
  <si>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</si>
  <si>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</si>
  <si>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6 00 S6880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</si>
  <si>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</si>
  <si>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</si>
  <si>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</si>
  <si>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</si>
  <si>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</si>
  <si>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</si>
  <si>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21 0 00 81570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</si>
  <si>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</si>
  <si>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</si>
  <si>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</si>
  <si>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</si>
  <si>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</si>
  <si>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</si>
  <si>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</si>
  <si>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</si>
  <si>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</si>
  <si>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</si>
  <si>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</si>
  <si>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</si>
  <si>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</si>
  <si>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</si>
  <si>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</si>
  <si>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</si>
  <si>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</si>
  <si>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</si>
  <si>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</si>
  <si>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</si>
  <si>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</si>
  <si>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</si>
  <si>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</si>
  <si>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</si>
  <si>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</si>
  <si>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</si>
  <si>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</si>
  <si>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</si>
  <si>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</si>
  <si>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</si>
  <si>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</si>
  <si>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</si>
  <si>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</si>
  <si>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16 2 00 80310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</si>
  <si>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</si>
  <si>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</si>
  <si>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</si>
  <si>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</si>
  <si>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</si>
  <si>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</si>
  <si>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</si>
  <si>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</si>
  <si>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</si>
  <si>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</si>
  <si>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</si>
  <si>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</si>
  <si>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</si>
  <si>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</si>
  <si>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</si>
  <si>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</si>
  <si>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</si>
  <si>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</si>
  <si>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</si>
  <si>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</si>
  <si>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</si>
  <si>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</si>
  <si>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</si>
  <si>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</si>
  <si>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</si>
  <si>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</si>
  <si>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</si>
  <si>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</si>
  <si>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19 0 00 83520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</si>
  <si>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</si>
  <si>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</si>
  <si>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</si>
  <si>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</si>
  <si>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</si>
  <si>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</si>
  <si>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</si>
  <si>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</si>
  <si>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</si>
  <si>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</si>
  <si>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</si>
  <si>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</si>
  <si>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18 2 00 80310</t>
  </si>
  <si>
    <t>09 0 00 S8530</t>
  </si>
  <si>
    <t>05 6 00 78880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</si>
  <si>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</si>
  <si>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</si>
  <si>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</si>
  <si>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</si>
  <si>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</si>
  <si>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</si>
  <si>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</si>
  <si>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</si>
  <si>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</si>
  <si>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</si>
  <si>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</si>
  <si>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</si>
  <si>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05 1 00 71400</t>
  </si>
  <si>
    <t>Ведомственная структура расходов  бюджета  муниципального района на 2022 год и на плановый период 2023 и 2024 годов</t>
  </si>
  <si>
    <t>Сумма, рублей</t>
  </si>
  <si>
    <t>2022 год</t>
  </si>
  <si>
    <t>2023 год</t>
  </si>
  <si>
    <t>2024 год</t>
  </si>
  <si>
    <t>05 1 00 78880</t>
  </si>
  <si>
    <t>06 0 A1 00000</t>
  </si>
  <si>
    <t>06 0 A1 54540</t>
  </si>
  <si>
    <t>Федеральный проект "Культурная среда"</t>
  </si>
  <si>
    <t>Создание модельных муниципальных библиотек</t>
  </si>
  <si>
    <t>21 0 00 S6380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</si>
  <si>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</si>
  <si>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05 1 00 S6980</t>
  </si>
  <si>
    <t xml:space="preserve">Единая субвенция местным бюджетам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</si>
  <si>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</si>
  <si>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 0 00 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</si>
  <si>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</si>
  <si>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</si>
  <si>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Капитальный ремонт зданий муниципальных общеобразовательных организаций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</si>
  <si>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</si>
  <si>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</si>
  <si>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6 00 S8180</t>
  </si>
  <si>
    <t>Муниципальная программа "Развитие торговли и обеспечение защиты прав потребителей в МО "Красноборский муниципальный район""</t>
  </si>
  <si>
    <t>12 1 00 00000</t>
  </si>
  <si>
    <t>Подпрограмма "Развитие торговли в МО "Красноборский муниципальный район"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</si>
  <si>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</si>
  <si>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12 1 00 78270</t>
  </si>
  <si>
    <t>12 1 00 82270</t>
  </si>
  <si>
    <t>12 1 00 78700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</si>
  <si>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</si>
  <si>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</si>
  <si>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"Развитие имущественно-земельных отношений в МО "Красноборский муниципальный район"</t>
  </si>
  <si>
    <t xml:space="preserve">Муниципальная программа "Развитие имущественно-земельных отношений в МО "Красноборский муниципальный район" 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</si>
  <si>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</si>
  <si>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</si>
  <si>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</si>
  <si>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образования в МО "Красноборский муниципальный район"</t>
  </si>
  <si>
    <t>Подпрограмма "Создание условий для инклюзивного образования"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</si>
  <si>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</si>
  <si>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</si>
  <si>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</si>
  <si>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r>
      <t>Подпрограмма "Организация и обеспечение бюджетного процесса в МО "Красноборский муниципальный район</t>
    </r>
    <r>
      <rPr>
        <b/>
        <sz val="9"/>
        <rFont val="Times New Roman"/>
        <family val="1"/>
        <charset val="204"/>
      </rPr>
      <t>"</t>
    </r>
  </si>
  <si>
    <t>03 1 00 S8420</t>
  </si>
  <si>
    <t>Подпрограмма "Поддержание устойчивого исполнения бюджетов сельских поселений МО "Красноборский муниципальный район"</t>
  </si>
  <si>
    <t>03 2 00 00000</t>
  </si>
  <si>
    <t>03 2 00 S8410</t>
  </si>
  <si>
    <t>Подпрограмма «Поддержка социально ориентированных некоммерческих организаций»</t>
  </si>
  <si>
    <t xml:space="preserve">Софинансирование вопросов местного значения муниципальных образований сельских поселений МО "Красноборский муниципальный район" 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</si>
  <si>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</si>
  <si>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802 </t>
  </si>
  <si>
    <t>802</t>
  </si>
  <si>
    <t>803</t>
  </si>
  <si>
    <t>сумма, рублей</t>
  </si>
  <si>
    <t>изменения (+,-), рублей</t>
  </si>
  <si>
    <t>Администрация муниципального образования "Красноборский муниципальный район" Архангельской области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</si>
  <si>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</si>
  <si>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</si>
  <si>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</si>
  <si>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Мероприятия по предупреждению и ликвидации чрезвычайных ситуаций природного и техногенного характера</t>
  </si>
  <si>
    <t xml:space="preserve">Обеспечение деятельности контрольно-ревизионной комиссии    </t>
  </si>
  <si>
    <t>Контрольно-ревизионная комиссия муниципального образования "Красноборский муниципальный район" Архангельской области</t>
  </si>
  <si>
    <t>Собрание депутатов муниципального образования "Красноборский муниципальный район" Архангельской области</t>
  </si>
  <si>
    <t>56 0 00 00000</t>
  </si>
  <si>
    <t>56 0 00 80010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</si>
  <si>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</si>
  <si>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>"Приложение № 5</t>
  </si>
  <si>
    <t xml:space="preserve">                        от 23.12.2021 года  № 55"</t>
  </si>
  <si>
    <t>Приложение № 4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</si>
  <si>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</si>
  <si>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</si>
  <si>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</si>
  <si>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06 0 00 76810</t>
  </si>
  <si>
    <t>Ремонт зданий муниципальных учреждеий культуры</t>
  </si>
  <si>
    <t>05 6 00 78180</t>
  </si>
  <si>
    <t>05 6 00 L7500</t>
  </si>
  <si>
    <t>Реализация мероприятий по модернизации школьных систем образования</t>
  </si>
  <si>
    <t>05 6 00 84010</t>
  </si>
  <si>
    <t>Капитальный ремонт общеобразовательных учреждений</t>
  </si>
  <si>
    <t>62 0 00 00000</t>
  </si>
  <si>
    <t>62 1 00 00000</t>
  </si>
  <si>
    <t>62 1 00 71400</t>
  </si>
  <si>
    <t>Непрограммные расходы в области национальной экономики</t>
  </si>
  <si>
    <t>Непрограммные расходы в области сельского хозяйства</t>
  </si>
  <si>
    <t>резервный фонд Правительства Архангельской области</t>
  </si>
  <si>
    <t>05 1 00 74900</t>
  </si>
  <si>
    <t>Оснащение объектов строительства сферы образования муниципальных образований Архангельской области</t>
  </si>
  <si>
    <t>08 2 00 L2990</t>
  </si>
  <si>
    <t>Реализация федеральной целевой программы "Увековечение памяти погибших при защите Отечества на 201-2024 годы</t>
  </si>
  <si>
    <t>Благоустройство</t>
  </si>
  <si>
    <t xml:space="preserve">                        от 14.04.2022  № 20</t>
  </si>
  <si>
    <t>Сумма , рублей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</si>
</sst>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3" fillId="0" borderId="0"/>
  </cellStyleXfs>
  <cellXfs count="110">
    <xf numFmtId="0" fontId="0" fillId="0" borderId="0" xfId="0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4" fillId="0" borderId="1" xfId="0" applyFont="1" applyFill="1" applyBorder="1"/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3" fontId="17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2" fontId="12" fillId="0" borderId="1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/>
    <xf numFmtId="2" fontId="12" fillId="0" borderId="1" xfId="0" applyNumberFormat="1" applyFont="1" applyFill="1" applyBorder="1"/>
    <xf numFmtId="2" fontId="17" fillId="0" borderId="1" xfId="1" applyNumberFormat="1" applyFont="1" applyFill="1" applyBorder="1" applyAlignment="1">
      <alignment horizontal="right"/>
    </xf>
    <xf numFmtId="2" fontId="17" fillId="0" borderId="3" xfId="0" applyNumberFormat="1" applyFont="1" applyFill="1" applyBorder="1" applyAlignment="1">
      <alignment horizontal="right"/>
    </xf>
    <xf numFmtId="0" fontId="20" fillId="0" borderId="0" xfId="0" applyFont="1" applyFill="1"/>
    <xf numFmtId="164" fontId="1" fillId="0" borderId="0" xfId="0" applyNumberFormat="1" applyFont="1" applyFill="1" applyAlignment="1">
      <alignment horizontal="center"/>
    </xf>
    <xf numFmtId="0" fontId="7" fillId="0" borderId="0" xfId="0" applyFont="1" applyFill="1"/>
    <xf numFmtId="0" fontId="22" fillId="0" borderId="0" xfId="0" applyFont="1" applyFill="1" applyAlignment="1">
      <alignment horizontal="center"/>
    </xf>
    <xf numFmtId="0" fontId="9" fillId="0" borderId="0" xfId="0" applyFont="1" applyFill="1"/>
    <xf numFmtId="0" fontId="6" fillId="0" borderId="0" xfId="0" applyFont="1" applyFill="1"/>
    <xf numFmtId="0" fontId="5" fillId="0" borderId="0" xfId="0" applyFont="1" applyFill="1"/>
    <xf numFmtId="49" fontId="17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/>
    </xf>
    <xf numFmtId="49" fontId="17" fillId="0" borderId="0" xfId="0" applyNumberFormat="1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164" fontId="17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2" fontId="17" fillId="0" borderId="6" xfId="0" applyNumberFormat="1" applyFont="1" applyFill="1" applyBorder="1" applyAlignment="1">
      <alignment horizontal="right"/>
    </xf>
    <xf numFmtId="2" fontId="12" fillId="0" borderId="6" xfId="0" applyNumberFormat="1" applyFont="1" applyFill="1" applyBorder="1" applyAlignment="1">
      <alignment horizontal="right"/>
    </xf>
    <xf numFmtId="2" fontId="14" fillId="0" borderId="6" xfId="0" applyNumberFormat="1" applyFont="1" applyFill="1" applyBorder="1" applyAlignment="1">
      <alignment horizontal="right"/>
    </xf>
    <xf numFmtId="0" fontId="1" fillId="0" borderId="1" xfId="0" applyFont="1" applyFill="1" applyBorder="1"/>
    <xf numFmtId="0" fontId="2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164" fontId="24" fillId="0" borderId="3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64" fontId="17" fillId="0" borderId="6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Fill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0" borderId="10" xfId="0" applyNumberFormat="1" applyFont="1" applyFill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е №1 - источники финансирован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913"/>
  <sheetViews>
    <sheetView tabSelected="1" workbookViewId="0">
      <selection activeCell="A35" sqref="A35"/>
    </sheetView>
  </sheetViews>
  <sheetFormatPr defaultColWidth="8.85546875" defaultRowHeight="12.75"/>
  <cols>
    <col min="1" max="1" width="77.42578125" style="64" customWidth="1"/>
    <col min="2" max="2" width="5.5703125" style="31" customWidth="1"/>
    <col min="3" max="3" width="6.28515625" style="86" customWidth="1"/>
    <col min="4" max="4" width="5" style="86" customWidth="1"/>
    <col min="5" max="5" width="12" style="86" customWidth="1"/>
    <col min="6" max="6" width="8.140625" style="86" bestFit="1" customWidth="1"/>
    <col min="7" max="7" width="11.5703125" style="73" hidden="1" customWidth="1"/>
    <col min="8" max="8" width="12.42578125" style="73" hidden="1" customWidth="1"/>
    <col min="9" max="9" width="12.28515625" style="73" customWidth="1"/>
    <col min="10" max="10" width="11.5703125" style="63" hidden="1" customWidth="1"/>
    <col min="11" max="11" width="12.42578125" style="63" hidden="1" customWidth="1"/>
    <col min="12" max="12" width="12.140625" style="63" customWidth="1"/>
    <col min="13" max="13" width="11.5703125" style="63" hidden="1" customWidth="1"/>
    <col min="14" max="14" width="12.42578125" style="64" hidden="1" customWidth="1"/>
    <col min="15" max="15" width="11" style="64" customWidth="1"/>
    <col min="16" max="16384" width="8.85546875" style="64"/>
  </cols>
  <sheetData>
    <row r="1" spans="1:17">
      <c r="A1" s="60"/>
      <c r="B1" s="60"/>
      <c r="C1" s="60"/>
      <c r="D1" s="60"/>
      <c r="E1" s="60"/>
      <c r="F1" s="60"/>
      <c r="M1" s="44"/>
      <c r="O1" s="44" t="s">
        <v>532</v>
      </c>
    </row>
    <row r="2" spans="1:17">
      <c r="A2" s="60"/>
      <c r="B2" s="60"/>
      <c r="C2" s="60"/>
      <c r="D2" s="60"/>
      <c r="E2" s="60"/>
      <c r="F2" s="60"/>
      <c r="M2" s="44"/>
      <c r="O2" s="44" t="s">
        <v>271</v>
      </c>
    </row>
    <row r="3" spans="1:17">
      <c r="A3" s="60"/>
      <c r="B3" s="60"/>
      <c r="C3" s="60"/>
      <c r="D3" s="60"/>
      <c r="E3" s="60"/>
      <c r="F3" s="60"/>
      <c r="M3" s="44"/>
      <c r="O3" s="44" t="s">
        <v>554</v>
      </c>
    </row>
    <row r="4" spans="1:17">
      <c r="A4" s="60"/>
      <c r="B4" s="60"/>
      <c r="C4" s="60"/>
      <c r="D4" s="60"/>
      <c r="E4" s="60"/>
      <c r="F4" s="60"/>
      <c r="M4" s="44"/>
    </row>
    <row r="5" spans="1:17">
      <c r="A5" s="60"/>
      <c r="B5" s="60"/>
      <c r="C5" s="60"/>
      <c r="D5" s="60"/>
      <c r="E5" s="60"/>
      <c r="F5" s="60"/>
      <c r="M5" s="44"/>
      <c r="O5" s="44" t="s">
        <v>530</v>
      </c>
    </row>
    <row r="6" spans="1:17">
      <c r="A6" s="60"/>
      <c r="B6" s="60"/>
      <c r="C6" s="60"/>
      <c r="D6" s="60"/>
      <c r="E6" s="60"/>
      <c r="F6" s="60"/>
      <c r="M6" s="44"/>
      <c r="O6" s="44" t="s">
        <v>271</v>
      </c>
    </row>
    <row r="7" spans="1:17">
      <c r="A7" s="60"/>
      <c r="B7" s="60"/>
      <c r="C7" s="60"/>
      <c r="D7" s="60"/>
      <c r="E7" s="60"/>
      <c r="F7" s="60"/>
      <c r="M7" s="44"/>
      <c r="O7" s="44" t="s">
        <v>531</v>
      </c>
    </row>
    <row r="8" spans="1:17" s="74" customFormat="1" ht="15.75">
      <c r="A8" s="97" t="s">
        <v>465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</row>
    <row r="9" spans="1:17" ht="13.5" customHeight="1">
      <c r="A9" s="98"/>
      <c r="B9" s="98"/>
      <c r="C9" s="98"/>
      <c r="D9" s="98"/>
      <c r="E9" s="98"/>
      <c r="F9" s="98"/>
      <c r="G9" s="98"/>
      <c r="H9" s="87"/>
      <c r="I9" s="87"/>
    </row>
    <row r="10" spans="1:17" ht="27" hidden="1" customHeight="1">
      <c r="A10" s="99" t="s">
        <v>3</v>
      </c>
      <c r="B10" s="99" t="s">
        <v>32</v>
      </c>
      <c r="C10" s="102" t="s">
        <v>208</v>
      </c>
      <c r="D10" s="102" t="s">
        <v>4</v>
      </c>
      <c r="E10" s="102" t="s">
        <v>0</v>
      </c>
      <c r="F10" s="102" t="s">
        <v>244</v>
      </c>
      <c r="G10" s="105" t="s">
        <v>466</v>
      </c>
      <c r="H10" s="106"/>
      <c r="I10" s="106"/>
      <c r="J10" s="107"/>
      <c r="K10" s="107"/>
      <c r="L10" s="107"/>
      <c r="M10" s="108"/>
    </row>
    <row r="11" spans="1:17" ht="18.75" customHeight="1">
      <c r="A11" s="100"/>
      <c r="B11" s="100"/>
      <c r="C11" s="103"/>
      <c r="D11" s="103"/>
      <c r="E11" s="103"/>
      <c r="F11" s="103"/>
      <c r="G11" s="109" t="s">
        <v>555</v>
      </c>
      <c r="H11" s="109"/>
      <c r="I11" s="109"/>
      <c r="J11" s="109"/>
      <c r="K11" s="109"/>
      <c r="L11" s="109"/>
      <c r="M11" s="109"/>
      <c r="N11" s="109"/>
      <c r="O11" s="109"/>
    </row>
    <row r="12" spans="1:17" ht="37.5" customHeight="1">
      <c r="A12" s="101"/>
      <c r="B12" s="101"/>
      <c r="C12" s="104"/>
      <c r="D12" s="104"/>
      <c r="E12" s="104"/>
      <c r="F12" s="104"/>
      <c r="G12" s="95" t="s">
        <v>517</v>
      </c>
      <c r="H12" s="95" t="s">
        <v>518</v>
      </c>
      <c r="I12" s="95" t="s">
        <v>467</v>
      </c>
      <c r="J12" s="96" t="s">
        <v>517</v>
      </c>
      <c r="K12" s="96" t="s">
        <v>518</v>
      </c>
      <c r="L12" s="96" t="s">
        <v>468</v>
      </c>
      <c r="M12" s="96" t="s">
        <v>517</v>
      </c>
      <c r="N12" s="96" t="s">
        <v>518</v>
      </c>
      <c r="O12" s="96" t="s">
        <v>469</v>
      </c>
    </row>
    <row r="13" spans="1:17" s="75" customFormat="1" ht="10.9" customHeight="1">
      <c r="A13" s="61">
        <v>1</v>
      </c>
      <c r="B13" s="61">
        <v>2</v>
      </c>
      <c r="C13" s="61">
        <v>3</v>
      </c>
      <c r="D13" s="61">
        <v>4</v>
      </c>
      <c r="E13" s="61">
        <v>5</v>
      </c>
      <c r="F13" s="61">
        <v>6</v>
      </c>
      <c r="G13" s="93">
        <v>4</v>
      </c>
      <c r="H13" s="93">
        <v>5</v>
      </c>
      <c r="I13" s="93">
        <v>7</v>
      </c>
      <c r="J13" s="93">
        <v>7</v>
      </c>
      <c r="K13" s="93">
        <v>8</v>
      </c>
      <c r="L13" s="93">
        <v>8</v>
      </c>
      <c r="M13" s="93">
        <v>10</v>
      </c>
      <c r="N13" s="94">
        <v>11</v>
      </c>
      <c r="O13" s="94">
        <v>9</v>
      </c>
    </row>
    <row r="14" spans="1:17" s="74" customFormat="1" ht="24">
      <c r="A14" s="11" t="s">
        <v>519</v>
      </c>
      <c r="B14" s="2" t="s">
        <v>22</v>
      </c>
      <c r="C14" s="13"/>
      <c r="D14" s="13"/>
      <c r="E14" s="13"/>
      <c r="F14" s="13"/>
      <c r="G14" s="65">
        <f>G15+G152+G289+G354+G469+G137+G211+G412+G276</f>
        <v>361978636.11000007</v>
      </c>
      <c r="H14" s="65">
        <f>H15+H152+H289+H354+H469+H137+H211+H412+H276</f>
        <v>8767279.3500000015</v>
      </c>
      <c r="I14" s="65">
        <f>G14+H14</f>
        <v>370745915.4600001</v>
      </c>
      <c r="J14" s="65">
        <f>J15+J152+J289+J354+J469+J137+J211+J412+J276</f>
        <v>180247590.48999998</v>
      </c>
      <c r="K14" s="65">
        <f>K15+K152+K289+K354+K469+K137+K211+K412+K276</f>
        <v>0</v>
      </c>
      <c r="L14" s="65">
        <f>J14+K14</f>
        <v>180247590.48999998</v>
      </c>
      <c r="M14" s="65">
        <f>M15+M152+M289+M354+M469+M137+M211+M412+M276</f>
        <v>444141149.25999999</v>
      </c>
      <c r="N14" s="65">
        <f>N15+N152+N289+N354+N469+N137+N211+N412+N276</f>
        <v>0</v>
      </c>
      <c r="O14" s="65">
        <f>M14+N14</f>
        <v>444141149.25999999</v>
      </c>
    </row>
    <row r="15" spans="1:17" s="76" customFormat="1" ht="15">
      <c r="A15" s="14" t="s">
        <v>1</v>
      </c>
      <c r="B15" s="2" t="s">
        <v>22</v>
      </c>
      <c r="C15" s="2" t="s">
        <v>5</v>
      </c>
      <c r="D15" s="2"/>
      <c r="E15" s="2"/>
      <c r="F15" s="2"/>
      <c r="G15" s="65">
        <f>G16+G21+G35+G68+G77+G63</f>
        <v>40582896.819999993</v>
      </c>
      <c r="H15" s="65">
        <f>H16+H21+H35+H68+H77+H63</f>
        <v>347500</v>
      </c>
      <c r="I15" s="65">
        <f t="shared" ref="I15:I78" si="0">G15+H15</f>
        <v>40930396.819999993</v>
      </c>
      <c r="J15" s="65">
        <f>J16+J21+J35+J68+J77+J63</f>
        <v>41692059.189999998</v>
      </c>
      <c r="K15" s="65">
        <f>K16+K21+K35+K68+K77+K63</f>
        <v>0</v>
      </c>
      <c r="L15" s="65">
        <f t="shared" ref="L15:L74" si="1">J15+K15</f>
        <v>41692059.189999998</v>
      </c>
      <c r="M15" s="65">
        <f>M16+M21+M35+M68+M77+M63</f>
        <v>43158382.689999998</v>
      </c>
      <c r="N15" s="65">
        <f>N16+N21+N35+N68+N77+N63</f>
        <v>0</v>
      </c>
      <c r="O15" s="65">
        <f t="shared" ref="O15:O74" si="2">M15+N15</f>
        <v>43158382.689999998</v>
      </c>
    </row>
    <row r="16" spans="1:17" s="77" customFormat="1" ht="24">
      <c r="A16" s="8" t="s">
        <v>212</v>
      </c>
      <c r="B16" s="4" t="s">
        <v>22</v>
      </c>
      <c r="C16" s="4" t="s">
        <v>5</v>
      </c>
      <c r="D16" s="4" t="s">
        <v>6</v>
      </c>
      <c r="E16" s="2"/>
      <c r="F16" s="2"/>
      <c r="G16" s="66">
        <f t="shared" ref="G16:N19" si="3">G17</f>
        <v>2050740</v>
      </c>
      <c r="H16" s="66">
        <f t="shared" si="3"/>
        <v>0</v>
      </c>
      <c r="I16" s="66">
        <f t="shared" si="0"/>
        <v>2050740</v>
      </c>
      <c r="J16" s="66">
        <f t="shared" si="3"/>
        <v>2130403</v>
      </c>
      <c r="K16" s="66">
        <f t="shared" si="3"/>
        <v>0</v>
      </c>
      <c r="L16" s="66">
        <f t="shared" si="1"/>
        <v>2130403</v>
      </c>
      <c r="M16" s="66">
        <f t="shared" si="3"/>
        <v>2213273</v>
      </c>
      <c r="N16" s="66">
        <f t="shared" si="3"/>
        <v>0</v>
      </c>
      <c r="O16" s="66">
        <f t="shared" si="2"/>
        <v>2213273</v>
      </c>
      <c r="P16" s="74"/>
      <c r="Q16" s="74"/>
    </row>
    <row r="17" spans="1:15" s="57" customFormat="1" ht="12">
      <c r="A17" s="7" t="s">
        <v>52</v>
      </c>
      <c r="B17" s="6" t="s">
        <v>22</v>
      </c>
      <c r="C17" s="6" t="s">
        <v>5</v>
      </c>
      <c r="D17" s="6" t="s">
        <v>6</v>
      </c>
      <c r="E17" s="6" t="s">
        <v>124</v>
      </c>
      <c r="F17" s="2"/>
      <c r="G17" s="67">
        <f t="shared" si="3"/>
        <v>2050740</v>
      </c>
      <c r="H17" s="67">
        <f t="shared" si="3"/>
        <v>0</v>
      </c>
      <c r="I17" s="67">
        <f t="shared" si="0"/>
        <v>2050740</v>
      </c>
      <c r="J17" s="67">
        <f t="shared" si="3"/>
        <v>2130403</v>
      </c>
      <c r="K17" s="67">
        <f t="shared" si="3"/>
        <v>0</v>
      </c>
      <c r="L17" s="67">
        <f t="shared" si="1"/>
        <v>2130403</v>
      </c>
      <c r="M17" s="67">
        <f t="shared" si="3"/>
        <v>2213273</v>
      </c>
      <c r="N17" s="67">
        <f t="shared" si="3"/>
        <v>0</v>
      </c>
      <c r="O17" s="67">
        <f t="shared" si="2"/>
        <v>2213273</v>
      </c>
    </row>
    <row r="18" spans="1:15" s="31" customFormat="1" ht="12">
      <c r="A18" s="33" t="s">
        <v>53</v>
      </c>
      <c r="B18" s="6" t="s">
        <v>22</v>
      </c>
      <c r="C18" s="6" t="s">
        <v>5</v>
      </c>
      <c r="D18" s="6" t="s">
        <v>6</v>
      </c>
      <c r="E18" s="6" t="s">
        <v>125</v>
      </c>
      <c r="F18" s="6"/>
      <c r="G18" s="67">
        <f t="shared" si="3"/>
        <v>2050740</v>
      </c>
      <c r="H18" s="67">
        <f t="shared" si="3"/>
        <v>0</v>
      </c>
      <c r="I18" s="67">
        <f t="shared" si="0"/>
        <v>2050740</v>
      </c>
      <c r="J18" s="67">
        <f t="shared" si="3"/>
        <v>2130403</v>
      </c>
      <c r="K18" s="67">
        <f t="shared" si="3"/>
        <v>0</v>
      </c>
      <c r="L18" s="67">
        <f t="shared" si="1"/>
        <v>2130403</v>
      </c>
      <c r="M18" s="67">
        <f t="shared" si="3"/>
        <v>2213273</v>
      </c>
      <c r="N18" s="67">
        <f t="shared" si="3"/>
        <v>0</v>
      </c>
      <c r="O18" s="67">
        <f t="shared" si="2"/>
        <v>2213273</v>
      </c>
    </row>
    <row r="19" spans="1:15" s="31" customFormat="1" ht="36">
      <c r="A19" s="7" t="s">
        <v>423</v>
      </c>
      <c r="B19" s="6" t="s">
        <v>22</v>
      </c>
      <c r="C19" s="6" t="s">
        <v>5</v>
      </c>
      <c r="D19" s="6" t="s">
        <v>6</v>
      </c>
      <c r="E19" s="6" t="s">
        <v>125</v>
      </c>
      <c r="F19" s="6" t="s">
        <v>54</v>
      </c>
      <c r="G19" s="67">
        <f t="shared" si="3"/>
        <v>2050740</v>
      </c>
      <c r="H19" s="67">
        <f t="shared" si="3"/>
        <v>0</v>
      </c>
      <c r="I19" s="67">
        <f t="shared" si="0"/>
        <v>2050740</v>
      </c>
      <c r="J19" s="67">
        <f t="shared" si="3"/>
        <v>2130403</v>
      </c>
      <c r="K19" s="67">
        <f t="shared" si="3"/>
        <v>0</v>
      </c>
      <c r="L19" s="67">
        <f t="shared" si="1"/>
        <v>2130403</v>
      </c>
      <c r="M19" s="67">
        <f t="shared" si="3"/>
        <v>2213273</v>
      </c>
      <c r="N19" s="67">
        <f t="shared" si="3"/>
        <v>0</v>
      </c>
      <c r="O19" s="67">
        <f t="shared" si="2"/>
        <v>2213273</v>
      </c>
    </row>
    <row r="20" spans="1:15" s="31" customFormat="1" ht="12">
      <c r="A20" s="7" t="s">
        <v>57</v>
      </c>
      <c r="B20" s="6" t="s">
        <v>22</v>
      </c>
      <c r="C20" s="6" t="s">
        <v>5</v>
      </c>
      <c r="D20" s="6" t="s">
        <v>6</v>
      </c>
      <c r="E20" s="6" t="s">
        <v>125</v>
      </c>
      <c r="F20" s="6" t="s">
        <v>56</v>
      </c>
      <c r="G20" s="67">
        <v>2050740</v>
      </c>
      <c r="H20" s="67"/>
      <c r="I20" s="67">
        <f t="shared" si="0"/>
        <v>2050740</v>
      </c>
      <c r="J20" s="68">
        <v>2130403</v>
      </c>
      <c r="K20" s="67"/>
      <c r="L20" s="67">
        <f t="shared" si="1"/>
        <v>2130403</v>
      </c>
      <c r="M20" s="67">
        <v>2213273</v>
      </c>
      <c r="N20" s="67"/>
      <c r="O20" s="67">
        <f t="shared" si="2"/>
        <v>2213273</v>
      </c>
    </row>
    <row r="21" spans="1:15" s="31" customFormat="1" ht="24" hidden="1">
      <c r="A21" s="8" t="s">
        <v>28</v>
      </c>
      <c r="B21" s="4" t="s">
        <v>22</v>
      </c>
      <c r="C21" s="4" t="s">
        <v>5</v>
      </c>
      <c r="D21" s="4" t="s">
        <v>7</v>
      </c>
      <c r="E21" s="4"/>
      <c r="F21" s="4"/>
      <c r="G21" s="66">
        <f>G22</f>
        <v>0</v>
      </c>
      <c r="H21" s="66">
        <f>H22</f>
        <v>0</v>
      </c>
      <c r="I21" s="66">
        <f t="shared" si="0"/>
        <v>0</v>
      </c>
      <c r="J21" s="66">
        <f t="shared" ref="J21:M21" si="4">J22</f>
        <v>0</v>
      </c>
      <c r="K21" s="66">
        <f>K22</f>
        <v>0</v>
      </c>
      <c r="L21" s="66">
        <f t="shared" si="1"/>
        <v>0</v>
      </c>
      <c r="M21" s="66">
        <f t="shared" si="4"/>
        <v>0</v>
      </c>
      <c r="N21" s="66">
        <f>N22</f>
        <v>0</v>
      </c>
      <c r="O21" s="66">
        <f t="shared" si="2"/>
        <v>0</v>
      </c>
    </row>
    <row r="22" spans="1:15" s="31" customFormat="1" ht="12" hidden="1">
      <c r="A22" s="7" t="s">
        <v>58</v>
      </c>
      <c r="B22" s="6" t="s">
        <v>22</v>
      </c>
      <c r="C22" s="6" t="s">
        <v>5</v>
      </c>
      <c r="D22" s="6" t="s">
        <v>7</v>
      </c>
      <c r="E22" s="6" t="s">
        <v>126</v>
      </c>
      <c r="F22" s="6"/>
      <c r="G22" s="67">
        <f>G23+G27</f>
        <v>0</v>
      </c>
      <c r="H22" s="67">
        <f>H23+H27</f>
        <v>0</v>
      </c>
      <c r="I22" s="67">
        <f t="shared" si="0"/>
        <v>0</v>
      </c>
      <c r="J22" s="67">
        <f t="shared" ref="J22:M22" si="5">J23+J27</f>
        <v>0</v>
      </c>
      <c r="K22" s="67">
        <f>K23+K27</f>
        <v>0</v>
      </c>
      <c r="L22" s="67">
        <f t="shared" si="1"/>
        <v>0</v>
      </c>
      <c r="M22" s="67">
        <f t="shared" si="5"/>
        <v>0</v>
      </c>
      <c r="N22" s="67">
        <f>N23+N27</f>
        <v>0</v>
      </c>
      <c r="O22" s="67">
        <f t="shared" si="2"/>
        <v>0</v>
      </c>
    </row>
    <row r="23" spans="1:15" s="31" customFormat="1" ht="12" hidden="1">
      <c r="A23" s="7" t="s">
        <v>59</v>
      </c>
      <c r="B23" s="6" t="s">
        <v>22</v>
      </c>
      <c r="C23" s="6" t="s">
        <v>5</v>
      </c>
      <c r="D23" s="6" t="s">
        <v>7</v>
      </c>
      <c r="E23" s="6" t="s">
        <v>127</v>
      </c>
      <c r="F23" s="6"/>
      <c r="G23" s="67">
        <f t="shared" ref="G23:N25" si="6">G24</f>
        <v>0</v>
      </c>
      <c r="H23" s="67">
        <f t="shared" si="6"/>
        <v>0</v>
      </c>
      <c r="I23" s="67">
        <f t="shared" si="0"/>
        <v>0</v>
      </c>
      <c r="J23" s="67">
        <f t="shared" si="6"/>
        <v>0</v>
      </c>
      <c r="K23" s="67">
        <f t="shared" si="6"/>
        <v>0</v>
      </c>
      <c r="L23" s="67">
        <f t="shared" si="1"/>
        <v>0</v>
      </c>
      <c r="M23" s="67">
        <f t="shared" si="6"/>
        <v>0</v>
      </c>
      <c r="N23" s="67">
        <f t="shared" si="6"/>
        <v>0</v>
      </c>
      <c r="O23" s="67">
        <f t="shared" si="2"/>
        <v>0</v>
      </c>
    </row>
    <row r="24" spans="1:15" s="31" customFormat="1" ht="12" hidden="1">
      <c r="A24" s="33" t="s">
        <v>53</v>
      </c>
      <c r="B24" s="6" t="s">
        <v>22</v>
      </c>
      <c r="C24" s="6" t="s">
        <v>5</v>
      </c>
      <c r="D24" s="6" t="s">
        <v>7</v>
      </c>
      <c r="E24" s="6" t="s">
        <v>128</v>
      </c>
      <c r="F24" s="6"/>
      <c r="G24" s="67">
        <f t="shared" si="6"/>
        <v>0</v>
      </c>
      <c r="H24" s="67">
        <f t="shared" si="6"/>
        <v>0</v>
      </c>
      <c r="I24" s="67">
        <f t="shared" si="0"/>
        <v>0</v>
      </c>
      <c r="J24" s="67">
        <f t="shared" si="6"/>
        <v>0</v>
      </c>
      <c r="K24" s="67">
        <f t="shared" si="6"/>
        <v>0</v>
      </c>
      <c r="L24" s="67">
        <f t="shared" si="1"/>
        <v>0</v>
      </c>
      <c r="M24" s="67">
        <f t="shared" si="6"/>
        <v>0</v>
      </c>
      <c r="N24" s="67">
        <f t="shared" si="6"/>
        <v>0</v>
      </c>
      <c r="O24" s="67">
        <f t="shared" si="2"/>
        <v>0</v>
      </c>
    </row>
    <row r="25" spans="1:15" s="31" customFormat="1" ht="36" hidden="1">
      <c r="A25" s="7" t="s">
        <v>423</v>
      </c>
      <c r="B25" s="6" t="s">
        <v>22</v>
      </c>
      <c r="C25" s="6" t="s">
        <v>5</v>
      </c>
      <c r="D25" s="6" t="s">
        <v>7</v>
      </c>
      <c r="E25" s="6" t="s">
        <v>128</v>
      </c>
      <c r="F25" s="6" t="s">
        <v>54</v>
      </c>
      <c r="G25" s="67">
        <f t="shared" si="6"/>
        <v>0</v>
      </c>
      <c r="H25" s="67">
        <f t="shared" si="6"/>
        <v>0</v>
      </c>
      <c r="I25" s="67">
        <f t="shared" si="0"/>
        <v>0</v>
      </c>
      <c r="J25" s="67">
        <f t="shared" si="6"/>
        <v>0</v>
      </c>
      <c r="K25" s="67">
        <f t="shared" si="6"/>
        <v>0</v>
      </c>
      <c r="L25" s="67">
        <f t="shared" si="1"/>
        <v>0</v>
      </c>
      <c r="M25" s="67">
        <f t="shared" si="6"/>
        <v>0</v>
      </c>
      <c r="N25" s="67">
        <f t="shared" si="6"/>
        <v>0</v>
      </c>
      <c r="O25" s="67">
        <f t="shared" si="2"/>
        <v>0</v>
      </c>
    </row>
    <row r="26" spans="1:15" s="31" customFormat="1" ht="12" hidden="1">
      <c r="A26" s="7" t="s">
        <v>57</v>
      </c>
      <c r="B26" s="6" t="s">
        <v>22</v>
      </c>
      <c r="C26" s="6" t="s">
        <v>5</v>
      </c>
      <c r="D26" s="6" t="s">
        <v>7</v>
      </c>
      <c r="E26" s="6" t="s">
        <v>128</v>
      </c>
      <c r="F26" s="6" t="s">
        <v>56</v>
      </c>
      <c r="G26" s="67">
        <v>0</v>
      </c>
      <c r="H26" s="67">
        <v>0</v>
      </c>
      <c r="I26" s="67">
        <f t="shared" si="0"/>
        <v>0</v>
      </c>
      <c r="J26" s="68">
        <v>0</v>
      </c>
      <c r="K26" s="67"/>
      <c r="L26" s="67">
        <f t="shared" si="1"/>
        <v>0</v>
      </c>
      <c r="M26" s="67">
        <v>0</v>
      </c>
      <c r="N26" s="67"/>
      <c r="O26" s="67">
        <f t="shared" si="2"/>
        <v>0</v>
      </c>
    </row>
    <row r="27" spans="1:15" s="31" customFormat="1" ht="12" hidden="1">
      <c r="A27" s="7" t="s">
        <v>60</v>
      </c>
      <c r="B27" s="6" t="s">
        <v>22</v>
      </c>
      <c r="C27" s="6" t="s">
        <v>5</v>
      </c>
      <c r="D27" s="6" t="s">
        <v>7</v>
      </c>
      <c r="E27" s="6" t="s">
        <v>129</v>
      </c>
      <c r="F27" s="6"/>
      <c r="G27" s="67">
        <f>G28</f>
        <v>0</v>
      </c>
      <c r="H27" s="67">
        <f>H28</f>
        <v>0</v>
      </c>
      <c r="I27" s="67">
        <f t="shared" si="0"/>
        <v>0</v>
      </c>
      <c r="J27" s="67">
        <f t="shared" ref="J27:M27" si="7">J28</f>
        <v>0</v>
      </c>
      <c r="K27" s="67">
        <f>K28</f>
        <v>0</v>
      </c>
      <c r="L27" s="67">
        <f t="shared" si="1"/>
        <v>0</v>
      </c>
      <c r="M27" s="67">
        <f t="shared" si="7"/>
        <v>0</v>
      </c>
      <c r="N27" s="67">
        <f>N28</f>
        <v>0</v>
      </c>
      <c r="O27" s="67">
        <f t="shared" si="2"/>
        <v>0</v>
      </c>
    </row>
    <row r="28" spans="1:15" s="31" customFormat="1" ht="12" hidden="1">
      <c r="A28" s="33" t="s">
        <v>53</v>
      </c>
      <c r="B28" s="6" t="s">
        <v>22</v>
      </c>
      <c r="C28" s="6" t="s">
        <v>5</v>
      </c>
      <c r="D28" s="6" t="s">
        <v>7</v>
      </c>
      <c r="E28" s="6" t="s">
        <v>130</v>
      </c>
      <c r="F28" s="6"/>
      <c r="G28" s="67">
        <f>G29+G31+G33</f>
        <v>0</v>
      </c>
      <c r="H28" s="67">
        <f>H29+H31+H33</f>
        <v>0</v>
      </c>
      <c r="I28" s="67">
        <f t="shared" si="0"/>
        <v>0</v>
      </c>
      <c r="J28" s="67">
        <f t="shared" ref="J28:M28" si="8">J29+J31+J33</f>
        <v>0</v>
      </c>
      <c r="K28" s="67">
        <f>K29+K31+K33</f>
        <v>0</v>
      </c>
      <c r="L28" s="67">
        <f t="shared" si="1"/>
        <v>0</v>
      </c>
      <c r="M28" s="67">
        <f t="shared" si="8"/>
        <v>0</v>
      </c>
      <c r="N28" s="67">
        <f>N29+N31+N33</f>
        <v>0</v>
      </c>
      <c r="O28" s="67">
        <f t="shared" si="2"/>
        <v>0</v>
      </c>
    </row>
    <row r="29" spans="1:15" s="31" customFormat="1" ht="36" hidden="1">
      <c r="A29" s="7" t="s">
        <v>423</v>
      </c>
      <c r="B29" s="6" t="s">
        <v>22</v>
      </c>
      <c r="C29" s="6" t="s">
        <v>5</v>
      </c>
      <c r="D29" s="6" t="s">
        <v>7</v>
      </c>
      <c r="E29" s="6" t="s">
        <v>130</v>
      </c>
      <c r="F29" s="6" t="s">
        <v>54</v>
      </c>
      <c r="G29" s="67">
        <f>G30</f>
        <v>0</v>
      </c>
      <c r="H29" s="67">
        <f>H30</f>
        <v>0</v>
      </c>
      <c r="I29" s="67">
        <f t="shared" si="0"/>
        <v>0</v>
      </c>
      <c r="J29" s="67">
        <f t="shared" ref="J29:M29" si="9">J30</f>
        <v>0</v>
      </c>
      <c r="K29" s="67">
        <f>K30</f>
        <v>0</v>
      </c>
      <c r="L29" s="67">
        <f t="shared" si="1"/>
        <v>0</v>
      </c>
      <c r="M29" s="67">
        <f t="shared" si="9"/>
        <v>0</v>
      </c>
      <c r="N29" s="67">
        <f>N30</f>
        <v>0</v>
      </c>
      <c r="O29" s="67">
        <f t="shared" si="2"/>
        <v>0</v>
      </c>
    </row>
    <row r="30" spans="1:15" s="31" customFormat="1" ht="12" hidden="1">
      <c r="A30" s="7" t="s">
        <v>57</v>
      </c>
      <c r="B30" s="6" t="s">
        <v>22</v>
      </c>
      <c r="C30" s="6" t="s">
        <v>5</v>
      </c>
      <c r="D30" s="6" t="s">
        <v>7</v>
      </c>
      <c r="E30" s="6" t="s">
        <v>130</v>
      </c>
      <c r="F30" s="6" t="s">
        <v>56</v>
      </c>
      <c r="G30" s="67">
        <v>0</v>
      </c>
      <c r="H30" s="67"/>
      <c r="I30" s="67">
        <f t="shared" si="0"/>
        <v>0</v>
      </c>
      <c r="J30" s="68">
        <v>0</v>
      </c>
      <c r="K30" s="67"/>
      <c r="L30" s="67">
        <f t="shared" si="1"/>
        <v>0</v>
      </c>
      <c r="M30" s="67">
        <v>0</v>
      </c>
      <c r="N30" s="67"/>
      <c r="O30" s="67">
        <f t="shared" si="2"/>
        <v>0</v>
      </c>
    </row>
    <row r="31" spans="1:15" s="31" customFormat="1" ht="12" hidden="1">
      <c r="A31" s="7" t="s">
        <v>425</v>
      </c>
      <c r="B31" s="6" t="s">
        <v>22</v>
      </c>
      <c r="C31" s="6" t="s">
        <v>5</v>
      </c>
      <c r="D31" s="6" t="s">
        <v>7</v>
      </c>
      <c r="E31" s="6" t="s">
        <v>130</v>
      </c>
      <c r="F31" s="6" t="s">
        <v>61</v>
      </c>
      <c r="G31" s="67">
        <f>G32</f>
        <v>0</v>
      </c>
      <c r="H31" s="67">
        <f>H32</f>
        <v>0</v>
      </c>
      <c r="I31" s="67">
        <f t="shared" si="0"/>
        <v>0</v>
      </c>
      <c r="J31" s="67">
        <f t="shared" ref="J31:M31" si="10">J32</f>
        <v>0</v>
      </c>
      <c r="K31" s="67">
        <f>K32</f>
        <v>0</v>
      </c>
      <c r="L31" s="67">
        <f t="shared" si="1"/>
        <v>0</v>
      </c>
      <c r="M31" s="67">
        <f t="shared" si="10"/>
        <v>0</v>
      </c>
      <c r="N31" s="67">
        <f>N32</f>
        <v>0</v>
      </c>
      <c r="O31" s="67">
        <f t="shared" si="2"/>
        <v>0</v>
      </c>
    </row>
    <row r="32" spans="1:15" s="31" customFormat="1" ht="12" hidden="1">
      <c r="A32" s="7" t="s">
        <v>82</v>
      </c>
      <c r="B32" s="6" t="s">
        <v>22</v>
      </c>
      <c r="C32" s="6" t="s">
        <v>5</v>
      </c>
      <c r="D32" s="6" t="s">
        <v>7</v>
      </c>
      <c r="E32" s="6" t="s">
        <v>130</v>
      </c>
      <c r="F32" s="6" t="s">
        <v>62</v>
      </c>
      <c r="G32" s="67">
        <v>0</v>
      </c>
      <c r="H32" s="67"/>
      <c r="I32" s="67">
        <f t="shared" si="0"/>
        <v>0</v>
      </c>
      <c r="J32" s="68">
        <v>0</v>
      </c>
      <c r="K32" s="67"/>
      <c r="L32" s="67">
        <f t="shared" si="1"/>
        <v>0</v>
      </c>
      <c r="M32" s="67">
        <v>0</v>
      </c>
      <c r="N32" s="67"/>
      <c r="O32" s="67">
        <f t="shared" si="2"/>
        <v>0</v>
      </c>
    </row>
    <row r="33" spans="1:15" s="31" customFormat="1" ht="12" hidden="1">
      <c r="A33" s="7" t="s">
        <v>65</v>
      </c>
      <c r="B33" s="6" t="s">
        <v>22</v>
      </c>
      <c r="C33" s="6" t="s">
        <v>5</v>
      </c>
      <c r="D33" s="6" t="s">
        <v>7</v>
      </c>
      <c r="E33" s="6" t="s">
        <v>130</v>
      </c>
      <c r="F33" s="6" t="s">
        <v>22</v>
      </c>
      <c r="G33" s="67">
        <f>G34</f>
        <v>0</v>
      </c>
      <c r="H33" s="67">
        <f>H34</f>
        <v>0</v>
      </c>
      <c r="I33" s="67">
        <f t="shared" si="0"/>
        <v>0</v>
      </c>
      <c r="J33" s="67">
        <f t="shared" ref="J33:M33" si="11">J34</f>
        <v>0</v>
      </c>
      <c r="K33" s="67">
        <f>K34</f>
        <v>0</v>
      </c>
      <c r="L33" s="67">
        <f t="shared" si="1"/>
        <v>0</v>
      </c>
      <c r="M33" s="67">
        <f t="shared" si="11"/>
        <v>0</v>
      </c>
      <c r="N33" s="67">
        <f>N34</f>
        <v>0</v>
      </c>
      <c r="O33" s="67">
        <f t="shared" si="2"/>
        <v>0</v>
      </c>
    </row>
    <row r="34" spans="1:15" s="31" customFormat="1" ht="12" hidden="1">
      <c r="A34" s="7" t="s">
        <v>66</v>
      </c>
      <c r="B34" s="6" t="s">
        <v>22</v>
      </c>
      <c r="C34" s="6" t="s">
        <v>5</v>
      </c>
      <c r="D34" s="6" t="s">
        <v>7</v>
      </c>
      <c r="E34" s="6" t="s">
        <v>130</v>
      </c>
      <c r="F34" s="6" t="s">
        <v>64</v>
      </c>
      <c r="G34" s="67">
        <v>0</v>
      </c>
      <c r="H34" s="67"/>
      <c r="I34" s="67">
        <f t="shared" si="0"/>
        <v>0</v>
      </c>
      <c r="J34" s="68">
        <v>0</v>
      </c>
      <c r="K34" s="67"/>
      <c r="L34" s="67">
        <f t="shared" si="1"/>
        <v>0</v>
      </c>
      <c r="M34" s="67">
        <v>0</v>
      </c>
      <c r="N34" s="67"/>
      <c r="O34" s="67">
        <f t="shared" si="2"/>
        <v>0</v>
      </c>
    </row>
    <row r="35" spans="1:15" s="57" customFormat="1" ht="24">
      <c r="A35" s="8" t="s">
        <v>213</v>
      </c>
      <c r="B35" s="4" t="s">
        <v>22</v>
      </c>
      <c r="C35" s="4" t="s">
        <v>5</v>
      </c>
      <c r="D35" s="4" t="s">
        <v>14</v>
      </c>
      <c r="E35" s="4"/>
      <c r="F35" s="4"/>
      <c r="G35" s="66">
        <f>G41+G36</f>
        <v>28200839.52</v>
      </c>
      <c r="H35" s="66">
        <f>H41+H36</f>
        <v>20000</v>
      </c>
      <c r="I35" s="65">
        <f t="shared" si="0"/>
        <v>28220839.52</v>
      </c>
      <c r="J35" s="66">
        <f t="shared" ref="J35:M35" si="12">J41+J36</f>
        <v>29282321.82</v>
      </c>
      <c r="K35" s="66">
        <f>K41+K36</f>
        <v>0</v>
      </c>
      <c r="L35" s="65">
        <f t="shared" si="1"/>
        <v>29282321.82</v>
      </c>
      <c r="M35" s="66">
        <f t="shared" si="12"/>
        <v>30375124.93</v>
      </c>
      <c r="N35" s="66">
        <f>N41+N36</f>
        <v>0</v>
      </c>
      <c r="O35" s="65">
        <f t="shared" si="2"/>
        <v>30375124.93</v>
      </c>
    </row>
    <row r="36" spans="1:15" s="57" customFormat="1" ht="24">
      <c r="A36" s="7" t="s">
        <v>487</v>
      </c>
      <c r="B36" s="6" t="s">
        <v>22</v>
      </c>
      <c r="C36" s="6" t="s">
        <v>5</v>
      </c>
      <c r="D36" s="6" t="s">
        <v>14</v>
      </c>
      <c r="E36" s="6" t="s">
        <v>131</v>
      </c>
      <c r="F36" s="6"/>
      <c r="G36" s="67">
        <f>G37</f>
        <v>35000</v>
      </c>
      <c r="H36" s="67">
        <f>H37</f>
        <v>0</v>
      </c>
      <c r="I36" s="67">
        <f t="shared" si="0"/>
        <v>35000</v>
      </c>
      <c r="J36" s="67">
        <f t="shared" ref="J36:M37" si="13">J37</f>
        <v>35000</v>
      </c>
      <c r="K36" s="67">
        <f>K37</f>
        <v>0</v>
      </c>
      <c r="L36" s="67">
        <f t="shared" si="1"/>
        <v>35000</v>
      </c>
      <c r="M36" s="67">
        <f t="shared" si="13"/>
        <v>35000</v>
      </c>
      <c r="N36" s="67">
        <f>N37</f>
        <v>0</v>
      </c>
      <c r="O36" s="67">
        <f t="shared" si="2"/>
        <v>35000</v>
      </c>
    </row>
    <row r="37" spans="1:15" s="57" customFormat="1" ht="12">
      <c r="A37" s="7" t="s">
        <v>489</v>
      </c>
      <c r="B37" s="6" t="s">
        <v>22</v>
      </c>
      <c r="C37" s="6" t="s">
        <v>5</v>
      </c>
      <c r="D37" s="6" t="s">
        <v>14</v>
      </c>
      <c r="E37" s="6" t="s">
        <v>488</v>
      </c>
      <c r="F37" s="6"/>
      <c r="G37" s="67">
        <f>G38</f>
        <v>35000</v>
      </c>
      <c r="H37" s="67">
        <f>H38</f>
        <v>0</v>
      </c>
      <c r="I37" s="67">
        <f t="shared" si="0"/>
        <v>35000</v>
      </c>
      <c r="J37" s="67">
        <f t="shared" si="13"/>
        <v>35000</v>
      </c>
      <c r="K37" s="67">
        <f>K38</f>
        <v>0</v>
      </c>
      <c r="L37" s="67">
        <f t="shared" si="1"/>
        <v>35000</v>
      </c>
      <c r="M37" s="67">
        <f t="shared" si="13"/>
        <v>35000</v>
      </c>
      <c r="N37" s="67">
        <f>N38</f>
        <v>0</v>
      </c>
      <c r="O37" s="67">
        <f t="shared" si="2"/>
        <v>35000</v>
      </c>
    </row>
    <row r="38" spans="1:15" s="57" customFormat="1" ht="12">
      <c r="A38" s="7" t="s">
        <v>84</v>
      </c>
      <c r="B38" s="6" t="s">
        <v>22</v>
      </c>
      <c r="C38" s="6" t="s">
        <v>5</v>
      </c>
      <c r="D38" s="6" t="s">
        <v>14</v>
      </c>
      <c r="E38" s="6" t="s">
        <v>493</v>
      </c>
      <c r="F38" s="6"/>
      <c r="G38" s="67">
        <f t="shared" ref="G38:N39" si="14">G39</f>
        <v>35000</v>
      </c>
      <c r="H38" s="67">
        <f t="shared" si="14"/>
        <v>0</v>
      </c>
      <c r="I38" s="67">
        <f t="shared" si="0"/>
        <v>35000</v>
      </c>
      <c r="J38" s="67">
        <f t="shared" si="14"/>
        <v>35000</v>
      </c>
      <c r="K38" s="67">
        <f t="shared" si="14"/>
        <v>0</v>
      </c>
      <c r="L38" s="67">
        <f t="shared" si="1"/>
        <v>35000</v>
      </c>
      <c r="M38" s="67">
        <f t="shared" si="14"/>
        <v>35000</v>
      </c>
      <c r="N38" s="67">
        <f t="shared" si="14"/>
        <v>0</v>
      </c>
      <c r="O38" s="67">
        <f t="shared" si="2"/>
        <v>35000</v>
      </c>
    </row>
    <row r="39" spans="1:15" s="57" customFormat="1" ht="12">
      <c r="A39" s="7" t="s">
        <v>425</v>
      </c>
      <c r="B39" s="6" t="s">
        <v>22</v>
      </c>
      <c r="C39" s="6" t="s">
        <v>5</v>
      </c>
      <c r="D39" s="6" t="s">
        <v>14</v>
      </c>
      <c r="E39" s="6" t="s">
        <v>493</v>
      </c>
      <c r="F39" s="6" t="s">
        <v>61</v>
      </c>
      <c r="G39" s="67">
        <f t="shared" si="14"/>
        <v>35000</v>
      </c>
      <c r="H39" s="67">
        <f t="shared" si="14"/>
        <v>0</v>
      </c>
      <c r="I39" s="67">
        <f t="shared" si="0"/>
        <v>35000</v>
      </c>
      <c r="J39" s="67">
        <f t="shared" si="14"/>
        <v>35000</v>
      </c>
      <c r="K39" s="67">
        <f t="shared" si="14"/>
        <v>0</v>
      </c>
      <c r="L39" s="67">
        <f t="shared" si="1"/>
        <v>35000</v>
      </c>
      <c r="M39" s="67">
        <f t="shared" si="14"/>
        <v>35000</v>
      </c>
      <c r="N39" s="67">
        <f t="shared" si="14"/>
        <v>0</v>
      </c>
      <c r="O39" s="67">
        <f t="shared" si="2"/>
        <v>35000</v>
      </c>
    </row>
    <row r="40" spans="1:15" s="57" customFormat="1" ht="12">
      <c r="A40" s="7" t="s">
        <v>82</v>
      </c>
      <c r="B40" s="6" t="s">
        <v>22</v>
      </c>
      <c r="C40" s="6" t="s">
        <v>5</v>
      </c>
      <c r="D40" s="6" t="s">
        <v>14</v>
      </c>
      <c r="E40" s="6" t="s">
        <v>493</v>
      </c>
      <c r="F40" s="6" t="s">
        <v>62</v>
      </c>
      <c r="G40" s="67">
        <v>35000</v>
      </c>
      <c r="H40" s="67"/>
      <c r="I40" s="67">
        <f t="shared" si="0"/>
        <v>35000</v>
      </c>
      <c r="J40" s="68">
        <v>35000</v>
      </c>
      <c r="K40" s="67"/>
      <c r="L40" s="67">
        <f t="shared" si="1"/>
        <v>35000</v>
      </c>
      <c r="M40" s="67">
        <v>35000</v>
      </c>
      <c r="N40" s="67"/>
      <c r="O40" s="67">
        <f t="shared" si="2"/>
        <v>35000</v>
      </c>
    </row>
    <row r="41" spans="1:15" s="31" customFormat="1" ht="12">
      <c r="A41" s="7" t="s">
        <v>83</v>
      </c>
      <c r="B41" s="6" t="s">
        <v>22</v>
      </c>
      <c r="C41" s="6" t="s">
        <v>5</v>
      </c>
      <c r="D41" s="6" t="s">
        <v>14</v>
      </c>
      <c r="E41" s="6" t="s">
        <v>132</v>
      </c>
      <c r="F41" s="6"/>
      <c r="G41" s="67">
        <f>G56+G42+G48+G51</f>
        <v>28165839.52</v>
      </c>
      <c r="H41" s="67">
        <f>H56+H42+H48+H51</f>
        <v>20000</v>
      </c>
      <c r="I41" s="67">
        <f t="shared" si="0"/>
        <v>28185839.52</v>
      </c>
      <c r="J41" s="67">
        <f t="shared" ref="J41:M41" si="15">J56+J42+J48+J51</f>
        <v>29247321.82</v>
      </c>
      <c r="K41" s="67">
        <f>K56+K42+K48+K51</f>
        <v>0</v>
      </c>
      <c r="L41" s="67">
        <f t="shared" si="1"/>
        <v>29247321.82</v>
      </c>
      <c r="M41" s="67">
        <f t="shared" si="15"/>
        <v>30340124.93</v>
      </c>
      <c r="N41" s="67">
        <f>N56+N42+N48+N51</f>
        <v>0</v>
      </c>
      <c r="O41" s="67">
        <f t="shared" si="2"/>
        <v>30340124.93</v>
      </c>
    </row>
    <row r="42" spans="1:15" s="31" customFormat="1" ht="12">
      <c r="A42" s="7" t="s">
        <v>478</v>
      </c>
      <c r="B42" s="6" t="s">
        <v>22</v>
      </c>
      <c r="C42" s="6" t="s">
        <v>5</v>
      </c>
      <c r="D42" s="6" t="s">
        <v>14</v>
      </c>
      <c r="E42" s="6" t="s">
        <v>260</v>
      </c>
      <c r="F42" s="6"/>
      <c r="G42" s="67">
        <f>G43</f>
        <v>1477406.02</v>
      </c>
      <c r="H42" s="67">
        <f>H43</f>
        <v>0</v>
      </c>
      <c r="I42" s="67">
        <f t="shared" si="0"/>
        <v>1477406.02</v>
      </c>
      <c r="J42" s="67">
        <f t="shared" ref="J42:M42" si="16">J43</f>
        <v>1529302.26</v>
      </c>
      <c r="K42" s="67">
        <f>K43</f>
        <v>0</v>
      </c>
      <c r="L42" s="67">
        <f t="shared" si="1"/>
        <v>1529302.26</v>
      </c>
      <c r="M42" s="67">
        <f t="shared" si="16"/>
        <v>1583274.35</v>
      </c>
      <c r="N42" s="67">
        <f>N43</f>
        <v>0</v>
      </c>
      <c r="O42" s="67">
        <f t="shared" si="2"/>
        <v>1583274.35</v>
      </c>
    </row>
    <row r="43" spans="1:15" s="31" customFormat="1" ht="36">
      <c r="A43" s="7" t="s">
        <v>339</v>
      </c>
      <c r="B43" s="6" t="s">
        <v>22</v>
      </c>
      <c r="C43" s="6" t="s">
        <v>5</v>
      </c>
      <c r="D43" s="6" t="s">
        <v>14</v>
      </c>
      <c r="E43" s="6" t="s">
        <v>228</v>
      </c>
      <c r="F43" s="6"/>
      <c r="G43" s="67">
        <f>G44+G46</f>
        <v>1477406.02</v>
      </c>
      <c r="H43" s="67">
        <f>H44+H46</f>
        <v>0</v>
      </c>
      <c r="I43" s="67">
        <f t="shared" si="0"/>
        <v>1477406.02</v>
      </c>
      <c r="J43" s="67">
        <f t="shared" ref="J43:M43" si="17">J44+J46</f>
        <v>1529302.26</v>
      </c>
      <c r="K43" s="67">
        <f>K44+K46</f>
        <v>0</v>
      </c>
      <c r="L43" s="67">
        <f t="shared" si="1"/>
        <v>1529302.26</v>
      </c>
      <c r="M43" s="67">
        <f t="shared" si="17"/>
        <v>1583274.35</v>
      </c>
      <c r="N43" s="67">
        <f>N44+N46</f>
        <v>0</v>
      </c>
      <c r="O43" s="67">
        <f t="shared" si="2"/>
        <v>1583274.35</v>
      </c>
    </row>
    <row r="44" spans="1:15" s="31" customFormat="1" ht="36">
      <c r="A44" s="7" t="s">
        <v>423</v>
      </c>
      <c r="B44" s="6" t="s">
        <v>22</v>
      </c>
      <c r="C44" s="6" t="s">
        <v>5</v>
      </c>
      <c r="D44" s="6" t="s">
        <v>14</v>
      </c>
      <c r="E44" s="6" t="s">
        <v>228</v>
      </c>
      <c r="F44" s="6" t="s">
        <v>54</v>
      </c>
      <c r="G44" s="67">
        <f>G45</f>
        <v>1337406.02</v>
      </c>
      <c r="H44" s="67">
        <f>H45</f>
        <v>0</v>
      </c>
      <c r="I44" s="67">
        <f t="shared" si="0"/>
        <v>1337406.02</v>
      </c>
      <c r="J44" s="67">
        <f t="shared" ref="J44:M44" si="18">J45</f>
        <v>1389302.26</v>
      </c>
      <c r="K44" s="67">
        <f>K45</f>
        <v>0</v>
      </c>
      <c r="L44" s="67">
        <f t="shared" si="1"/>
        <v>1389302.26</v>
      </c>
      <c r="M44" s="67">
        <f t="shared" si="18"/>
        <v>1443274.35</v>
      </c>
      <c r="N44" s="67">
        <f>N45</f>
        <v>0</v>
      </c>
      <c r="O44" s="67">
        <f t="shared" si="2"/>
        <v>1443274.35</v>
      </c>
    </row>
    <row r="45" spans="1:15" s="31" customFormat="1" ht="12">
      <c r="A45" s="7" t="s">
        <v>57</v>
      </c>
      <c r="B45" s="6" t="s">
        <v>22</v>
      </c>
      <c r="C45" s="6" t="s">
        <v>5</v>
      </c>
      <c r="D45" s="6" t="s">
        <v>14</v>
      </c>
      <c r="E45" s="6" t="s">
        <v>228</v>
      </c>
      <c r="F45" s="6" t="s">
        <v>56</v>
      </c>
      <c r="G45" s="67">
        <v>1337406.02</v>
      </c>
      <c r="H45" s="67"/>
      <c r="I45" s="67">
        <f t="shared" si="0"/>
        <v>1337406.02</v>
      </c>
      <c r="J45" s="68">
        <v>1389302.26</v>
      </c>
      <c r="K45" s="67"/>
      <c r="L45" s="67">
        <f t="shared" si="1"/>
        <v>1389302.26</v>
      </c>
      <c r="M45" s="67">
        <v>1443274.35</v>
      </c>
      <c r="N45" s="67"/>
      <c r="O45" s="67">
        <f t="shared" si="2"/>
        <v>1443274.35</v>
      </c>
    </row>
    <row r="46" spans="1:15" s="31" customFormat="1" ht="12">
      <c r="A46" s="7" t="s">
        <v>425</v>
      </c>
      <c r="B46" s="6" t="s">
        <v>22</v>
      </c>
      <c r="C46" s="6" t="s">
        <v>5</v>
      </c>
      <c r="D46" s="6" t="s">
        <v>14</v>
      </c>
      <c r="E46" s="6" t="s">
        <v>228</v>
      </c>
      <c r="F46" s="6" t="s">
        <v>61</v>
      </c>
      <c r="G46" s="67">
        <f>G47</f>
        <v>140000</v>
      </c>
      <c r="H46" s="67">
        <f>H47</f>
        <v>0</v>
      </c>
      <c r="I46" s="67">
        <f t="shared" si="0"/>
        <v>140000</v>
      </c>
      <c r="J46" s="67">
        <f t="shared" ref="J46:M46" si="19">J47</f>
        <v>140000</v>
      </c>
      <c r="K46" s="67">
        <f>K47</f>
        <v>0</v>
      </c>
      <c r="L46" s="67">
        <f t="shared" si="1"/>
        <v>140000</v>
      </c>
      <c r="M46" s="67">
        <f t="shared" si="19"/>
        <v>140000</v>
      </c>
      <c r="N46" s="67">
        <f>N47</f>
        <v>0</v>
      </c>
      <c r="O46" s="67">
        <f t="shared" si="2"/>
        <v>140000</v>
      </c>
    </row>
    <row r="47" spans="1:15" s="31" customFormat="1" ht="12">
      <c r="A47" s="7" t="s">
        <v>82</v>
      </c>
      <c r="B47" s="6" t="s">
        <v>22</v>
      </c>
      <c r="C47" s="6" t="s">
        <v>5</v>
      </c>
      <c r="D47" s="6" t="s">
        <v>14</v>
      </c>
      <c r="E47" s="6" t="s">
        <v>228</v>
      </c>
      <c r="F47" s="6" t="s">
        <v>62</v>
      </c>
      <c r="G47" s="67">
        <v>140000</v>
      </c>
      <c r="H47" s="67"/>
      <c r="I47" s="67">
        <f t="shared" si="0"/>
        <v>140000</v>
      </c>
      <c r="J47" s="68">
        <v>140000</v>
      </c>
      <c r="K47" s="67"/>
      <c r="L47" s="67">
        <f t="shared" si="1"/>
        <v>140000</v>
      </c>
      <c r="M47" s="67">
        <v>140000</v>
      </c>
      <c r="N47" s="67"/>
      <c r="O47" s="67">
        <f t="shared" si="2"/>
        <v>140000</v>
      </c>
    </row>
    <row r="48" spans="1:15" s="31" customFormat="1" ht="36">
      <c r="A48" s="7" t="s">
        <v>227</v>
      </c>
      <c r="B48" s="6" t="s">
        <v>22</v>
      </c>
      <c r="C48" s="6" t="s">
        <v>5</v>
      </c>
      <c r="D48" s="6" t="s">
        <v>14</v>
      </c>
      <c r="E48" s="6" t="s">
        <v>133</v>
      </c>
      <c r="F48" s="6"/>
      <c r="G48" s="67">
        <f>G49</f>
        <v>7000</v>
      </c>
      <c r="H48" s="67">
        <f>H49</f>
        <v>0</v>
      </c>
      <c r="I48" s="67">
        <f t="shared" si="0"/>
        <v>7000</v>
      </c>
      <c r="J48" s="67">
        <f t="shared" ref="J48:M49" si="20">J49</f>
        <v>7000</v>
      </c>
      <c r="K48" s="67">
        <f>K49</f>
        <v>0</v>
      </c>
      <c r="L48" s="67">
        <f t="shared" si="1"/>
        <v>7000</v>
      </c>
      <c r="M48" s="67">
        <f t="shared" si="20"/>
        <v>7000</v>
      </c>
      <c r="N48" s="67">
        <f>N49</f>
        <v>0</v>
      </c>
      <c r="O48" s="67">
        <f t="shared" si="2"/>
        <v>7000</v>
      </c>
    </row>
    <row r="49" spans="1:17" s="31" customFormat="1" ht="12">
      <c r="A49" s="7" t="s">
        <v>425</v>
      </c>
      <c r="B49" s="6" t="s">
        <v>22</v>
      </c>
      <c r="C49" s="6" t="s">
        <v>5</v>
      </c>
      <c r="D49" s="6" t="s">
        <v>14</v>
      </c>
      <c r="E49" s="6" t="s">
        <v>133</v>
      </c>
      <c r="F49" s="6" t="s">
        <v>61</v>
      </c>
      <c r="G49" s="67">
        <f>G50</f>
        <v>7000</v>
      </c>
      <c r="H49" s="67">
        <f>H50</f>
        <v>0</v>
      </c>
      <c r="I49" s="67">
        <f t="shared" si="0"/>
        <v>7000</v>
      </c>
      <c r="J49" s="67">
        <f t="shared" si="20"/>
        <v>7000</v>
      </c>
      <c r="K49" s="67">
        <f>K50</f>
        <v>0</v>
      </c>
      <c r="L49" s="67">
        <f t="shared" si="1"/>
        <v>7000</v>
      </c>
      <c r="M49" s="67">
        <f t="shared" si="20"/>
        <v>7000</v>
      </c>
      <c r="N49" s="67">
        <f>N50</f>
        <v>0</v>
      </c>
      <c r="O49" s="67">
        <f t="shared" si="2"/>
        <v>7000</v>
      </c>
    </row>
    <row r="50" spans="1:17" s="31" customFormat="1" ht="12">
      <c r="A50" s="7" t="s">
        <v>82</v>
      </c>
      <c r="B50" s="6" t="s">
        <v>22</v>
      </c>
      <c r="C50" s="6" t="s">
        <v>5</v>
      </c>
      <c r="D50" s="6" t="s">
        <v>14</v>
      </c>
      <c r="E50" s="6" t="s">
        <v>133</v>
      </c>
      <c r="F50" s="6" t="s">
        <v>62</v>
      </c>
      <c r="G50" s="67">
        <v>7000</v>
      </c>
      <c r="H50" s="67"/>
      <c r="I50" s="67">
        <f t="shared" si="0"/>
        <v>7000</v>
      </c>
      <c r="J50" s="68">
        <v>7000</v>
      </c>
      <c r="K50" s="67"/>
      <c r="L50" s="67">
        <f t="shared" si="1"/>
        <v>7000</v>
      </c>
      <c r="M50" s="67">
        <v>7000</v>
      </c>
      <c r="N50" s="67"/>
      <c r="O50" s="67">
        <f t="shared" si="2"/>
        <v>7000</v>
      </c>
    </row>
    <row r="51" spans="1:17" s="31" customFormat="1" ht="12">
      <c r="A51" s="7" t="s">
        <v>85</v>
      </c>
      <c r="B51" s="6" t="s">
        <v>22</v>
      </c>
      <c r="C51" s="6" t="s">
        <v>5</v>
      </c>
      <c r="D51" s="6" t="s">
        <v>14</v>
      </c>
      <c r="E51" s="6" t="s">
        <v>134</v>
      </c>
      <c r="F51" s="6"/>
      <c r="G51" s="67">
        <f>G52+G54</f>
        <v>369351.5</v>
      </c>
      <c r="H51" s="67">
        <f>H52+H54</f>
        <v>0</v>
      </c>
      <c r="I51" s="67">
        <f t="shared" si="0"/>
        <v>369351.5</v>
      </c>
      <c r="J51" s="67">
        <f t="shared" ref="J51:M51" si="21">J52+J54</f>
        <v>382325.56</v>
      </c>
      <c r="K51" s="67">
        <f>K52+K54</f>
        <v>0</v>
      </c>
      <c r="L51" s="67">
        <f t="shared" si="1"/>
        <v>382325.56</v>
      </c>
      <c r="M51" s="67">
        <f t="shared" si="21"/>
        <v>395818.58</v>
      </c>
      <c r="N51" s="67">
        <f>N52+N54</f>
        <v>0</v>
      </c>
      <c r="O51" s="67">
        <f t="shared" si="2"/>
        <v>395818.58</v>
      </c>
    </row>
    <row r="52" spans="1:17" s="31" customFormat="1" ht="36">
      <c r="A52" s="7" t="s">
        <v>423</v>
      </c>
      <c r="B52" s="6" t="s">
        <v>22</v>
      </c>
      <c r="C52" s="6" t="s">
        <v>5</v>
      </c>
      <c r="D52" s="6" t="s">
        <v>14</v>
      </c>
      <c r="E52" s="6" t="s">
        <v>134</v>
      </c>
      <c r="F52" s="6" t="s">
        <v>54</v>
      </c>
      <c r="G52" s="67">
        <f>G53</f>
        <v>334351.5</v>
      </c>
      <c r="H52" s="67">
        <f>H53</f>
        <v>0</v>
      </c>
      <c r="I52" s="67">
        <f t="shared" si="0"/>
        <v>334351.5</v>
      </c>
      <c r="J52" s="67">
        <f t="shared" ref="J52:M52" si="22">J53</f>
        <v>347325.56</v>
      </c>
      <c r="K52" s="67">
        <f>K53</f>
        <v>0</v>
      </c>
      <c r="L52" s="67">
        <f t="shared" si="1"/>
        <v>347325.56</v>
      </c>
      <c r="M52" s="67">
        <f t="shared" si="22"/>
        <v>360818.58</v>
      </c>
      <c r="N52" s="67">
        <f>N53</f>
        <v>0</v>
      </c>
      <c r="O52" s="67">
        <f t="shared" si="2"/>
        <v>360818.58</v>
      </c>
    </row>
    <row r="53" spans="1:17" s="31" customFormat="1" ht="12">
      <c r="A53" s="7" t="s">
        <v>57</v>
      </c>
      <c r="B53" s="6" t="s">
        <v>22</v>
      </c>
      <c r="C53" s="6" t="s">
        <v>5</v>
      </c>
      <c r="D53" s="6" t="s">
        <v>14</v>
      </c>
      <c r="E53" s="6" t="s">
        <v>134</v>
      </c>
      <c r="F53" s="6" t="s">
        <v>56</v>
      </c>
      <c r="G53" s="67">
        <v>334351.5</v>
      </c>
      <c r="H53" s="67"/>
      <c r="I53" s="67">
        <f t="shared" si="0"/>
        <v>334351.5</v>
      </c>
      <c r="J53" s="68">
        <v>347325.56</v>
      </c>
      <c r="K53" s="67"/>
      <c r="L53" s="67">
        <f t="shared" si="1"/>
        <v>347325.56</v>
      </c>
      <c r="M53" s="67">
        <v>360818.58</v>
      </c>
      <c r="N53" s="67"/>
      <c r="O53" s="67">
        <f t="shared" si="2"/>
        <v>360818.58</v>
      </c>
    </row>
    <row r="54" spans="1:17" s="31" customFormat="1" ht="12">
      <c r="A54" s="7" t="s">
        <v>425</v>
      </c>
      <c r="B54" s="6" t="s">
        <v>22</v>
      </c>
      <c r="C54" s="6" t="s">
        <v>5</v>
      </c>
      <c r="D54" s="6" t="s">
        <v>14</v>
      </c>
      <c r="E54" s="6" t="s">
        <v>134</v>
      </c>
      <c r="F54" s="6" t="s">
        <v>61</v>
      </c>
      <c r="G54" s="67">
        <f>G55</f>
        <v>35000</v>
      </c>
      <c r="H54" s="67">
        <f>H55</f>
        <v>0</v>
      </c>
      <c r="I54" s="67">
        <f t="shared" si="0"/>
        <v>35000</v>
      </c>
      <c r="J54" s="67">
        <f t="shared" ref="J54:M54" si="23">J55</f>
        <v>35000</v>
      </c>
      <c r="K54" s="67">
        <f>K55</f>
        <v>0</v>
      </c>
      <c r="L54" s="67">
        <f t="shared" si="1"/>
        <v>35000</v>
      </c>
      <c r="M54" s="67">
        <f t="shared" si="23"/>
        <v>35000</v>
      </c>
      <c r="N54" s="67">
        <f>N55</f>
        <v>0</v>
      </c>
      <c r="O54" s="67">
        <f t="shared" si="2"/>
        <v>35000</v>
      </c>
    </row>
    <row r="55" spans="1:17" s="31" customFormat="1" ht="12">
      <c r="A55" s="7" t="s">
        <v>82</v>
      </c>
      <c r="B55" s="6" t="s">
        <v>22</v>
      </c>
      <c r="C55" s="6" t="s">
        <v>5</v>
      </c>
      <c r="D55" s="6" t="s">
        <v>14</v>
      </c>
      <c r="E55" s="6" t="s">
        <v>134</v>
      </c>
      <c r="F55" s="6" t="s">
        <v>62</v>
      </c>
      <c r="G55" s="67">
        <v>35000</v>
      </c>
      <c r="H55" s="67"/>
      <c r="I55" s="67">
        <f t="shared" si="0"/>
        <v>35000</v>
      </c>
      <c r="J55" s="68">
        <v>35000</v>
      </c>
      <c r="K55" s="67"/>
      <c r="L55" s="67">
        <f t="shared" si="1"/>
        <v>35000</v>
      </c>
      <c r="M55" s="67">
        <v>35000</v>
      </c>
      <c r="N55" s="67"/>
      <c r="O55" s="67">
        <f t="shared" si="2"/>
        <v>35000</v>
      </c>
    </row>
    <row r="56" spans="1:17" s="31" customFormat="1" ht="12">
      <c r="A56" s="33" t="s">
        <v>53</v>
      </c>
      <c r="B56" s="6" t="s">
        <v>22</v>
      </c>
      <c r="C56" s="6" t="s">
        <v>5</v>
      </c>
      <c r="D56" s="6" t="s">
        <v>14</v>
      </c>
      <c r="E56" s="6" t="s">
        <v>135</v>
      </c>
      <c r="F56" s="6"/>
      <c r="G56" s="67">
        <f>G57+G59+G61</f>
        <v>26312082</v>
      </c>
      <c r="H56" s="67">
        <f>H57+H59+H61</f>
        <v>20000</v>
      </c>
      <c r="I56" s="67">
        <f t="shared" si="0"/>
        <v>26332082</v>
      </c>
      <c r="J56" s="67">
        <f t="shared" ref="J56:M56" si="24">J57+J59+J61</f>
        <v>27328694</v>
      </c>
      <c r="K56" s="67">
        <f>K57+K59+K61</f>
        <v>0</v>
      </c>
      <c r="L56" s="67">
        <f t="shared" si="1"/>
        <v>27328694</v>
      </c>
      <c r="M56" s="67">
        <f t="shared" si="24"/>
        <v>28354032</v>
      </c>
      <c r="N56" s="67">
        <f>N57+N59+N61</f>
        <v>0</v>
      </c>
      <c r="O56" s="67">
        <f t="shared" si="2"/>
        <v>28354032</v>
      </c>
    </row>
    <row r="57" spans="1:17" s="31" customFormat="1" ht="36">
      <c r="A57" s="7" t="s">
        <v>423</v>
      </c>
      <c r="B57" s="6" t="s">
        <v>22</v>
      </c>
      <c r="C57" s="6" t="s">
        <v>5</v>
      </c>
      <c r="D57" s="6" t="s">
        <v>14</v>
      </c>
      <c r="E57" s="6" t="s">
        <v>135</v>
      </c>
      <c r="F57" s="6" t="s">
        <v>54</v>
      </c>
      <c r="G57" s="67">
        <f>G58</f>
        <v>24840060</v>
      </c>
      <c r="H57" s="67">
        <f>H58</f>
        <v>0</v>
      </c>
      <c r="I57" s="67">
        <f t="shared" si="0"/>
        <v>24840060</v>
      </c>
      <c r="J57" s="67">
        <f t="shared" ref="J57:M57" si="25">J58</f>
        <v>25847991</v>
      </c>
      <c r="K57" s="67">
        <f>K58</f>
        <v>0</v>
      </c>
      <c r="L57" s="67">
        <f t="shared" si="1"/>
        <v>25847991</v>
      </c>
      <c r="M57" s="67">
        <f t="shared" si="25"/>
        <v>26873329</v>
      </c>
      <c r="N57" s="67">
        <f>N58</f>
        <v>0</v>
      </c>
      <c r="O57" s="67">
        <f t="shared" si="2"/>
        <v>26873329</v>
      </c>
    </row>
    <row r="58" spans="1:17" s="31" customFormat="1" ht="12">
      <c r="A58" s="7" t="s">
        <v>57</v>
      </c>
      <c r="B58" s="6" t="s">
        <v>22</v>
      </c>
      <c r="C58" s="6" t="s">
        <v>5</v>
      </c>
      <c r="D58" s="6" t="s">
        <v>14</v>
      </c>
      <c r="E58" s="6" t="s">
        <v>135</v>
      </c>
      <c r="F58" s="6" t="s">
        <v>56</v>
      </c>
      <c r="G58" s="67">
        <v>24840060</v>
      </c>
      <c r="H58" s="67"/>
      <c r="I58" s="67">
        <f t="shared" si="0"/>
        <v>24840060</v>
      </c>
      <c r="J58" s="68">
        <v>25847991</v>
      </c>
      <c r="K58" s="67"/>
      <c r="L58" s="67">
        <f t="shared" si="1"/>
        <v>25847991</v>
      </c>
      <c r="M58" s="67">
        <v>26873329</v>
      </c>
      <c r="N58" s="67"/>
      <c r="O58" s="67">
        <f t="shared" si="2"/>
        <v>26873329</v>
      </c>
    </row>
    <row r="59" spans="1:17" s="31" customFormat="1" ht="12">
      <c r="A59" s="7" t="s">
        <v>425</v>
      </c>
      <c r="B59" s="6" t="s">
        <v>22</v>
      </c>
      <c r="C59" s="6" t="s">
        <v>5</v>
      </c>
      <c r="D59" s="6" t="s">
        <v>14</v>
      </c>
      <c r="E59" s="6" t="s">
        <v>135</v>
      </c>
      <c r="F59" s="6" t="s">
        <v>61</v>
      </c>
      <c r="G59" s="67">
        <f>G60</f>
        <v>1446499</v>
      </c>
      <c r="H59" s="67">
        <f>H60</f>
        <v>20000</v>
      </c>
      <c r="I59" s="67">
        <f t="shared" si="0"/>
        <v>1466499</v>
      </c>
      <c r="J59" s="67">
        <f t="shared" ref="J59:M59" si="26">J60</f>
        <v>1446499</v>
      </c>
      <c r="K59" s="67">
        <f>K60</f>
        <v>0</v>
      </c>
      <c r="L59" s="67">
        <f t="shared" si="1"/>
        <v>1446499</v>
      </c>
      <c r="M59" s="67">
        <f t="shared" si="26"/>
        <v>1446499</v>
      </c>
      <c r="N59" s="67">
        <f>N60</f>
        <v>0</v>
      </c>
      <c r="O59" s="67">
        <f t="shared" si="2"/>
        <v>1446499</v>
      </c>
    </row>
    <row r="60" spans="1:17" s="31" customFormat="1" ht="12">
      <c r="A60" s="7" t="s">
        <v>82</v>
      </c>
      <c r="B60" s="6" t="s">
        <v>22</v>
      </c>
      <c r="C60" s="6" t="s">
        <v>5</v>
      </c>
      <c r="D60" s="6" t="s">
        <v>14</v>
      </c>
      <c r="E60" s="6" t="s">
        <v>135</v>
      </c>
      <c r="F60" s="6" t="s">
        <v>62</v>
      </c>
      <c r="G60" s="67">
        <v>1446499</v>
      </c>
      <c r="H60" s="67">
        <v>20000</v>
      </c>
      <c r="I60" s="67">
        <f t="shared" si="0"/>
        <v>1466499</v>
      </c>
      <c r="J60" s="68">
        <v>1446499</v>
      </c>
      <c r="K60" s="67"/>
      <c r="L60" s="67">
        <f t="shared" si="1"/>
        <v>1446499</v>
      </c>
      <c r="M60" s="67">
        <v>1446499</v>
      </c>
      <c r="N60" s="67"/>
      <c r="O60" s="67">
        <f t="shared" si="2"/>
        <v>1446499</v>
      </c>
    </row>
    <row r="61" spans="1:17" s="31" customFormat="1" ht="12">
      <c r="A61" s="7" t="s">
        <v>65</v>
      </c>
      <c r="B61" s="6" t="s">
        <v>22</v>
      </c>
      <c r="C61" s="6" t="s">
        <v>5</v>
      </c>
      <c r="D61" s="6" t="s">
        <v>14</v>
      </c>
      <c r="E61" s="6" t="s">
        <v>135</v>
      </c>
      <c r="F61" s="6" t="s">
        <v>22</v>
      </c>
      <c r="G61" s="67">
        <f>G62</f>
        <v>25523</v>
      </c>
      <c r="H61" s="67">
        <f>H62</f>
        <v>0</v>
      </c>
      <c r="I61" s="67">
        <f t="shared" si="0"/>
        <v>25523</v>
      </c>
      <c r="J61" s="67">
        <f t="shared" ref="J61:M61" si="27">J62</f>
        <v>34204</v>
      </c>
      <c r="K61" s="67">
        <f>K62</f>
        <v>0</v>
      </c>
      <c r="L61" s="67">
        <f t="shared" si="1"/>
        <v>34204</v>
      </c>
      <c r="M61" s="67">
        <f t="shared" si="27"/>
        <v>34204</v>
      </c>
      <c r="N61" s="67">
        <f>N62</f>
        <v>0</v>
      </c>
      <c r="O61" s="67">
        <f t="shared" si="2"/>
        <v>34204</v>
      </c>
    </row>
    <row r="62" spans="1:17" s="31" customFormat="1" ht="12">
      <c r="A62" s="7" t="s">
        <v>66</v>
      </c>
      <c r="B62" s="6" t="s">
        <v>22</v>
      </c>
      <c r="C62" s="6" t="s">
        <v>5</v>
      </c>
      <c r="D62" s="6" t="s">
        <v>14</v>
      </c>
      <c r="E62" s="6" t="s">
        <v>135</v>
      </c>
      <c r="F62" s="6" t="s">
        <v>64</v>
      </c>
      <c r="G62" s="67">
        <v>25523</v>
      </c>
      <c r="H62" s="67"/>
      <c r="I62" s="67">
        <f t="shared" si="0"/>
        <v>25523</v>
      </c>
      <c r="J62" s="68">
        <v>34204</v>
      </c>
      <c r="K62" s="67"/>
      <c r="L62" s="67">
        <f t="shared" si="1"/>
        <v>34204</v>
      </c>
      <c r="M62" s="67">
        <v>34204</v>
      </c>
      <c r="N62" s="67"/>
      <c r="O62" s="67">
        <f t="shared" si="2"/>
        <v>34204</v>
      </c>
    </row>
    <row r="63" spans="1:17" s="34" customFormat="1" ht="12">
      <c r="A63" s="8" t="s">
        <v>123</v>
      </c>
      <c r="B63" s="4" t="s">
        <v>22</v>
      </c>
      <c r="C63" s="4" t="s">
        <v>5</v>
      </c>
      <c r="D63" s="4" t="s">
        <v>8</v>
      </c>
      <c r="E63" s="4"/>
      <c r="F63" s="4"/>
      <c r="G63" s="66">
        <f t="shared" ref="G63:N66" si="28">G64</f>
        <v>76373.3</v>
      </c>
      <c r="H63" s="66">
        <f t="shared" si="28"/>
        <v>0</v>
      </c>
      <c r="I63" s="66">
        <f t="shared" si="0"/>
        <v>76373.3</v>
      </c>
      <c r="J63" s="66">
        <f t="shared" si="28"/>
        <v>2928.37</v>
      </c>
      <c r="K63" s="66">
        <f t="shared" si="28"/>
        <v>0</v>
      </c>
      <c r="L63" s="66">
        <f t="shared" si="1"/>
        <v>2928.37</v>
      </c>
      <c r="M63" s="66">
        <f t="shared" si="28"/>
        <v>2611.7600000000002</v>
      </c>
      <c r="N63" s="66">
        <f t="shared" si="28"/>
        <v>0</v>
      </c>
      <c r="O63" s="66">
        <f t="shared" si="2"/>
        <v>2611.7600000000002</v>
      </c>
      <c r="P63" s="56"/>
      <c r="Q63" s="56"/>
    </row>
    <row r="64" spans="1:17" s="31" customFormat="1" ht="12">
      <c r="A64" s="7" t="s">
        <v>83</v>
      </c>
      <c r="B64" s="6" t="s">
        <v>22</v>
      </c>
      <c r="C64" s="6" t="s">
        <v>5</v>
      </c>
      <c r="D64" s="6" t="s">
        <v>8</v>
      </c>
      <c r="E64" s="6" t="s">
        <v>132</v>
      </c>
      <c r="F64" s="6"/>
      <c r="G64" s="67">
        <f t="shared" si="28"/>
        <v>76373.3</v>
      </c>
      <c r="H64" s="67">
        <f t="shared" si="28"/>
        <v>0</v>
      </c>
      <c r="I64" s="67">
        <f t="shared" si="0"/>
        <v>76373.3</v>
      </c>
      <c r="J64" s="67">
        <f t="shared" si="28"/>
        <v>2928.37</v>
      </c>
      <c r="K64" s="67">
        <f t="shared" si="28"/>
        <v>0</v>
      </c>
      <c r="L64" s="67">
        <f t="shared" si="1"/>
        <v>2928.37</v>
      </c>
      <c r="M64" s="67">
        <f t="shared" si="28"/>
        <v>2611.7600000000002</v>
      </c>
      <c r="N64" s="67">
        <f t="shared" si="28"/>
        <v>0</v>
      </c>
      <c r="O64" s="67">
        <f t="shared" si="2"/>
        <v>2611.7600000000002</v>
      </c>
    </row>
    <row r="65" spans="1:17" s="31" customFormat="1" ht="24">
      <c r="A65" s="7" t="s">
        <v>217</v>
      </c>
      <c r="B65" s="6" t="s">
        <v>22</v>
      </c>
      <c r="C65" s="6" t="s">
        <v>5</v>
      </c>
      <c r="D65" s="6" t="s">
        <v>8</v>
      </c>
      <c r="E65" s="6" t="s">
        <v>136</v>
      </c>
      <c r="F65" s="6"/>
      <c r="G65" s="67">
        <f t="shared" si="28"/>
        <v>76373.3</v>
      </c>
      <c r="H65" s="67">
        <f t="shared" si="28"/>
        <v>0</v>
      </c>
      <c r="I65" s="67">
        <f t="shared" si="0"/>
        <v>76373.3</v>
      </c>
      <c r="J65" s="67">
        <f t="shared" si="28"/>
        <v>2928.37</v>
      </c>
      <c r="K65" s="67">
        <f t="shared" si="28"/>
        <v>0</v>
      </c>
      <c r="L65" s="67">
        <f t="shared" si="1"/>
        <v>2928.37</v>
      </c>
      <c r="M65" s="67">
        <f t="shared" si="28"/>
        <v>2611.7600000000002</v>
      </c>
      <c r="N65" s="67">
        <f t="shared" si="28"/>
        <v>0</v>
      </c>
      <c r="O65" s="67">
        <f t="shared" si="2"/>
        <v>2611.7600000000002</v>
      </c>
    </row>
    <row r="66" spans="1:17" s="31" customFormat="1" ht="12">
      <c r="A66" s="7" t="s">
        <v>425</v>
      </c>
      <c r="B66" s="6" t="s">
        <v>22</v>
      </c>
      <c r="C66" s="6" t="s">
        <v>5</v>
      </c>
      <c r="D66" s="6" t="s">
        <v>8</v>
      </c>
      <c r="E66" s="6" t="s">
        <v>136</v>
      </c>
      <c r="F66" s="6" t="s">
        <v>61</v>
      </c>
      <c r="G66" s="67">
        <f t="shared" si="28"/>
        <v>76373.3</v>
      </c>
      <c r="H66" s="67">
        <f t="shared" si="28"/>
        <v>0</v>
      </c>
      <c r="I66" s="67">
        <f t="shared" si="0"/>
        <v>76373.3</v>
      </c>
      <c r="J66" s="67">
        <f t="shared" si="28"/>
        <v>2928.37</v>
      </c>
      <c r="K66" s="67">
        <f t="shared" si="28"/>
        <v>0</v>
      </c>
      <c r="L66" s="67">
        <f t="shared" si="1"/>
        <v>2928.37</v>
      </c>
      <c r="M66" s="67">
        <f t="shared" si="28"/>
        <v>2611.7600000000002</v>
      </c>
      <c r="N66" s="67">
        <f t="shared" si="28"/>
        <v>0</v>
      </c>
      <c r="O66" s="67">
        <f t="shared" si="2"/>
        <v>2611.7600000000002</v>
      </c>
    </row>
    <row r="67" spans="1:17" s="31" customFormat="1" ht="12">
      <c r="A67" s="7" t="s">
        <v>82</v>
      </c>
      <c r="B67" s="6" t="s">
        <v>22</v>
      </c>
      <c r="C67" s="6" t="s">
        <v>5</v>
      </c>
      <c r="D67" s="6" t="s">
        <v>8</v>
      </c>
      <c r="E67" s="6" t="s">
        <v>136</v>
      </c>
      <c r="F67" s="6" t="s">
        <v>62</v>
      </c>
      <c r="G67" s="67">
        <v>76373.3</v>
      </c>
      <c r="H67" s="67"/>
      <c r="I67" s="67">
        <f t="shared" si="0"/>
        <v>76373.3</v>
      </c>
      <c r="J67" s="68">
        <v>2928.37</v>
      </c>
      <c r="K67" s="67"/>
      <c r="L67" s="67">
        <f t="shared" si="1"/>
        <v>2928.37</v>
      </c>
      <c r="M67" s="67">
        <v>2611.7600000000002</v>
      </c>
      <c r="N67" s="67"/>
      <c r="O67" s="67">
        <f t="shared" si="2"/>
        <v>2611.7600000000002</v>
      </c>
    </row>
    <row r="68" spans="1:17" s="31" customFormat="1" ht="24" hidden="1">
      <c r="A68" s="8" t="s">
        <v>29</v>
      </c>
      <c r="B68" s="4" t="s">
        <v>22</v>
      </c>
      <c r="C68" s="4" t="s">
        <v>5</v>
      </c>
      <c r="D68" s="4" t="s">
        <v>15</v>
      </c>
      <c r="E68" s="4"/>
      <c r="F68" s="4"/>
      <c r="G68" s="66">
        <f>G69</f>
        <v>0</v>
      </c>
      <c r="H68" s="66">
        <f>H69</f>
        <v>0</v>
      </c>
      <c r="I68" s="66">
        <f t="shared" si="0"/>
        <v>0</v>
      </c>
      <c r="J68" s="66">
        <f t="shared" ref="J68:M69" si="29">J69</f>
        <v>0</v>
      </c>
      <c r="K68" s="66">
        <f>K69</f>
        <v>0</v>
      </c>
      <c r="L68" s="66">
        <f t="shared" si="1"/>
        <v>0</v>
      </c>
      <c r="M68" s="66">
        <f t="shared" si="29"/>
        <v>0</v>
      </c>
      <c r="N68" s="66">
        <f>N69</f>
        <v>0</v>
      </c>
      <c r="O68" s="66">
        <f t="shared" si="2"/>
        <v>0</v>
      </c>
    </row>
    <row r="69" spans="1:17" s="55" customFormat="1" ht="12" hidden="1">
      <c r="A69" s="7" t="s">
        <v>83</v>
      </c>
      <c r="B69" s="6" t="s">
        <v>22</v>
      </c>
      <c r="C69" s="6" t="s">
        <v>5</v>
      </c>
      <c r="D69" s="6" t="s">
        <v>15</v>
      </c>
      <c r="E69" s="6" t="s">
        <v>132</v>
      </c>
      <c r="F69" s="6"/>
      <c r="G69" s="67">
        <f>G70</f>
        <v>0</v>
      </c>
      <c r="H69" s="67">
        <f>H70</f>
        <v>0</v>
      </c>
      <c r="I69" s="67">
        <f t="shared" si="0"/>
        <v>0</v>
      </c>
      <c r="J69" s="67">
        <f t="shared" si="29"/>
        <v>0</v>
      </c>
      <c r="K69" s="67">
        <f>K70</f>
        <v>0</v>
      </c>
      <c r="L69" s="67">
        <f t="shared" si="1"/>
        <v>0</v>
      </c>
      <c r="M69" s="67">
        <f t="shared" si="29"/>
        <v>0</v>
      </c>
      <c r="N69" s="67">
        <f>N70</f>
        <v>0</v>
      </c>
      <c r="O69" s="67">
        <f t="shared" si="2"/>
        <v>0</v>
      </c>
      <c r="P69" s="57"/>
      <c r="Q69" s="57"/>
    </row>
    <row r="70" spans="1:17" s="32" customFormat="1" ht="12" hidden="1">
      <c r="A70" s="33" t="s">
        <v>53</v>
      </c>
      <c r="B70" s="6" t="s">
        <v>22</v>
      </c>
      <c r="C70" s="6" t="s">
        <v>5</v>
      </c>
      <c r="D70" s="6" t="s">
        <v>15</v>
      </c>
      <c r="E70" s="6" t="s">
        <v>135</v>
      </c>
      <c r="F70" s="6"/>
      <c r="G70" s="67">
        <f>G71+G73+G75</f>
        <v>0</v>
      </c>
      <c r="H70" s="67">
        <f>H71+H73+H75</f>
        <v>0</v>
      </c>
      <c r="I70" s="67">
        <f t="shared" si="0"/>
        <v>0</v>
      </c>
      <c r="J70" s="67">
        <f t="shared" ref="J70:M70" si="30">J71+J73+J75</f>
        <v>0</v>
      </c>
      <c r="K70" s="67">
        <f>K71+K73+K75</f>
        <v>0</v>
      </c>
      <c r="L70" s="67">
        <f t="shared" si="1"/>
        <v>0</v>
      </c>
      <c r="M70" s="67">
        <f t="shared" si="30"/>
        <v>0</v>
      </c>
      <c r="N70" s="67">
        <f>N71+N73+N75</f>
        <v>0</v>
      </c>
      <c r="O70" s="67">
        <f t="shared" si="2"/>
        <v>0</v>
      </c>
      <c r="P70" s="31"/>
      <c r="Q70" s="31"/>
    </row>
    <row r="71" spans="1:17" s="32" customFormat="1" ht="36" hidden="1">
      <c r="A71" s="7" t="s">
        <v>423</v>
      </c>
      <c r="B71" s="6" t="s">
        <v>22</v>
      </c>
      <c r="C71" s="6" t="s">
        <v>5</v>
      </c>
      <c r="D71" s="6" t="s">
        <v>15</v>
      </c>
      <c r="E71" s="6" t="s">
        <v>135</v>
      </c>
      <c r="F71" s="6" t="s">
        <v>54</v>
      </c>
      <c r="G71" s="67">
        <f>G72</f>
        <v>0</v>
      </c>
      <c r="H71" s="67">
        <f>H72</f>
        <v>0</v>
      </c>
      <c r="I71" s="67">
        <f t="shared" si="0"/>
        <v>0</v>
      </c>
      <c r="J71" s="67">
        <f t="shared" ref="J71:M71" si="31">J72</f>
        <v>0</v>
      </c>
      <c r="K71" s="67">
        <f>K72</f>
        <v>0</v>
      </c>
      <c r="L71" s="67">
        <f t="shared" si="1"/>
        <v>0</v>
      </c>
      <c r="M71" s="67">
        <f t="shared" si="31"/>
        <v>0</v>
      </c>
      <c r="N71" s="67">
        <f>N72</f>
        <v>0</v>
      </c>
      <c r="O71" s="67">
        <f t="shared" si="2"/>
        <v>0</v>
      </c>
      <c r="P71" s="31"/>
      <c r="Q71" s="31"/>
    </row>
    <row r="72" spans="1:17" s="32" customFormat="1" ht="12" hidden="1">
      <c r="A72" s="7" t="s">
        <v>57</v>
      </c>
      <c r="B72" s="6" t="s">
        <v>22</v>
      </c>
      <c r="C72" s="6" t="s">
        <v>5</v>
      </c>
      <c r="D72" s="6" t="s">
        <v>15</v>
      </c>
      <c r="E72" s="6" t="s">
        <v>135</v>
      </c>
      <c r="F72" s="6" t="s">
        <v>56</v>
      </c>
      <c r="G72" s="67">
        <v>0</v>
      </c>
      <c r="H72" s="67">
        <v>0</v>
      </c>
      <c r="I72" s="67">
        <f t="shared" si="0"/>
        <v>0</v>
      </c>
      <c r="J72" s="68">
        <v>0</v>
      </c>
      <c r="K72" s="67">
        <v>0</v>
      </c>
      <c r="L72" s="67">
        <f t="shared" si="1"/>
        <v>0</v>
      </c>
      <c r="M72" s="67">
        <v>0</v>
      </c>
      <c r="N72" s="67">
        <v>0</v>
      </c>
      <c r="O72" s="67">
        <f t="shared" si="2"/>
        <v>0</v>
      </c>
      <c r="P72" s="31"/>
      <c r="Q72" s="31"/>
    </row>
    <row r="73" spans="1:17" s="32" customFormat="1" ht="12" hidden="1">
      <c r="A73" s="7" t="s">
        <v>425</v>
      </c>
      <c r="B73" s="6" t="s">
        <v>22</v>
      </c>
      <c r="C73" s="6" t="s">
        <v>5</v>
      </c>
      <c r="D73" s="6" t="s">
        <v>15</v>
      </c>
      <c r="E73" s="6" t="s">
        <v>135</v>
      </c>
      <c r="F73" s="6" t="s">
        <v>61</v>
      </c>
      <c r="G73" s="67">
        <f>G74</f>
        <v>0</v>
      </c>
      <c r="H73" s="67">
        <f>H74</f>
        <v>0</v>
      </c>
      <c r="I73" s="67">
        <f t="shared" si="0"/>
        <v>0</v>
      </c>
      <c r="J73" s="67">
        <f t="shared" ref="J73:M73" si="32">J74</f>
        <v>0</v>
      </c>
      <c r="K73" s="67">
        <f>K74</f>
        <v>0</v>
      </c>
      <c r="L73" s="67">
        <f t="shared" si="1"/>
        <v>0</v>
      </c>
      <c r="M73" s="67">
        <f t="shared" si="32"/>
        <v>0</v>
      </c>
      <c r="N73" s="67">
        <f>N74</f>
        <v>0</v>
      </c>
      <c r="O73" s="67">
        <f t="shared" si="2"/>
        <v>0</v>
      </c>
      <c r="P73" s="31"/>
      <c r="Q73" s="31"/>
    </row>
    <row r="74" spans="1:17" s="32" customFormat="1" ht="12" hidden="1">
      <c r="A74" s="7" t="s">
        <v>82</v>
      </c>
      <c r="B74" s="6" t="s">
        <v>22</v>
      </c>
      <c r="C74" s="6" t="s">
        <v>5</v>
      </c>
      <c r="D74" s="6" t="s">
        <v>15</v>
      </c>
      <c r="E74" s="6" t="s">
        <v>135</v>
      </c>
      <c r="F74" s="6" t="s">
        <v>62</v>
      </c>
      <c r="G74" s="67">
        <v>0</v>
      </c>
      <c r="H74" s="67">
        <v>0</v>
      </c>
      <c r="I74" s="67">
        <f t="shared" si="0"/>
        <v>0</v>
      </c>
      <c r="J74" s="68">
        <v>0</v>
      </c>
      <c r="K74" s="67">
        <v>0</v>
      </c>
      <c r="L74" s="67">
        <f t="shared" si="1"/>
        <v>0</v>
      </c>
      <c r="M74" s="67">
        <v>0</v>
      </c>
      <c r="N74" s="67">
        <v>0</v>
      </c>
      <c r="O74" s="67">
        <f t="shared" si="2"/>
        <v>0</v>
      </c>
      <c r="P74" s="31"/>
      <c r="Q74" s="31"/>
    </row>
    <row r="75" spans="1:17" s="32" customFormat="1" ht="12" hidden="1">
      <c r="A75" s="7" t="s">
        <v>65</v>
      </c>
      <c r="B75" s="6" t="s">
        <v>22</v>
      </c>
      <c r="C75" s="6" t="s">
        <v>5</v>
      </c>
      <c r="D75" s="6" t="s">
        <v>15</v>
      </c>
      <c r="E75" s="6" t="s">
        <v>135</v>
      </c>
      <c r="F75" s="6" t="s">
        <v>22</v>
      </c>
      <c r="G75" s="67">
        <f>G76</f>
        <v>0</v>
      </c>
      <c r="H75" s="67">
        <f>H76</f>
        <v>0</v>
      </c>
      <c r="I75" s="65">
        <f t="shared" si="0"/>
        <v>0</v>
      </c>
      <c r="J75" s="67">
        <f t="shared" ref="J75:M75" si="33">J76</f>
        <v>0</v>
      </c>
      <c r="K75" s="67"/>
      <c r="L75" s="67"/>
      <c r="M75" s="67">
        <f t="shared" si="33"/>
        <v>0</v>
      </c>
      <c r="N75" s="31"/>
      <c r="O75" s="31"/>
      <c r="P75" s="31"/>
      <c r="Q75" s="31"/>
    </row>
    <row r="76" spans="1:17" s="32" customFormat="1" ht="12" hidden="1">
      <c r="A76" s="7" t="s">
        <v>66</v>
      </c>
      <c r="B76" s="6" t="s">
        <v>22</v>
      </c>
      <c r="C76" s="6" t="s">
        <v>5</v>
      </c>
      <c r="D76" s="6" t="s">
        <v>15</v>
      </c>
      <c r="E76" s="6" t="s">
        <v>135</v>
      </c>
      <c r="F76" s="6" t="s">
        <v>64</v>
      </c>
      <c r="G76" s="67">
        <v>0</v>
      </c>
      <c r="H76" s="67">
        <v>0</v>
      </c>
      <c r="I76" s="65">
        <f t="shared" si="0"/>
        <v>0</v>
      </c>
      <c r="J76" s="68">
        <v>0</v>
      </c>
      <c r="K76" s="68"/>
      <c r="L76" s="68"/>
      <c r="M76" s="67">
        <v>0</v>
      </c>
      <c r="N76" s="31"/>
      <c r="O76" s="31"/>
      <c r="P76" s="31"/>
      <c r="Q76" s="31"/>
    </row>
    <row r="77" spans="1:17" s="34" customFormat="1" ht="12">
      <c r="A77" s="8" t="s">
        <v>47</v>
      </c>
      <c r="B77" s="4" t="s">
        <v>22</v>
      </c>
      <c r="C77" s="4" t="s">
        <v>5</v>
      </c>
      <c r="D77" s="4" t="s">
        <v>44</v>
      </c>
      <c r="E77" s="4"/>
      <c r="F77" s="4"/>
      <c r="G77" s="66">
        <f>G99+G112+G78+G108+G86+G95+G90</f>
        <v>10254944</v>
      </c>
      <c r="H77" s="66">
        <f>H99+H112+H78+H108+H86+H95+H90</f>
        <v>327500</v>
      </c>
      <c r="I77" s="66">
        <f t="shared" si="0"/>
        <v>10582444</v>
      </c>
      <c r="J77" s="66">
        <f t="shared" ref="J77:M77" si="34">J99+J112+J78+J108+J86+J95+J90</f>
        <v>10276406</v>
      </c>
      <c r="K77" s="66">
        <f>K99+K112+K78+K108+K86+K95+K90</f>
        <v>0</v>
      </c>
      <c r="L77" s="66">
        <f t="shared" ref="L77:L131" si="35">J77+K77</f>
        <v>10276406</v>
      </c>
      <c r="M77" s="66">
        <f t="shared" si="34"/>
        <v>10567373</v>
      </c>
      <c r="N77" s="66">
        <f>N99+N112+N78+N108+N86+N95+N90</f>
        <v>0</v>
      </c>
      <c r="O77" s="66">
        <f t="shared" ref="O77:O131" si="36">M77+N77</f>
        <v>10567373</v>
      </c>
      <c r="P77" s="56"/>
      <c r="Q77" s="56"/>
    </row>
    <row r="78" spans="1:17" s="31" customFormat="1" ht="24">
      <c r="A78" s="7" t="s">
        <v>494</v>
      </c>
      <c r="B78" s="6" t="s">
        <v>22</v>
      </c>
      <c r="C78" s="6" t="s">
        <v>5</v>
      </c>
      <c r="D78" s="6" t="s">
        <v>44</v>
      </c>
      <c r="E78" s="6" t="s">
        <v>137</v>
      </c>
      <c r="F78" s="6"/>
      <c r="G78" s="67">
        <f>G79</f>
        <v>78000</v>
      </c>
      <c r="H78" s="67">
        <f>H79</f>
        <v>0</v>
      </c>
      <c r="I78" s="67">
        <f t="shared" si="0"/>
        <v>78000</v>
      </c>
      <c r="J78" s="67">
        <f t="shared" ref="J78:M78" si="37">J79</f>
        <v>78000</v>
      </c>
      <c r="K78" s="67">
        <f>K79</f>
        <v>0</v>
      </c>
      <c r="L78" s="67">
        <f t="shared" si="35"/>
        <v>78000</v>
      </c>
      <c r="M78" s="67">
        <f t="shared" si="37"/>
        <v>78000</v>
      </c>
      <c r="N78" s="67">
        <f>N79</f>
        <v>0</v>
      </c>
      <c r="O78" s="67">
        <f t="shared" si="36"/>
        <v>78000</v>
      </c>
    </row>
    <row r="79" spans="1:17" s="31" customFormat="1" ht="12">
      <c r="A79" s="7" t="s">
        <v>511</v>
      </c>
      <c r="B79" s="6" t="s">
        <v>22</v>
      </c>
      <c r="C79" s="6" t="s">
        <v>5</v>
      </c>
      <c r="D79" s="6" t="s">
        <v>44</v>
      </c>
      <c r="E79" s="6" t="s">
        <v>509</v>
      </c>
      <c r="F79" s="6"/>
      <c r="G79" s="67">
        <f>G80+G83</f>
        <v>78000</v>
      </c>
      <c r="H79" s="67">
        <f>H80+H83</f>
        <v>0</v>
      </c>
      <c r="I79" s="67">
        <f t="shared" ref="I79:I142" si="38">G79+H79</f>
        <v>78000</v>
      </c>
      <c r="J79" s="67">
        <f t="shared" ref="J79:M79" si="39">J80+J83</f>
        <v>78000</v>
      </c>
      <c r="K79" s="67">
        <f>K80+K83</f>
        <v>0</v>
      </c>
      <c r="L79" s="67">
        <f t="shared" si="35"/>
        <v>78000</v>
      </c>
      <c r="M79" s="67">
        <f t="shared" si="39"/>
        <v>78000</v>
      </c>
      <c r="N79" s="67">
        <f>N80+N83</f>
        <v>0</v>
      </c>
      <c r="O79" s="67">
        <f t="shared" si="36"/>
        <v>78000</v>
      </c>
    </row>
    <row r="80" spans="1:17" s="31" customFormat="1" ht="24">
      <c r="A80" s="7" t="s">
        <v>233</v>
      </c>
      <c r="B80" s="6" t="s">
        <v>22</v>
      </c>
      <c r="C80" s="6" t="s">
        <v>5</v>
      </c>
      <c r="D80" s="6" t="s">
        <v>44</v>
      </c>
      <c r="E80" s="6" t="s">
        <v>510</v>
      </c>
      <c r="F80" s="6"/>
      <c r="G80" s="67">
        <f>G81</f>
        <v>78000</v>
      </c>
      <c r="H80" s="67">
        <f>H81</f>
        <v>0</v>
      </c>
      <c r="I80" s="67">
        <f t="shared" si="38"/>
        <v>78000</v>
      </c>
      <c r="J80" s="67">
        <f t="shared" ref="J80:M81" si="40">J81</f>
        <v>78000</v>
      </c>
      <c r="K80" s="67">
        <f>K81</f>
        <v>0</v>
      </c>
      <c r="L80" s="67">
        <f t="shared" si="35"/>
        <v>78000</v>
      </c>
      <c r="M80" s="67">
        <f t="shared" si="40"/>
        <v>78000</v>
      </c>
      <c r="N80" s="67">
        <f>N81</f>
        <v>0</v>
      </c>
      <c r="O80" s="67">
        <f t="shared" si="36"/>
        <v>78000</v>
      </c>
    </row>
    <row r="81" spans="1:15" s="31" customFormat="1" ht="24">
      <c r="A81" s="7" t="s">
        <v>88</v>
      </c>
      <c r="B81" s="6" t="s">
        <v>22</v>
      </c>
      <c r="C81" s="6" t="s">
        <v>5</v>
      </c>
      <c r="D81" s="6" t="s">
        <v>44</v>
      </c>
      <c r="E81" s="6" t="s">
        <v>510</v>
      </c>
      <c r="F81" s="6" t="s">
        <v>87</v>
      </c>
      <c r="G81" s="67">
        <f>G82</f>
        <v>78000</v>
      </c>
      <c r="H81" s="67">
        <f>H82</f>
        <v>0</v>
      </c>
      <c r="I81" s="67">
        <f t="shared" si="38"/>
        <v>78000</v>
      </c>
      <c r="J81" s="67">
        <f t="shared" si="40"/>
        <v>78000</v>
      </c>
      <c r="K81" s="67">
        <f>K82</f>
        <v>0</v>
      </c>
      <c r="L81" s="67">
        <f t="shared" si="35"/>
        <v>78000</v>
      </c>
      <c r="M81" s="67">
        <f t="shared" si="40"/>
        <v>78000</v>
      </c>
      <c r="N81" s="67">
        <f>N82</f>
        <v>0</v>
      </c>
      <c r="O81" s="67">
        <f t="shared" si="36"/>
        <v>78000</v>
      </c>
    </row>
    <row r="82" spans="1:15" s="31" customFormat="1" ht="24">
      <c r="A82" s="7" t="s">
        <v>326</v>
      </c>
      <c r="B82" s="6" t="s">
        <v>22</v>
      </c>
      <c r="C82" s="6" t="s">
        <v>5</v>
      </c>
      <c r="D82" s="6" t="s">
        <v>44</v>
      </c>
      <c r="E82" s="6" t="s">
        <v>510</v>
      </c>
      <c r="F82" s="6" t="s">
        <v>224</v>
      </c>
      <c r="G82" s="67">
        <v>78000</v>
      </c>
      <c r="H82" s="67"/>
      <c r="I82" s="67">
        <f t="shared" si="38"/>
        <v>78000</v>
      </c>
      <c r="J82" s="68">
        <v>78000</v>
      </c>
      <c r="K82" s="67"/>
      <c r="L82" s="67">
        <f t="shared" si="35"/>
        <v>78000</v>
      </c>
      <c r="M82" s="67">
        <v>78000</v>
      </c>
      <c r="N82" s="67"/>
      <c r="O82" s="67">
        <f t="shared" si="36"/>
        <v>78000</v>
      </c>
    </row>
    <row r="83" spans="1:15" s="31" customFormat="1" ht="1.5" hidden="1" customHeight="1">
      <c r="A83" s="7" t="s">
        <v>234</v>
      </c>
      <c r="B83" s="6" t="s">
        <v>22</v>
      </c>
      <c r="C83" s="6" t="s">
        <v>5</v>
      </c>
      <c r="D83" s="6" t="s">
        <v>44</v>
      </c>
      <c r="E83" s="6" t="s">
        <v>139</v>
      </c>
      <c r="F83" s="6"/>
      <c r="G83" s="67">
        <f>G84</f>
        <v>0</v>
      </c>
      <c r="H83" s="67">
        <f>H84</f>
        <v>0</v>
      </c>
      <c r="I83" s="67">
        <f t="shared" si="38"/>
        <v>0</v>
      </c>
      <c r="J83" s="67">
        <f t="shared" ref="J83:M84" si="41">J84</f>
        <v>0</v>
      </c>
      <c r="K83" s="67">
        <f>K84</f>
        <v>0</v>
      </c>
      <c r="L83" s="67">
        <f t="shared" si="35"/>
        <v>0</v>
      </c>
      <c r="M83" s="67">
        <f t="shared" si="41"/>
        <v>0</v>
      </c>
      <c r="N83" s="67">
        <f>N84</f>
        <v>0</v>
      </c>
      <c r="O83" s="67">
        <f t="shared" si="36"/>
        <v>0</v>
      </c>
    </row>
    <row r="84" spans="1:15" s="31" customFormat="1" ht="24" hidden="1">
      <c r="A84" s="7" t="s">
        <v>88</v>
      </c>
      <c r="B84" s="6" t="s">
        <v>22</v>
      </c>
      <c r="C84" s="6" t="s">
        <v>5</v>
      </c>
      <c r="D84" s="6" t="s">
        <v>44</v>
      </c>
      <c r="E84" s="6" t="s">
        <v>139</v>
      </c>
      <c r="F84" s="6" t="s">
        <v>87</v>
      </c>
      <c r="G84" s="67">
        <f>G85</f>
        <v>0</v>
      </c>
      <c r="H84" s="67">
        <f>H85</f>
        <v>0</v>
      </c>
      <c r="I84" s="67">
        <f t="shared" si="38"/>
        <v>0</v>
      </c>
      <c r="J84" s="67">
        <f t="shared" si="41"/>
        <v>0</v>
      </c>
      <c r="K84" s="67">
        <f>K85</f>
        <v>0</v>
      </c>
      <c r="L84" s="67">
        <f t="shared" si="35"/>
        <v>0</v>
      </c>
      <c r="M84" s="67">
        <f t="shared" si="41"/>
        <v>0</v>
      </c>
      <c r="N84" s="67">
        <f>N85</f>
        <v>0</v>
      </c>
      <c r="O84" s="67">
        <f t="shared" si="36"/>
        <v>0</v>
      </c>
    </row>
    <row r="85" spans="1:15" s="31" customFormat="1" ht="24" hidden="1">
      <c r="A85" s="7" t="s">
        <v>223</v>
      </c>
      <c r="B85" s="6" t="s">
        <v>22</v>
      </c>
      <c r="C85" s="6" t="s">
        <v>5</v>
      </c>
      <c r="D85" s="6" t="s">
        <v>44</v>
      </c>
      <c r="E85" s="6" t="s">
        <v>139</v>
      </c>
      <c r="F85" s="6" t="s">
        <v>224</v>
      </c>
      <c r="G85" s="67"/>
      <c r="H85" s="67"/>
      <c r="I85" s="67">
        <f t="shared" si="38"/>
        <v>0</v>
      </c>
      <c r="J85" s="68"/>
      <c r="K85" s="67"/>
      <c r="L85" s="67">
        <f t="shared" si="35"/>
        <v>0</v>
      </c>
      <c r="M85" s="67"/>
      <c r="N85" s="67"/>
      <c r="O85" s="67">
        <f t="shared" si="36"/>
        <v>0</v>
      </c>
    </row>
    <row r="86" spans="1:15" s="31" customFormat="1" ht="24" hidden="1">
      <c r="A86" s="7" t="s">
        <v>248</v>
      </c>
      <c r="B86" s="6" t="s">
        <v>22</v>
      </c>
      <c r="C86" s="6" t="s">
        <v>5</v>
      </c>
      <c r="D86" s="6" t="s">
        <v>44</v>
      </c>
      <c r="E86" s="6" t="s">
        <v>150</v>
      </c>
      <c r="F86" s="6"/>
      <c r="G86" s="67">
        <f t="shared" ref="G86:N88" si="42">G87</f>
        <v>0</v>
      </c>
      <c r="H86" s="67">
        <f t="shared" si="42"/>
        <v>0</v>
      </c>
      <c r="I86" s="67">
        <f t="shared" si="38"/>
        <v>0</v>
      </c>
      <c r="J86" s="67">
        <f t="shared" si="42"/>
        <v>0</v>
      </c>
      <c r="K86" s="67">
        <f t="shared" si="42"/>
        <v>0</v>
      </c>
      <c r="L86" s="67">
        <f t="shared" si="35"/>
        <v>0</v>
      </c>
      <c r="M86" s="67">
        <f t="shared" si="42"/>
        <v>0</v>
      </c>
      <c r="N86" s="67">
        <f t="shared" si="42"/>
        <v>0</v>
      </c>
      <c r="O86" s="67">
        <f t="shared" si="36"/>
        <v>0</v>
      </c>
    </row>
    <row r="87" spans="1:15" s="31" customFormat="1" ht="12" hidden="1">
      <c r="A87" s="7" t="s">
        <v>92</v>
      </c>
      <c r="B87" s="6" t="s">
        <v>22</v>
      </c>
      <c r="C87" s="6" t="s">
        <v>5</v>
      </c>
      <c r="D87" s="6" t="s">
        <v>44</v>
      </c>
      <c r="E87" s="6" t="s">
        <v>152</v>
      </c>
      <c r="F87" s="6"/>
      <c r="G87" s="67">
        <f t="shared" si="42"/>
        <v>0</v>
      </c>
      <c r="H87" s="67">
        <f t="shared" si="42"/>
        <v>0</v>
      </c>
      <c r="I87" s="67">
        <f t="shared" si="38"/>
        <v>0</v>
      </c>
      <c r="J87" s="67">
        <f t="shared" si="42"/>
        <v>0</v>
      </c>
      <c r="K87" s="67">
        <f t="shared" si="42"/>
        <v>0</v>
      </c>
      <c r="L87" s="67">
        <f t="shared" si="35"/>
        <v>0</v>
      </c>
      <c r="M87" s="67">
        <f t="shared" si="42"/>
        <v>0</v>
      </c>
      <c r="N87" s="67">
        <f t="shared" si="42"/>
        <v>0</v>
      </c>
      <c r="O87" s="67">
        <f t="shared" si="36"/>
        <v>0</v>
      </c>
    </row>
    <row r="88" spans="1:15" s="31" customFormat="1" ht="12" hidden="1">
      <c r="A88" s="10" t="s">
        <v>63</v>
      </c>
      <c r="B88" s="6" t="s">
        <v>22</v>
      </c>
      <c r="C88" s="6" t="s">
        <v>5</v>
      </c>
      <c r="D88" s="6" t="s">
        <v>44</v>
      </c>
      <c r="E88" s="6" t="s">
        <v>152</v>
      </c>
      <c r="F88" s="6" t="s">
        <v>61</v>
      </c>
      <c r="G88" s="67">
        <f t="shared" si="42"/>
        <v>0</v>
      </c>
      <c r="H88" s="67">
        <f t="shared" si="42"/>
        <v>0</v>
      </c>
      <c r="I88" s="67">
        <f t="shared" si="38"/>
        <v>0</v>
      </c>
      <c r="J88" s="67">
        <f t="shared" si="42"/>
        <v>0</v>
      </c>
      <c r="K88" s="67">
        <f t="shared" si="42"/>
        <v>0</v>
      </c>
      <c r="L88" s="67">
        <f t="shared" si="35"/>
        <v>0</v>
      </c>
      <c r="M88" s="67">
        <f t="shared" si="42"/>
        <v>0</v>
      </c>
      <c r="N88" s="67">
        <f t="shared" si="42"/>
        <v>0</v>
      </c>
      <c r="O88" s="67">
        <f t="shared" si="36"/>
        <v>0</v>
      </c>
    </row>
    <row r="89" spans="1:15" s="31" customFormat="1" ht="12" hidden="1">
      <c r="A89" s="10" t="s">
        <v>80</v>
      </c>
      <c r="B89" s="6" t="s">
        <v>22</v>
      </c>
      <c r="C89" s="6" t="s">
        <v>5</v>
      </c>
      <c r="D89" s="6" t="s">
        <v>44</v>
      </c>
      <c r="E89" s="6" t="s">
        <v>152</v>
      </c>
      <c r="F89" s="6" t="s">
        <v>62</v>
      </c>
      <c r="G89" s="67"/>
      <c r="H89" s="67"/>
      <c r="I89" s="67">
        <f t="shared" si="38"/>
        <v>0</v>
      </c>
      <c r="J89" s="68"/>
      <c r="K89" s="67"/>
      <c r="L89" s="67">
        <f t="shared" si="35"/>
        <v>0</v>
      </c>
      <c r="M89" s="67"/>
      <c r="N89" s="67"/>
      <c r="O89" s="67">
        <f t="shared" si="36"/>
        <v>0</v>
      </c>
    </row>
    <row r="90" spans="1:15" s="31" customFormat="1" ht="24" hidden="1">
      <c r="A90" s="7" t="s">
        <v>426</v>
      </c>
      <c r="B90" s="6" t="s">
        <v>22</v>
      </c>
      <c r="C90" s="6" t="s">
        <v>5</v>
      </c>
      <c r="D90" s="6" t="s">
        <v>44</v>
      </c>
      <c r="E90" s="6" t="s">
        <v>196</v>
      </c>
      <c r="F90" s="6"/>
      <c r="G90" s="67">
        <f t="shared" ref="G90:N93" si="43">G91</f>
        <v>0</v>
      </c>
      <c r="H90" s="67">
        <f t="shared" si="43"/>
        <v>0</v>
      </c>
      <c r="I90" s="67">
        <f t="shared" si="38"/>
        <v>0</v>
      </c>
      <c r="J90" s="67">
        <f t="shared" si="43"/>
        <v>0</v>
      </c>
      <c r="K90" s="67">
        <f t="shared" si="43"/>
        <v>0</v>
      </c>
      <c r="L90" s="67">
        <f t="shared" si="35"/>
        <v>0</v>
      </c>
      <c r="M90" s="67">
        <f t="shared" si="43"/>
        <v>0</v>
      </c>
      <c r="N90" s="67">
        <f t="shared" si="43"/>
        <v>0</v>
      </c>
      <c r="O90" s="67">
        <f t="shared" si="36"/>
        <v>0</v>
      </c>
    </row>
    <row r="91" spans="1:15" s="31" customFormat="1" ht="12" hidden="1">
      <c r="A91" s="7" t="s">
        <v>405</v>
      </c>
      <c r="B91" s="6" t="s">
        <v>22</v>
      </c>
      <c r="C91" s="6" t="s">
        <v>5</v>
      </c>
      <c r="D91" s="6" t="s">
        <v>44</v>
      </c>
      <c r="E91" s="6" t="s">
        <v>406</v>
      </c>
      <c r="F91" s="6"/>
      <c r="G91" s="67">
        <f t="shared" si="43"/>
        <v>0</v>
      </c>
      <c r="H91" s="67">
        <f t="shared" si="43"/>
        <v>0</v>
      </c>
      <c r="I91" s="67">
        <f t="shared" si="38"/>
        <v>0</v>
      </c>
      <c r="J91" s="67">
        <f t="shared" si="43"/>
        <v>0</v>
      </c>
      <c r="K91" s="67">
        <f t="shared" si="43"/>
        <v>0</v>
      </c>
      <c r="L91" s="67">
        <f t="shared" si="35"/>
        <v>0</v>
      </c>
      <c r="M91" s="67">
        <f t="shared" si="43"/>
        <v>0</v>
      </c>
      <c r="N91" s="67">
        <f t="shared" si="43"/>
        <v>0</v>
      </c>
      <c r="O91" s="67">
        <f t="shared" si="36"/>
        <v>0</v>
      </c>
    </row>
    <row r="92" spans="1:15" s="31" customFormat="1" ht="12" hidden="1">
      <c r="A92" s="7" t="s">
        <v>92</v>
      </c>
      <c r="B92" s="6" t="s">
        <v>22</v>
      </c>
      <c r="C92" s="6" t="s">
        <v>5</v>
      </c>
      <c r="D92" s="6" t="s">
        <v>44</v>
      </c>
      <c r="E92" s="6" t="s">
        <v>456</v>
      </c>
      <c r="F92" s="6"/>
      <c r="G92" s="67">
        <f t="shared" si="43"/>
        <v>0</v>
      </c>
      <c r="H92" s="67">
        <f t="shared" si="43"/>
        <v>0</v>
      </c>
      <c r="I92" s="67">
        <f t="shared" si="38"/>
        <v>0</v>
      </c>
      <c r="J92" s="67">
        <f t="shared" si="43"/>
        <v>0</v>
      </c>
      <c r="K92" s="67">
        <f t="shared" si="43"/>
        <v>0</v>
      </c>
      <c r="L92" s="67">
        <f t="shared" si="35"/>
        <v>0</v>
      </c>
      <c r="M92" s="67">
        <f t="shared" si="43"/>
        <v>0</v>
      </c>
      <c r="N92" s="67">
        <f t="shared" si="43"/>
        <v>0</v>
      </c>
      <c r="O92" s="67">
        <f t="shared" si="36"/>
        <v>0</v>
      </c>
    </row>
    <row r="93" spans="1:15" s="31" customFormat="1" ht="12" hidden="1">
      <c r="A93" s="7" t="s">
        <v>65</v>
      </c>
      <c r="B93" s="6" t="s">
        <v>22</v>
      </c>
      <c r="C93" s="6" t="s">
        <v>5</v>
      </c>
      <c r="D93" s="6" t="s">
        <v>44</v>
      </c>
      <c r="E93" s="6" t="s">
        <v>456</v>
      </c>
      <c r="F93" s="6" t="s">
        <v>457</v>
      </c>
      <c r="G93" s="67">
        <f t="shared" si="43"/>
        <v>0</v>
      </c>
      <c r="H93" s="67">
        <f t="shared" si="43"/>
        <v>0</v>
      </c>
      <c r="I93" s="67">
        <f t="shared" si="38"/>
        <v>0</v>
      </c>
      <c r="J93" s="67">
        <f t="shared" si="43"/>
        <v>0</v>
      </c>
      <c r="K93" s="67">
        <f t="shared" si="43"/>
        <v>0</v>
      </c>
      <c r="L93" s="67">
        <f t="shared" si="35"/>
        <v>0</v>
      </c>
      <c r="M93" s="67">
        <f t="shared" si="43"/>
        <v>0</v>
      </c>
      <c r="N93" s="67">
        <f t="shared" si="43"/>
        <v>0</v>
      </c>
      <c r="O93" s="67">
        <f t="shared" si="36"/>
        <v>0</v>
      </c>
    </row>
    <row r="94" spans="1:15" s="31" customFormat="1" ht="12" hidden="1">
      <c r="A94" s="7" t="s">
        <v>66</v>
      </c>
      <c r="B94" s="6" t="s">
        <v>22</v>
      </c>
      <c r="C94" s="6" t="s">
        <v>5</v>
      </c>
      <c r="D94" s="6" t="s">
        <v>44</v>
      </c>
      <c r="E94" s="6" t="s">
        <v>456</v>
      </c>
      <c r="F94" s="6" t="s">
        <v>64</v>
      </c>
      <c r="G94" s="67"/>
      <c r="H94" s="67"/>
      <c r="I94" s="67">
        <f t="shared" si="38"/>
        <v>0</v>
      </c>
      <c r="J94" s="68"/>
      <c r="K94" s="67"/>
      <c r="L94" s="67">
        <f t="shared" si="35"/>
        <v>0</v>
      </c>
      <c r="M94" s="67"/>
      <c r="N94" s="67"/>
      <c r="O94" s="67">
        <f t="shared" si="36"/>
        <v>0</v>
      </c>
    </row>
    <row r="95" spans="1:15" s="31" customFormat="1" ht="14.25" hidden="1" customHeight="1">
      <c r="A95" s="7" t="s">
        <v>427</v>
      </c>
      <c r="B95" s="6" t="s">
        <v>22</v>
      </c>
      <c r="C95" s="6" t="s">
        <v>5</v>
      </c>
      <c r="D95" s="6" t="s">
        <v>44</v>
      </c>
      <c r="E95" s="6" t="s">
        <v>285</v>
      </c>
      <c r="F95" s="6"/>
      <c r="G95" s="67">
        <f t="shared" ref="G95:N97" si="44">G96</f>
        <v>0</v>
      </c>
      <c r="H95" s="67">
        <f t="shared" si="44"/>
        <v>0</v>
      </c>
      <c r="I95" s="67">
        <f t="shared" si="38"/>
        <v>0</v>
      </c>
      <c r="J95" s="67">
        <f t="shared" si="44"/>
        <v>0</v>
      </c>
      <c r="K95" s="67">
        <f t="shared" si="44"/>
        <v>0</v>
      </c>
      <c r="L95" s="67">
        <f t="shared" si="35"/>
        <v>0</v>
      </c>
      <c r="M95" s="67">
        <f t="shared" si="44"/>
        <v>0</v>
      </c>
      <c r="N95" s="67">
        <f t="shared" si="44"/>
        <v>0</v>
      </c>
      <c r="O95" s="67">
        <f t="shared" si="36"/>
        <v>0</v>
      </c>
    </row>
    <row r="96" spans="1:15" s="31" customFormat="1" ht="24" hidden="1">
      <c r="A96" s="7" t="s">
        <v>293</v>
      </c>
      <c r="B96" s="6" t="s">
        <v>22</v>
      </c>
      <c r="C96" s="6" t="s">
        <v>5</v>
      </c>
      <c r="D96" s="6" t="s">
        <v>44</v>
      </c>
      <c r="E96" s="6" t="s">
        <v>433</v>
      </c>
      <c r="F96" s="6"/>
      <c r="G96" s="67">
        <f t="shared" si="44"/>
        <v>0</v>
      </c>
      <c r="H96" s="67">
        <f t="shared" si="44"/>
        <v>0</v>
      </c>
      <c r="I96" s="67">
        <f t="shared" si="38"/>
        <v>0</v>
      </c>
      <c r="J96" s="67">
        <f t="shared" si="44"/>
        <v>0</v>
      </c>
      <c r="K96" s="67">
        <f t="shared" si="44"/>
        <v>0</v>
      </c>
      <c r="L96" s="67">
        <f t="shared" si="35"/>
        <v>0</v>
      </c>
      <c r="M96" s="67">
        <f t="shared" si="44"/>
        <v>0</v>
      </c>
      <c r="N96" s="67">
        <f t="shared" si="44"/>
        <v>0</v>
      </c>
      <c r="O96" s="67">
        <f t="shared" si="36"/>
        <v>0</v>
      </c>
    </row>
    <row r="97" spans="1:17" s="31" customFormat="1" ht="24" hidden="1">
      <c r="A97" s="7" t="s">
        <v>120</v>
      </c>
      <c r="B97" s="6" t="s">
        <v>22</v>
      </c>
      <c r="C97" s="6" t="s">
        <v>5</v>
      </c>
      <c r="D97" s="6" t="s">
        <v>44</v>
      </c>
      <c r="E97" s="6" t="s">
        <v>433</v>
      </c>
      <c r="F97" s="6" t="s">
        <v>117</v>
      </c>
      <c r="G97" s="67">
        <f t="shared" si="44"/>
        <v>0</v>
      </c>
      <c r="H97" s="67">
        <f t="shared" si="44"/>
        <v>0</v>
      </c>
      <c r="I97" s="67">
        <f t="shared" si="38"/>
        <v>0</v>
      </c>
      <c r="J97" s="67">
        <f t="shared" si="44"/>
        <v>0</v>
      </c>
      <c r="K97" s="67">
        <f t="shared" si="44"/>
        <v>0</v>
      </c>
      <c r="L97" s="67">
        <f t="shared" si="35"/>
        <v>0</v>
      </c>
      <c r="M97" s="67">
        <f t="shared" si="44"/>
        <v>0</v>
      </c>
      <c r="N97" s="67">
        <f t="shared" si="44"/>
        <v>0</v>
      </c>
      <c r="O97" s="67">
        <f t="shared" si="36"/>
        <v>0</v>
      </c>
    </row>
    <row r="98" spans="1:17" s="31" customFormat="1" ht="12" hidden="1">
      <c r="A98" s="7" t="s">
        <v>119</v>
      </c>
      <c r="B98" s="6" t="s">
        <v>22</v>
      </c>
      <c r="C98" s="6" t="s">
        <v>5</v>
      </c>
      <c r="D98" s="6" t="s">
        <v>44</v>
      </c>
      <c r="E98" s="6" t="s">
        <v>433</v>
      </c>
      <c r="F98" s="6" t="s">
        <v>118</v>
      </c>
      <c r="G98" s="67"/>
      <c r="H98" s="67"/>
      <c r="I98" s="67">
        <f t="shared" si="38"/>
        <v>0</v>
      </c>
      <c r="J98" s="68"/>
      <c r="K98" s="67"/>
      <c r="L98" s="67">
        <f t="shared" si="35"/>
        <v>0</v>
      </c>
      <c r="M98" s="67"/>
      <c r="N98" s="67"/>
      <c r="O98" s="67">
        <f t="shared" si="36"/>
        <v>0</v>
      </c>
    </row>
    <row r="99" spans="1:17" s="32" customFormat="1" ht="12">
      <c r="A99" s="7" t="s">
        <v>67</v>
      </c>
      <c r="B99" s="6" t="s">
        <v>22</v>
      </c>
      <c r="C99" s="6" t="s">
        <v>5</v>
      </c>
      <c r="D99" s="6" t="s">
        <v>44</v>
      </c>
      <c r="E99" s="6" t="s">
        <v>140</v>
      </c>
      <c r="F99" s="6"/>
      <c r="G99" s="67">
        <f>G100</f>
        <v>9558263</v>
      </c>
      <c r="H99" s="67">
        <f>H100</f>
        <v>322000</v>
      </c>
      <c r="I99" s="67">
        <f t="shared" si="38"/>
        <v>9880263</v>
      </c>
      <c r="J99" s="67">
        <f t="shared" ref="J99:M99" si="45">J100</f>
        <v>9848406</v>
      </c>
      <c r="K99" s="67">
        <f>K100</f>
        <v>0</v>
      </c>
      <c r="L99" s="67">
        <f t="shared" si="35"/>
        <v>9848406</v>
      </c>
      <c r="M99" s="67">
        <f t="shared" si="45"/>
        <v>10139373</v>
      </c>
      <c r="N99" s="67">
        <f>N100</f>
        <v>0</v>
      </c>
      <c r="O99" s="67">
        <f t="shared" si="36"/>
        <v>10139373</v>
      </c>
      <c r="P99" s="31"/>
      <c r="Q99" s="31"/>
    </row>
    <row r="100" spans="1:17" s="32" customFormat="1" ht="12">
      <c r="A100" s="7" t="s">
        <v>68</v>
      </c>
      <c r="B100" s="6" t="s">
        <v>22</v>
      </c>
      <c r="C100" s="6" t="s">
        <v>5</v>
      </c>
      <c r="D100" s="6" t="s">
        <v>44</v>
      </c>
      <c r="E100" s="6" t="s">
        <v>141</v>
      </c>
      <c r="F100" s="6"/>
      <c r="G100" s="67">
        <f>G101+G103+G105</f>
        <v>9558263</v>
      </c>
      <c r="H100" s="67">
        <f>H101+H103+H105</f>
        <v>322000</v>
      </c>
      <c r="I100" s="67">
        <f t="shared" si="38"/>
        <v>9880263</v>
      </c>
      <c r="J100" s="67">
        <f t="shared" ref="J100:M100" si="46">J101+J103+J105</f>
        <v>9848406</v>
      </c>
      <c r="K100" s="67">
        <f>K101+K103+K105</f>
        <v>0</v>
      </c>
      <c r="L100" s="67">
        <f t="shared" si="35"/>
        <v>9848406</v>
      </c>
      <c r="M100" s="67">
        <f t="shared" si="46"/>
        <v>10139373</v>
      </c>
      <c r="N100" s="67">
        <f>N101+N103+N105</f>
        <v>0</v>
      </c>
      <c r="O100" s="67">
        <f t="shared" si="36"/>
        <v>10139373</v>
      </c>
      <c r="P100" s="31"/>
      <c r="Q100" s="31"/>
    </row>
    <row r="101" spans="1:17" s="32" customFormat="1" ht="36">
      <c r="A101" s="7" t="s">
        <v>423</v>
      </c>
      <c r="B101" s="6" t="s">
        <v>22</v>
      </c>
      <c r="C101" s="6" t="s">
        <v>5</v>
      </c>
      <c r="D101" s="6" t="s">
        <v>44</v>
      </c>
      <c r="E101" s="6" t="s">
        <v>141</v>
      </c>
      <c r="F101" s="6" t="s">
        <v>54</v>
      </c>
      <c r="G101" s="67">
        <f>G102</f>
        <v>5881963</v>
      </c>
      <c r="H101" s="67">
        <f>H102</f>
        <v>0</v>
      </c>
      <c r="I101" s="67">
        <f t="shared" si="38"/>
        <v>5881963</v>
      </c>
      <c r="J101" s="67">
        <f t="shared" ref="J101:M101" si="47">J102</f>
        <v>6055590</v>
      </c>
      <c r="K101" s="67">
        <f>K102</f>
        <v>0</v>
      </c>
      <c r="L101" s="67">
        <f t="shared" si="35"/>
        <v>6055590</v>
      </c>
      <c r="M101" s="67">
        <f t="shared" si="47"/>
        <v>6215381</v>
      </c>
      <c r="N101" s="67">
        <f>N102</f>
        <v>0</v>
      </c>
      <c r="O101" s="67">
        <f t="shared" si="36"/>
        <v>6215381</v>
      </c>
      <c r="P101" s="31"/>
      <c r="Q101" s="31"/>
    </row>
    <row r="102" spans="1:17" s="32" customFormat="1" ht="12">
      <c r="A102" s="7" t="s">
        <v>424</v>
      </c>
      <c r="B102" s="6" t="s">
        <v>22</v>
      </c>
      <c r="C102" s="6" t="s">
        <v>5</v>
      </c>
      <c r="D102" s="6" t="s">
        <v>44</v>
      </c>
      <c r="E102" s="6" t="s">
        <v>141</v>
      </c>
      <c r="F102" s="6" t="s">
        <v>69</v>
      </c>
      <c r="G102" s="67">
        <v>5881963</v>
      </c>
      <c r="H102" s="67"/>
      <c r="I102" s="67">
        <f t="shared" si="38"/>
        <v>5881963</v>
      </c>
      <c r="J102" s="68">
        <v>6055590</v>
      </c>
      <c r="K102" s="67"/>
      <c r="L102" s="67">
        <f t="shared" si="35"/>
        <v>6055590</v>
      </c>
      <c r="M102" s="67">
        <v>6215381</v>
      </c>
      <c r="N102" s="67"/>
      <c r="O102" s="67">
        <f t="shared" si="36"/>
        <v>6215381</v>
      </c>
      <c r="P102" s="31"/>
      <c r="Q102" s="31"/>
    </row>
    <row r="103" spans="1:17" s="32" customFormat="1" ht="12">
      <c r="A103" s="7" t="s">
        <v>425</v>
      </c>
      <c r="B103" s="6" t="s">
        <v>22</v>
      </c>
      <c r="C103" s="6" t="s">
        <v>5</v>
      </c>
      <c r="D103" s="6" t="s">
        <v>44</v>
      </c>
      <c r="E103" s="6" t="s">
        <v>141</v>
      </c>
      <c r="F103" s="6" t="s">
        <v>61</v>
      </c>
      <c r="G103" s="67">
        <f>G104</f>
        <v>3663340</v>
      </c>
      <c r="H103" s="67">
        <f>H104</f>
        <v>322000</v>
      </c>
      <c r="I103" s="67">
        <f t="shared" si="38"/>
        <v>3985340</v>
      </c>
      <c r="J103" s="67">
        <f t="shared" ref="J103:M103" si="48">J104</f>
        <v>3779856</v>
      </c>
      <c r="K103" s="67">
        <f>K104</f>
        <v>0</v>
      </c>
      <c r="L103" s="67">
        <f t="shared" si="35"/>
        <v>3779856</v>
      </c>
      <c r="M103" s="67">
        <f t="shared" si="48"/>
        <v>3911032</v>
      </c>
      <c r="N103" s="67">
        <f>N104</f>
        <v>0</v>
      </c>
      <c r="O103" s="67">
        <f t="shared" si="36"/>
        <v>3911032</v>
      </c>
      <c r="P103" s="31"/>
      <c r="Q103" s="31"/>
    </row>
    <row r="104" spans="1:17" s="32" customFormat="1" ht="12">
      <c r="A104" s="7" t="s">
        <v>82</v>
      </c>
      <c r="B104" s="6" t="s">
        <v>22</v>
      </c>
      <c r="C104" s="6" t="s">
        <v>5</v>
      </c>
      <c r="D104" s="6" t="s">
        <v>44</v>
      </c>
      <c r="E104" s="6" t="s">
        <v>141</v>
      </c>
      <c r="F104" s="6" t="s">
        <v>62</v>
      </c>
      <c r="G104" s="67">
        <v>3663340</v>
      </c>
      <c r="H104" s="67">
        <f>300000+22000</f>
        <v>322000</v>
      </c>
      <c r="I104" s="67">
        <f t="shared" si="38"/>
        <v>3985340</v>
      </c>
      <c r="J104" s="68">
        <v>3779856</v>
      </c>
      <c r="K104" s="67"/>
      <c r="L104" s="67">
        <f t="shared" si="35"/>
        <v>3779856</v>
      </c>
      <c r="M104" s="67">
        <v>3911032</v>
      </c>
      <c r="N104" s="67"/>
      <c r="O104" s="67">
        <f t="shared" si="36"/>
        <v>3911032</v>
      </c>
      <c r="P104" s="31"/>
      <c r="Q104" s="31"/>
    </row>
    <row r="105" spans="1:17" s="32" customFormat="1" ht="12">
      <c r="A105" s="7" t="s">
        <v>65</v>
      </c>
      <c r="B105" s="6" t="s">
        <v>22</v>
      </c>
      <c r="C105" s="6" t="s">
        <v>5</v>
      </c>
      <c r="D105" s="6" t="s">
        <v>44</v>
      </c>
      <c r="E105" s="6" t="s">
        <v>141</v>
      </c>
      <c r="F105" s="6" t="s">
        <v>22</v>
      </c>
      <c r="G105" s="67">
        <f>G106+G107</f>
        <v>12960</v>
      </c>
      <c r="H105" s="67">
        <f>H106+H107</f>
        <v>0</v>
      </c>
      <c r="I105" s="67">
        <f t="shared" si="38"/>
        <v>12960</v>
      </c>
      <c r="J105" s="67">
        <f t="shared" ref="J105:M105" si="49">J106+J107</f>
        <v>12960</v>
      </c>
      <c r="K105" s="67">
        <f>K106+K107</f>
        <v>0</v>
      </c>
      <c r="L105" s="67">
        <f t="shared" si="35"/>
        <v>12960</v>
      </c>
      <c r="M105" s="67">
        <f t="shared" si="49"/>
        <v>12960</v>
      </c>
      <c r="N105" s="67">
        <f>N106+N107</f>
        <v>0</v>
      </c>
      <c r="O105" s="67">
        <f t="shared" si="36"/>
        <v>12960</v>
      </c>
      <c r="P105" s="31"/>
      <c r="Q105" s="31"/>
    </row>
    <row r="106" spans="1:17" s="32" customFormat="1" ht="12" hidden="1">
      <c r="A106" s="7" t="s">
        <v>235</v>
      </c>
      <c r="B106" s="6" t="s">
        <v>22</v>
      </c>
      <c r="C106" s="6" t="s">
        <v>5</v>
      </c>
      <c r="D106" s="6" t="s">
        <v>44</v>
      </c>
      <c r="E106" s="6" t="s">
        <v>141</v>
      </c>
      <c r="F106" s="6" t="s">
        <v>236</v>
      </c>
      <c r="G106" s="67"/>
      <c r="H106" s="67"/>
      <c r="I106" s="67">
        <f t="shared" si="38"/>
        <v>0</v>
      </c>
      <c r="J106" s="69"/>
      <c r="K106" s="67"/>
      <c r="L106" s="67">
        <f t="shared" si="35"/>
        <v>0</v>
      </c>
      <c r="M106" s="67"/>
      <c r="N106" s="67"/>
      <c r="O106" s="67">
        <f t="shared" si="36"/>
        <v>0</v>
      </c>
      <c r="P106" s="31"/>
      <c r="Q106" s="31"/>
    </row>
    <row r="107" spans="1:17" s="32" customFormat="1" ht="12">
      <c r="A107" s="7" t="s">
        <v>66</v>
      </c>
      <c r="B107" s="6" t="s">
        <v>22</v>
      </c>
      <c r="C107" s="6" t="s">
        <v>5</v>
      </c>
      <c r="D107" s="6" t="s">
        <v>44</v>
      </c>
      <c r="E107" s="6" t="s">
        <v>141</v>
      </c>
      <c r="F107" s="6" t="s">
        <v>64</v>
      </c>
      <c r="G107" s="67">
        <v>12960</v>
      </c>
      <c r="H107" s="67"/>
      <c r="I107" s="67">
        <f t="shared" si="38"/>
        <v>12960</v>
      </c>
      <c r="J107" s="68">
        <v>12960</v>
      </c>
      <c r="K107" s="67"/>
      <c r="L107" s="67">
        <f t="shared" si="35"/>
        <v>12960</v>
      </c>
      <c r="M107" s="67">
        <v>12960</v>
      </c>
      <c r="N107" s="67"/>
      <c r="O107" s="67">
        <f t="shared" si="36"/>
        <v>12960</v>
      </c>
      <c r="P107" s="31"/>
      <c r="Q107" s="31"/>
    </row>
    <row r="108" spans="1:17" s="32" customFormat="1" ht="12" hidden="1">
      <c r="A108" s="7" t="s">
        <v>210</v>
      </c>
      <c r="B108" s="6" t="s">
        <v>22</v>
      </c>
      <c r="C108" s="6" t="s">
        <v>5</v>
      </c>
      <c r="D108" s="6" t="s">
        <v>44</v>
      </c>
      <c r="E108" s="6" t="s">
        <v>169</v>
      </c>
      <c r="F108" s="6"/>
      <c r="G108" s="67">
        <f t="shared" ref="G108:N110" si="50">G109</f>
        <v>0</v>
      </c>
      <c r="H108" s="67">
        <f t="shared" si="50"/>
        <v>0</v>
      </c>
      <c r="I108" s="67">
        <f t="shared" si="38"/>
        <v>0</v>
      </c>
      <c r="J108" s="67">
        <f t="shared" si="50"/>
        <v>0</v>
      </c>
      <c r="K108" s="67">
        <f t="shared" si="50"/>
        <v>0</v>
      </c>
      <c r="L108" s="67">
        <f t="shared" si="35"/>
        <v>0</v>
      </c>
      <c r="M108" s="67">
        <f t="shared" si="50"/>
        <v>0</v>
      </c>
      <c r="N108" s="67">
        <f t="shared" si="50"/>
        <v>0</v>
      </c>
      <c r="O108" s="67">
        <f t="shared" si="36"/>
        <v>0</v>
      </c>
      <c r="P108" s="31"/>
      <c r="Q108" s="31"/>
    </row>
    <row r="109" spans="1:17" s="32" customFormat="1" ht="12" hidden="1">
      <c r="A109" s="7" t="s">
        <v>97</v>
      </c>
      <c r="B109" s="6" t="s">
        <v>22</v>
      </c>
      <c r="C109" s="6" t="s">
        <v>5</v>
      </c>
      <c r="D109" s="6" t="s">
        <v>44</v>
      </c>
      <c r="E109" s="6" t="s">
        <v>170</v>
      </c>
      <c r="F109" s="6"/>
      <c r="G109" s="67">
        <f t="shared" si="50"/>
        <v>0</v>
      </c>
      <c r="H109" s="67">
        <f t="shared" si="50"/>
        <v>0</v>
      </c>
      <c r="I109" s="67">
        <f t="shared" si="38"/>
        <v>0</v>
      </c>
      <c r="J109" s="67">
        <f t="shared" si="50"/>
        <v>0</v>
      </c>
      <c r="K109" s="67">
        <f t="shared" si="50"/>
        <v>0</v>
      </c>
      <c r="L109" s="67">
        <f t="shared" si="35"/>
        <v>0</v>
      </c>
      <c r="M109" s="67">
        <f t="shared" si="50"/>
        <v>0</v>
      </c>
      <c r="N109" s="67">
        <f t="shared" si="50"/>
        <v>0</v>
      </c>
      <c r="O109" s="67">
        <f t="shared" si="36"/>
        <v>0</v>
      </c>
      <c r="P109" s="31"/>
      <c r="Q109" s="31"/>
    </row>
    <row r="110" spans="1:17" s="32" customFormat="1" ht="12" hidden="1">
      <c r="A110" s="7" t="s">
        <v>65</v>
      </c>
      <c r="B110" s="6" t="s">
        <v>22</v>
      </c>
      <c r="C110" s="6" t="s">
        <v>5</v>
      </c>
      <c r="D110" s="6" t="s">
        <v>44</v>
      </c>
      <c r="E110" s="6" t="s">
        <v>170</v>
      </c>
      <c r="F110" s="6" t="s">
        <v>22</v>
      </c>
      <c r="G110" s="67">
        <f t="shared" si="50"/>
        <v>0</v>
      </c>
      <c r="H110" s="67">
        <f t="shared" si="50"/>
        <v>0</v>
      </c>
      <c r="I110" s="67">
        <f t="shared" si="38"/>
        <v>0</v>
      </c>
      <c r="J110" s="67">
        <f t="shared" si="50"/>
        <v>0</v>
      </c>
      <c r="K110" s="67">
        <f t="shared" si="50"/>
        <v>0</v>
      </c>
      <c r="L110" s="67">
        <f t="shared" si="35"/>
        <v>0</v>
      </c>
      <c r="M110" s="67">
        <f t="shared" si="50"/>
        <v>0</v>
      </c>
      <c r="N110" s="67">
        <f t="shared" si="50"/>
        <v>0</v>
      </c>
      <c r="O110" s="67">
        <f t="shared" si="36"/>
        <v>0</v>
      </c>
      <c r="P110" s="31"/>
      <c r="Q110" s="31"/>
    </row>
    <row r="111" spans="1:17" s="32" customFormat="1" ht="12" hidden="1">
      <c r="A111" s="7" t="s">
        <v>220</v>
      </c>
      <c r="B111" s="6" t="s">
        <v>22</v>
      </c>
      <c r="C111" s="6" t="s">
        <v>5</v>
      </c>
      <c r="D111" s="6" t="s">
        <v>44</v>
      </c>
      <c r="E111" s="6" t="s">
        <v>170</v>
      </c>
      <c r="F111" s="6" t="s">
        <v>218</v>
      </c>
      <c r="G111" s="67"/>
      <c r="H111" s="67"/>
      <c r="I111" s="67">
        <f t="shared" si="38"/>
        <v>0</v>
      </c>
      <c r="J111" s="68"/>
      <c r="K111" s="67"/>
      <c r="L111" s="67">
        <f t="shared" si="35"/>
        <v>0</v>
      </c>
      <c r="M111" s="67"/>
      <c r="N111" s="67"/>
      <c r="O111" s="67">
        <f t="shared" si="36"/>
        <v>0</v>
      </c>
      <c r="P111" s="31"/>
      <c r="Q111" s="31"/>
    </row>
    <row r="112" spans="1:17" s="32" customFormat="1" ht="14.25" customHeight="1">
      <c r="A112" s="7" t="s">
        <v>47</v>
      </c>
      <c r="B112" s="35" t="s">
        <v>22</v>
      </c>
      <c r="C112" s="35" t="s">
        <v>5</v>
      </c>
      <c r="D112" s="35" t="s">
        <v>44</v>
      </c>
      <c r="E112" s="35" t="s">
        <v>142</v>
      </c>
      <c r="F112" s="6"/>
      <c r="G112" s="67">
        <f>G127+G132+G118+G113+G121</f>
        <v>618681</v>
      </c>
      <c r="H112" s="67">
        <f>H127+H132+H118+H113+H121</f>
        <v>5500</v>
      </c>
      <c r="I112" s="67">
        <f t="shared" si="38"/>
        <v>624181</v>
      </c>
      <c r="J112" s="67">
        <f t="shared" ref="J112:M112" si="51">J127+J132+J118+J113+J121</f>
        <v>350000</v>
      </c>
      <c r="K112" s="67">
        <f>K127+K132+K118+K113+K121</f>
        <v>0</v>
      </c>
      <c r="L112" s="67">
        <f t="shared" si="35"/>
        <v>350000</v>
      </c>
      <c r="M112" s="67">
        <f t="shared" si="51"/>
        <v>350000</v>
      </c>
      <c r="N112" s="67">
        <f>N127+N132+N118+N113+N121</f>
        <v>0</v>
      </c>
      <c r="O112" s="67">
        <f t="shared" si="36"/>
        <v>350000</v>
      </c>
      <c r="P112" s="31"/>
      <c r="Q112" s="31"/>
    </row>
    <row r="113" spans="1:17" s="32" customFormat="1" ht="14.25" customHeight="1">
      <c r="A113" s="7" t="s">
        <v>92</v>
      </c>
      <c r="B113" s="35" t="s">
        <v>22</v>
      </c>
      <c r="C113" s="35" t="s">
        <v>5</v>
      </c>
      <c r="D113" s="35" t="s">
        <v>44</v>
      </c>
      <c r="E113" s="35" t="s">
        <v>331</v>
      </c>
      <c r="F113" s="6"/>
      <c r="G113" s="67">
        <f>G114+G116</f>
        <v>8681</v>
      </c>
      <c r="H113" s="67">
        <f>H114+H116</f>
        <v>0</v>
      </c>
      <c r="I113" s="67">
        <f t="shared" si="38"/>
        <v>8681</v>
      </c>
      <c r="J113" s="67">
        <f t="shared" ref="J113:M113" si="52">J114+J116</f>
        <v>0</v>
      </c>
      <c r="K113" s="67">
        <f>K114+K116</f>
        <v>0</v>
      </c>
      <c r="L113" s="67">
        <f t="shared" si="35"/>
        <v>0</v>
      </c>
      <c r="M113" s="67">
        <f t="shared" si="52"/>
        <v>0</v>
      </c>
      <c r="N113" s="67">
        <f>N114+N116</f>
        <v>0</v>
      </c>
      <c r="O113" s="67">
        <f t="shared" si="36"/>
        <v>0</v>
      </c>
      <c r="P113" s="31"/>
      <c r="Q113" s="31"/>
    </row>
    <row r="114" spans="1:17" s="32" customFormat="1" ht="12" hidden="1">
      <c r="A114" s="7" t="s">
        <v>425</v>
      </c>
      <c r="B114" s="35" t="s">
        <v>22</v>
      </c>
      <c r="C114" s="35" t="s">
        <v>5</v>
      </c>
      <c r="D114" s="35" t="s">
        <v>44</v>
      </c>
      <c r="E114" s="35" t="s">
        <v>331</v>
      </c>
      <c r="F114" s="6" t="s">
        <v>61</v>
      </c>
      <c r="G114" s="67">
        <f>G115</f>
        <v>0</v>
      </c>
      <c r="H114" s="67">
        <f>H115</f>
        <v>0</v>
      </c>
      <c r="I114" s="67">
        <f t="shared" si="38"/>
        <v>0</v>
      </c>
      <c r="J114" s="67">
        <f t="shared" ref="J114:M114" si="53">J115</f>
        <v>0</v>
      </c>
      <c r="K114" s="67">
        <f>K115</f>
        <v>0</v>
      </c>
      <c r="L114" s="67">
        <f t="shared" si="35"/>
        <v>0</v>
      </c>
      <c r="M114" s="67">
        <f t="shared" si="53"/>
        <v>0</v>
      </c>
      <c r="N114" s="67">
        <f>N115</f>
        <v>0</v>
      </c>
      <c r="O114" s="67">
        <f t="shared" si="36"/>
        <v>0</v>
      </c>
      <c r="P114" s="31"/>
      <c r="Q114" s="31"/>
    </row>
    <row r="115" spans="1:17" s="32" customFormat="1" ht="12" hidden="1">
      <c r="A115" s="7" t="s">
        <v>82</v>
      </c>
      <c r="B115" s="35" t="s">
        <v>22</v>
      </c>
      <c r="C115" s="35" t="s">
        <v>5</v>
      </c>
      <c r="D115" s="35" t="s">
        <v>332</v>
      </c>
      <c r="E115" s="35" t="s">
        <v>331</v>
      </c>
      <c r="F115" s="6" t="s">
        <v>62</v>
      </c>
      <c r="G115" s="67"/>
      <c r="H115" s="67"/>
      <c r="I115" s="67">
        <f t="shared" si="38"/>
        <v>0</v>
      </c>
      <c r="J115" s="67"/>
      <c r="K115" s="67"/>
      <c r="L115" s="67">
        <f t="shared" si="35"/>
        <v>0</v>
      </c>
      <c r="M115" s="67"/>
      <c r="N115" s="67"/>
      <c r="O115" s="67">
        <f t="shared" si="36"/>
        <v>0</v>
      </c>
      <c r="P115" s="31"/>
      <c r="Q115" s="31"/>
    </row>
    <row r="116" spans="1:17" s="32" customFormat="1" ht="14.25" customHeight="1">
      <c r="A116" s="7" t="s">
        <v>65</v>
      </c>
      <c r="B116" s="35" t="s">
        <v>22</v>
      </c>
      <c r="C116" s="35" t="s">
        <v>5</v>
      </c>
      <c r="D116" s="35" t="s">
        <v>332</v>
      </c>
      <c r="E116" s="35" t="s">
        <v>331</v>
      </c>
      <c r="F116" s="6" t="s">
        <v>22</v>
      </c>
      <c r="G116" s="67">
        <f>G117</f>
        <v>8681</v>
      </c>
      <c r="H116" s="67">
        <f>H117</f>
        <v>0</v>
      </c>
      <c r="I116" s="67">
        <f t="shared" si="38"/>
        <v>8681</v>
      </c>
      <c r="J116" s="67">
        <f t="shared" ref="J116:M116" si="54">J117</f>
        <v>0</v>
      </c>
      <c r="K116" s="67">
        <f>K117</f>
        <v>0</v>
      </c>
      <c r="L116" s="67">
        <f t="shared" si="35"/>
        <v>0</v>
      </c>
      <c r="M116" s="67">
        <f t="shared" si="54"/>
        <v>0</v>
      </c>
      <c r="N116" s="67">
        <f>N117</f>
        <v>0</v>
      </c>
      <c r="O116" s="67">
        <f t="shared" si="36"/>
        <v>0</v>
      </c>
      <c r="P116" s="31"/>
      <c r="Q116" s="31"/>
    </row>
    <row r="117" spans="1:17" s="32" customFormat="1" ht="14.25" customHeight="1">
      <c r="A117" s="7" t="s">
        <v>66</v>
      </c>
      <c r="B117" s="35" t="s">
        <v>22</v>
      </c>
      <c r="C117" s="35" t="s">
        <v>5</v>
      </c>
      <c r="D117" s="35" t="s">
        <v>332</v>
      </c>
      <c r="E117" s="35" t="s">
        <v>331</v>
      </c>
      <c r="F117" s="6" t="s">
        <v>64</v>
      </c>
      <c r="G117" s="67">
        <v>8681</v>
      </c>
      <c r="H117" s="67"/>
      <c r="I117" s="67">
        <f t="shared" si="38"/>
        <v>8681</v>
      </c>
      <c r="J117" s="67"/>
      <c r="K117" s="67"/>
      <c r="L117" s="67">
        <f t="shared" si="35"/>
        <v>0</v>
      </c>
      <c r="M117" s="67"/>
      <c r="N117" s="67"/>
      <c r="O117" s="67">
        <f t="shared" si="36"/>
        <v>0</v>
      </c>
      <c r="P117" s="31"/>
      <c r="Q117" s="31"/>
    </row>
    <row r="118" spans="1:17" s="32" customFormat="1" ht="24" hidden="1">
      <c r="A118" s="7" t="s">
        <v>293</v>
      </c>
      <c r="B118" s="35" t="s">
        <v>22</v>
      </c>
      <c r="C118" s="35" t="s">
        <v>5</v>
      </c>
      <c r="D118" s="35" t="s">
        <v>44</v>
      </c>
      <c r="E118" s="35" t="s">
        <v>292</v>
      </c>
      <c r="F118" s="6"/>
      <c r="G118" s="67">
        <f>G119</f>
        <v>0</v>
      </c>
      <c r="H118" s="67">
        <f>H119</f>
        <v>0</v>
      </c>
      <c r="I118" s="67">
        <f t="shared" si="38"/>
        <v>0</v>
      </c>
      <c r="J118" s="67">
        <f t="shared" ref="J118:M119" si="55">J119</f>
        <v>0</v>
      </c>
      <c r="K118" s="67">
        <f>K119</f>
        <v>0</v>
      </c>
      <c r="L118" s="67">
        <f t="shared" si="35"/>
        <v>0</v>
      </c>
      <c r="M118" s="67">
        <f t="shared" si="55"/>
        <v>0</v>
      </c>
      <c r="N118" s="67">
        <f>N119</f>
        <v>0</v>
      </c>
      <c r="O118" s="67">
        <f t="shared" si="36"/>
        <v>0</v>
      </c>
      <c r="P118" s="31"/>
      <c r="Q118" s="31"/>
    </row>
    <row r="119" spans="1:17" s="32" customFormat="1" ht="24" hidden="1">
      <c r="A119" s="7" t="s">
        <v>120</v>
      </c>
      <c r="B119" s="35" t="s">
        <v>22</v>
      </c>
      <c r="C119" s="35" t="s">
        <v>5</v>
      </c>
      <c r="D119" s="35" t="s">
        <v>44</v>
      </c>
      <c r="E119" s="35" t="s">
        <v>292</v>
      </c>
      <c r="F119" s="6" t="s">
        <v>117</v>
      </c>
      <c r="G119" s="67">
        <f>G120</f>
        <v>0</v>
      </c>
      <c r="H119" s="67">
        <f>H120</f>
        <v>0</v>
      </c>
      <c r="I119" s="67">
        <f t="shared" si="38"/>
        <v>0</v>
      </c>
      <c r="J119" s="67">
        <f t="shared" si="55"/>
        <v>0</v>
      </c>
      <c r="K119" s="67">
        <f>K120</f>
        <v>0</v>
      </c>
      <c r="L119" s="67">
        <f t="shared" si="35"/>
        <v>0</v>
      </c>
      <c r="M119" s="67">
        <f t="shared" si="55"/>
        <v>0</v>
      </c>
      <c r="N119" s="67">
        <f>N120</f>
        <v>0</v>
      </c>
      <c r="O119" s="67">
        <f t="shared" si="36"/>
        <v>0</v>
      </c>
      <c r="P119" s="31"/>
      <c r="Q119" s="31"/>
    </row>
    <row r="120" spans="1:17" s="32" customFormat="1" ht="12" hidden="1">
      <c r="A120" s="7" t="s">
        <v>119</v>
      </c>
      <c r="B120" s="35" t="s">
        <v>22</v>
      </c>
      <c r="C120" s="35" t="s">
        <v>5</v>
      </c>
      <c r="D120" s="35" t="s">
        <v>44</v>
      </c>
      <c r="E120" s="35" t="s">
        <v>292</v>
      </c>
      <c r="F120" s="6" t="s">
        <v>118</v>
      </c>
      <c r="G120" s="67"/>
      <c r="H120" s="67"/>
      <c r="I120" s="67">
        <f t="shared" si="38"/>
        <v>0</v>
      </c>
      <c r="J120" s="67"/>
      <c r="K120" s="67"/>
      <c r="L120" s="67">
        <f t="shared" si="35"/>
        <v>0</v>
      </c>
      <c r="M120" s="67"/>
      <c r="N120" s="67"/>
      <c r="O120" s="67">
        <f t="shared" si="36"/>
        <v>0</v>
      </c>
      <c r="P120" s="31"/>
      <c r="Q120" s="31"/>
    </row>
    <row r="121" spans="1:17" s="32" customFormat="1" ht="13.5" customHeight="1">
      <c r="A121" s="7" t="s">
        <v>201</v>
      </c>
      <c r="B121" s="35" t="s">
        <v>22</v>
      </c>
      <c r="C121" s="35" t="s">
        <v>5</v>
      </c>
      <c r="D121" s="35" t="s">
        <v>44</v>
      </c>
      <c r="E121" s="35" t="s">
        <v>253</v>
      </c>
      <c r="F121" s="6"/>
      <c r="G121" s="67">
        <f>G122+G124</f>
        <v>260000</v>
      </c>
      <c r="H121" s="67">
        <f>H122+H124</f>
        <v>5500</v>
      </c>
      <c r="I121" s="67">
        <f t="shared" si="38"/>
        <v>265500</v>
      </c>
      <c r="J121" s="67">
        <f t="shared" ref="J121:M121" si="56">J122+J124</f>
        <v>0</v>
      </c>
      <c r="K121" s="67">
        <f>K122+K124</f>
        <v>0</v>
      </c>
      <c r="L121" s="67">
        <f t="shared" si="35"/>
        <v>0</v>
      </c>
      <c r="M121" s="67">
        <f t="shared" si="56"/>
        <v>0</v>
      </c>
      <c r="N121" s="67">
        <f>N122+N124</f>
        <v>0</v>
      </c>
      <c r="O121" s="67">
        <f t="shared" si="36"/>
        <v>0</v>
      </c>
      <c r="P121" s="31"/>
      <c r="Q121" s="31"/>
    </row>
    <row r="122" spans="1:17" s="32" customFormat="1" ht="12" hidden="1">
      <c r="A122" s="7" t="s">
        <v>425</v>
      </c>
      <c r="B122" s="35" t="s">
        <v>22</v>
      </c>
      <c r="C122" s="35" t="s">
        <v>5</v>
      </c>
      <c r="D122" s="35" t="s">
        <v>44</v>
      </c>
      <c r="E122" s="35" t="s">
        <v>253</v>
      </c>
      <c r="F122" s="6" t="s">
        <v>61</v>
      </c>
      <c r="G122" s="67">
        <f>G123</f>
        <v>0</v>
      </c>
      <c r="H122" s="67">
        <f>H123</f>
        <v>0</v>
      </c>
      <c r="I122" s="67">
        <f t="shared" si="38"/>
        <v>0</v>
      </c>
      <c r="J122" s="67">
        <f t="shared" ref="J122:M122" si="57">J123</f>
        <v>0</v>
      </c>
      <c r="K122" s="67">
        <f>K123</f>
        <v>0</v>
      </c>
      <c r="L122" s="67">
        <f t="shared" si="35"/>
        <v>0</v>
      </c>
      <c r="M122" s="67">
        <f t="shared" si="57"/>
        <v>0</v>
      </c>
      <c r="N122" s="67">
        <f>N123</f>
        <v>0</v>
      </c>
      <c r="O122" s="67">
        <f t="shared" si="36"/>
        <v>0</v>
      </c>
      <c r="P122" s="31"/>
      <c r="Q122" s="31"/>
    </row>
    <row r="123" spans="1:17" s="32" customFormat="1" ht="12" hidden="1">
      <c r="A123" s="7" t="s">
        <v>82</v>
      </c>
      <c r="B123" s="35" t="s">
        <v>22</v>
      </c>
      <c r="C123" s="35" t="s">
        <v>5</v>
      </c>
      <c r="D123" s="35" t="s">
        <v>44</v>
      </c>
      <c r="E123" s="35" t="s">
        <v>253</v>
      </c>
      <c r="F123" s="6" t="s">
        <v>62</v>
      </c>
      <c r="G123" s="67"/>
      <c r="H123" s="67"/>
      <c r="I123" s="67">
        <f t="shared" si="38"/>
        <v>0</v>
      </c>
      <c r="J123" s="67"/>
      <c r="K123" s="67"/>
      <c r="L123" s="67">
        <f t="shared" si="35"/>
        <v>0</v>
      </c>
      <c r="M123" s="67"/>
      <c r="N123" s="67"/>
      <c r="O123" s="67">
        <f t="shared" si="36"/>
        <v>0</v>
      </c>
      <c r="P123" s="31"/>
      <c r="Q123" s="31"/>
    </row>
    <row r="124" spans="1:17" s="32" customFormat="1" ht="12">
      <c r="A124" s="7" t="s">
        <v>65</v>
      </c>
      <c r="B124" s="35" t="s">
        <v>22</v>
      </c>
      <c r="C124" s="35" t="s">
        <v>5</v>
      </c>
      <c r="D124" s="35" t="s">
        <v>44</v>
      </c>
      <c r="E124" s="35" t="s">
        <v>253</v>
      </c>
      <c r="F124" s="6" t="s">
        <v>22</v>
      </c>
      <c r="G124" s="67">
        <f>G125+G126</f>
        <v>260000</v>
      </c>
      <c r="H124" s="67">
        <f>H125+H126</f>
        <v>5500</v>
      </c>
      <c r="I124" s="67">
        <f t="shared" si="38"/>
        <v>265500</v>
      </c>
      <c r="J124" s="67">
        <f t="shared" ref="J124:M124" si="58">J125+J126</f>
        <v>0</v>
      </c>
      <c r="K124" s="67">
        <f>K125+K126</f>
        <v>0</v>
      </c>
      <c r="L124" s="67">
        <f t="shared" si="35"/>
        <v>0</v>
      </c>
      <c r="M124" s="67">
        <f t="shared" si="58"/>
        <v>0</v>
      </c>
      <c r="N124" s="67">
        <f>N125+N126</f>
        <v>0</v>
      </c>
      <c r="O124" s="67">
        <f t="shared" si="36"/>
        <v>0</v>
      </c>
      <c r="P124" s="31"/>
      <c r="Q124" s="31"/>
    </row>
    <row r="125" spans="1:17" s="32" customFormat="1" ht="12">
      <c r="A125" s="7" t="s">
        <v>235</v>
      </c>
      <c r="B125" s="35" t="s">
        <v>22</v>
      </c>
      <c r="C125" s="35" t="s">
        <v>5</v>
      </c>
      <c r="D125" s="35" t="s">
        <v>44</v>
      </c>
      <c r="E125" s="35" t="s">
        <v>253</v>
      </c>
      <c r="F125" s="6" t="s">
        <v>236</v>
      </c>
      <c r="G125" s="67"/>
      <c r="H125" s="67">
        <v>5500</v>
      </c>
      <c r="I125" s="67">
        <f t="shared" si="38"/>
        <v>5500</v>
      </c>
      <c r="J125" s="67"/>
      <c r="K125" s="67"/>
      <c r="L125" s="67">
        <f t="shared" si="35"/>
        <v>0</v>
      </c>
      <c r="M125" s="67"/>
      <c r="N125" s="67"/>
      <c r="O125" s="67">
        <f t="shared" si="36"/>
        <v>0</v>
      </c>
      <c r="P125" s="31"/>
      <c r="Q125" s="31"/>
    </row>
    <row r="126" spans="1:17" s="32" customFormat="1" ht="12">
      <c r="A126" s="7" t="s">
        <v>66</v>
      </c>
      <c r="B126" s="35" t="s">
        <v>22</v>
      </c>
      <c r="C126" s="35" t="s">
        <v>5</v>
      </c>
      <c r="D126" s="35" t="s">
        <v>44</v>
      </c>
      <c r="E126" s="35" t="s">
        <v>253</v>
      </c>
      <c r="F126" s="6" t="s">
        <v>64</v>
      </c>
      <c r="G126" s="67">
        <v>260000</v>
      </c>
      <c r="H126" s="67"/>
      <c r="I126" s="67">
        <f t="shared" si="38"/>
        <v>260000</v>
      </c>
      <c r="J126" s="67"/>
      <c r="K126" s="67"/>
      <c r="L126" s="67">
        <f t="shared" si="35"/>
        <v>0</v>
      </c>
      <c r="M126" s="67"/>
      <c r="N126" s="67"/>
      <c r="O126" s="67">
        <f t="shared" si="36"/>
        <v>0</v>
      </c>
      <c r="P126" s="31"/>
      <c r="Q126" s="31"/>
    </row>
    <row r="127" spans="1:17" s="32" customFormat="1" ht="27" customHeight="1">
      <c r="A127" s="7" t="s">
        <v>113</v>
      </c>
      <c r="B127" s="35" t="s">
        <v>22</v>
      </c>
      <c r="C127" s="35" t="s">
        <v>5</v>
      </c>
      <c r="D127" s="35" t="s">
        <v>44</v>
      </c>
      <c r="E127" s="35" t="s">
        <v>143</v>
      </c>
      <c r="F127" s="35"/>
      <c r="G127" s="67">
        <f>G130+G128</f>
        <v>350000</v>
      </c>
      <c r="H127" s="67">
        <f>H130+H128</f>
        <v>0</v>
      </c>
      <c r="I127" s="67">
        <f t="shared" si="38"/>
        <v>350000</v>
      </c>
      <c r="J127" s="67">
        <f t="shared" ref="J127:M127" si="59">J130+J128</f>
        <v>350000</v>
      </c>
      <c r="K127" s="67">
        <f>K130+K128</f>
        <v>0</v>
      </c>
      <c r="L127" s="67">
        <f t="shared" si="35"/>
        <v>350000</v>
      </c>
      <c r="M127" s="67">
        <f t="shared" si="59"/>
        <v>350000</v>
      </c>
      <c r="N127" s="67">
        <f>N130+N128</f>
        <v>0</v>
      </c>
      <c r="O127" s="67">
        <f t="shared" si="36"/>
        <v>350000</v>
      </c>
      <c r="P127" s="31"/>
      <c r="Q127" s="31"/>
    </row>
    <row r="128" spans="1:17" s="32" customFormat="1" ht="0.75" hidden="1" customHeight="1">
      <c r="A128" s="7" t="s">
        <v>63</v>
      </c>
      <c r="B128" s="35" t="s">
        <v>22</v>
      </c>
      <c r="C128" s="35" t="s">
        <v>5</v>
      </c>
      <c r="D128" s="35" t="s">
        <v>44</v>
      </c>
      <c r="E128" s="35" t="s">
        <v>143</v>
      </c>
      <c r="F128" s="35" t="s">
        <v>61</v>
      </c>
      <c r="G128" s="67">
        <f>G129</f>
        <v>0</v>
      </c>
      <c r="H128" s="67">
        <f>H129</f>
        <v>0</v>
      </c>
      <c r="I128" s="67">
        <f t="shared" si="38"/>
        <v>0</v>
      </c>
      <c r="J128" s="67">
        <f t="shared" ref="J128:M128" si="60">J129</f>
        <v>0</v>
      </c>
      <c r="K128" s="67">
        <f>K129</f>
        <v>0</v>
      </c>
      <c r="L128" s="67">
        <f t="shared" si="35"/>
        <v>0</v>
      </c>
      <c r="M128" s="67">
        <f t="shared" si="60"/>
        <v>0</v>
      </c>
      <c r="N128" s="67">
        <f>N129</f>
        <v>0</v>
      </c>
      <c r="O128" s="67">
        <f t="shared" si="36"/>
        <v>0</v>
      </c>
      <c r="P128" s="31"/>
      <c r="Q128" s="31"/>
    </row>
    <row r="129" spans="1:92" s="32" customFormat="1" ht="12" hidden="1">
      <c r="A129" s="7" t="s">
        <v>82</v>
      </c>
      <c r="B129" s="35" t="s">
        <v>22</v>
      </c>
      <c r="C129" s="35" t="s">
        <v>5</v>
      </c>
      <c r="D129" s="35" t="s">
        <v>44</v>
      </c>
      <c r="E129" s="35" t="s">
        <v>143</v>
      </c>
      <c r="F129" s="35" t="s">
        <v>62</v>
      </c>
      <c r="G129" s="67"/>
      <c r="H129" s="67"/>
      <c r="I129" s="67">
        <f t="shared" si="38"/>
        <v>0</v>
      </c>
      <c r="J129" s="69"/>
      <c r="K129" s="67"/>
      <c r="L129" s="67">
        <f t="shared" si="35"/>
        <v>0</v>
      </c>
      <c r="M129" s="67"/>
      <c r="N129" s="67"/>
      <c r="O129" s="67">
        <f t="shared" si="36"/>
        <v>0</v>
      </c>
      <c r="P129" s="31"/>
      <c r="Q129" s="31"/>
    </row>
    <row r="130" spans="1:92" s="32" customFormat="1" ht="13.5" customHeight="1">
      <c r="A130" s="7" t="s">
        <v>65</v>
      </c>
      <c r="B130" s="35" t="s">
        <v>22</v>
      </c>
      <c r="C130" s="35" t="s">
        <v>5</v>
      </c>
      <c r="D130" s="35" t="s">
        <v>44</v>
      </c>
      <c r="E130" s="35" t="s">
        <v>143</v>
      </c>
      <c r="F130" s="35" t="s">
        <v>22</v>
      </c>
      <c r="G130" s="67">
        <f>G131</f>
        <v>350000</v>
      </c>
      <c r="H130" s="67">
        <f>H131</f>
        <v>0</v>
      </c>
      <c r="I130" s="67">
        <f t="shared" si="38"/>
        <v>350000</v>
      </c>
      <c r="J130" s="67">
        <f t="shared" ref="J130:M130" si="61">J131</f>
        <v>350000</v>
      </c>
      <c r="K130" s="67">
        <f>K131</f>
        <v>0</v>
      </c>
      <c r="L130" s="67">
        <f t="shared" si="35"/>
        <v>350000</v>
      </c>
      <c r="M130" s="67">
        <f t="shared" si="61"/>
        <v>350000</v>
      </c>
      <c r="N130" s="67">
        <f>N131</f>
        <v>0</v>
      </c>
      <c r="O130" s="67">
        <f t="shared" si="36"/>
        <v>350000</v>
      </c>
      <c r="P130" s="31"/>
      <c r="Q130" s="31"/>
    </row>
    <row r="131" spans="1:92" s="32" customFormat="1" ht="24">
      <c r="A131" s="7" t="s">
        <v>408</v>
      </c>
      <c r="B131" s="35" t="s">
        <v>22</v>
      </c>
      <c r="C131" s="35" t="s">
        <v>5</v>
      </c>
      <c r="D131" s="35" t="s">
        <v>44</v>
      </c>
      <c r="E131" s="35" t="s">
        <v>143</v>
      </c>
      <c r="F131" s="35" t="s">
        <v>70</v>
      </c>
      <c r="G131" s="67">
        <v>350000</v>
      </c>
      <c r="H131" s="67"/>
      <c r="I131" s="67">
        <f t="shared" si="38"/>
        <v>350000</v>
      </c>
      <c r="J131" s="68">
        <v>350000</v>
      </c>
      <c r="K131" s="67"/>
      <c r="L131" s="67">
        <f t="shared" si="35"/>
        <v>350000</v>
      </c>
      <c r="M131" s="67">
        <v>350000</v>
      </c>
      <c r="N131" s="67"/>
      <c r="O131" s="67">
        <f t="shared" si="36"/>
        <v>350000</v>
      </c>
      <c r="P131" s="31"/>
      <c r="Q131" s="31"/>
    </row>
    <row r="132" spans="1:92" s="31" customFormat="1" ht="0.75" hidden="1" customHeight="1">
      <c r="A132" s="7" t="s">
        <v>201</v>
      </c>
      <c r="B132" s="6" t="s">
        <v>22</v>
      </c>
      <c r="C132" s="6" t="s">
        <v>5</v>
      </c>
      <c r="D132" s="6" t="s">
        <v>44</v>
      </c>
      <c r="E132" s="6" t="s">
        <v>253</v>
      </c>
      <c r="F132" s="6"/>
      <c r="G132" s="67">
        <f>G135+G133</f>
        <v>0</v>
      </c>
      <c r="H132" s="67">
        <f>H135+H133</f>
        <v>0</v>
      </c>
      <c r="I132" s="65">
        <f t="shared" si="38"/>
        <v>0</v>
      </c>
      <c r="J132" s="67">
        <f t="shared" ref="J132:M132" si="62">J135+J133</f>
        <v>0</v>
      </c>
      <c r="K132" s="67"/>
      <c r="L132" s="67"/>
      <c r="M132" s="67">
        <f t="shared" si="62"/>
        <v>0</v>
      </c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</row>
    <row r="133" spans="1:92" s="31" customFormat="1" ht="12" hidden="1">
      <c r="A133" s="7" t="s">
        <v>63</v>
      </c>
      <c r="B133" s="6" t="s">
        <v>22</v>
      </c>
      <c r="C133" s="6" t="s">
        <v>5</v>
      </c>
      <c r="D133" s="6" t="s">
        <v>44</v>
      </c>
      <c r="E133" s="6" t="s">
        <v>253</v>
      </c>
      <c r="F133" s="6" t="s">
        <v>61</v>
      </c>
      <c r="G133" s="67">
        <f>G134</f>
        <v>0</v>
      </c>
      <c r="H133" s="67">
        <f>H134</f>
        <v>0</v>
      </c>
      <c r="I133" s="65">
        <f t="shared" si="38"/>
        <v>0</v>
      </c>
      <c r="J133" s="67">
        <f t="shared" ref="J133:M133" si="63">J134</f>
        <v>0</v>
      </c>
      <c r="K133" s="67"/>
      <c r="L133" s="67"/>
      <c r="M133" s="67">
        <f t="shared" si="63"/>
        <v>0</v>
      </c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</row>
    <row r="134" spans="1:92" s="31" customFormat="1" ht="12" hidden="1">
      <c r="A134" s="7" t="s">
        <v>82</v>
      </c>
      <c r="B134" s="6" t="s">
        <v>22</v>
      </c>
      <c r="C134" s="6" t="s">
        <v>5</v>
      </c>
      <c r="D134" s="6" t="s">
        <v>44</v>
      </c>
      <c r="E134" s="6" t="s">
        <v>253</v>
      </c>
      <c r="F134" s="6" t="s">
        <v>62</v>
      </c>
      <c r="G134" s="67"/>
      <c r="H134" s="67"/>
      <c r="I134" s="65">
        <f t="shared" si="38"/>
        <v>0</v>
      </c>
      <c r="J134" s="68"/>
      <c r="K134" s="68"/>
      <c r="L134" s="68"/>
      <c r="M134" s="67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</row>
    <row r="135" spans="1:92" s="31" customFormat="1" ht="12" hidden="1">
      <c r="A135" s="15" t="s">
        <v>65</v>
      </c>
      <c r="B135" s="6" t="s">
        <v>22</v>
      </c>
      <c r="C135" s="6" t="s">
        <v>5</v>
      </c>
      <c r="D135" s="6" t="s">
        <v>44</v>
      </c>
      <c r="E135" s="6" t="s">
        <v>253</v>
      </c>
      <c r="F135" s="6" t="s">
        <v>22</v>
      </c>
      <c r="G135" s="67">
        <f t="shared" ref="G135:M135" si="64">G136</f>
        <v>0</v>
      </c>
      <c r="H135" s="67">
        <f t="shared" si="64"/>
        <v>0</v>
      </c>
      <c r="I135" s="65">
        <f t="shared" si="38"/>
        <v>0</v>
      </c>
      <c r="J135" s="67">
        <f t="shared" si="64"/>
        <v>0</v>
      </c>
      <c r="K135" s="67"/>
      <c r="L135" s="67"/>
      <c r="M135" s="67">
        <f t="shared" si="64"/>
        <v>0</v>
      </c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</row>
    <row r="136" spans="1:92" s="31" customFormat="1" ht="12" hidden="1">
      <c r="A136" s="7" t="s">
        <v>235</v>
      </c>
      <c r="B136" s="6" t="s">
        <v>22</v>
      </c>
      <c r="C136" s="6" t="s">
        <v>5</v>
      </c>
      <c r="D136" s="6" t="s">
        <v>44</v>
      </c>
      <c r="E136" s="6" t="s">
        <v>253</v>
      </c>
      <c r="F136" s="6" t="s">
        <v>236</v>
      </c>
      <c r="G136" s="67"/>
      <c r="H136" s="67"/>
      <c r="I136" s="65">
        <f t="shared" si="38"/>
        <v>0</v>
      </c>
      <c r="J136" s="68"/>
      <c r="K136" s="68"/>
      <c r="L136" s="68"/>
      <c r="M136" s="67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</row>
    <row r="137" spans="1:92" s="32" customFormat="1" ht="12">
      <c r="A137" s="11" t="s">
        <v>195</v>
      </c>
      <c r="B137" s="37" t="s">
        <v>22</v>
      </c>
      <c r="C137" s="37" t="s">
        <v>7</v>
      </c>
      <c r="D137" s="37"/>
      <c r="E137" s="37"/>
      <c r="F137" s="37"/>
      <c r="G137" s="65">
        <f>G138</f>
        <v>200000</v>
      </c>
      <c r="H137" s="65">
        <f>H138</f>
        <v>0</v>
      </c>
      <c r="I137" s="65">
        <f t="shared" si="38"/>
        <v>200000</v>
      </c>
      <c r="J137" s="65">
        <f t="shared" ref="J137:M137" si="65">J138</f>
        <v>100000</v>
      </c>
      <c r="K137" s="65">
        <f>K138</f>
        <v>0</v>
      </c>
      <c r="L137" s="65">
        <f t="shared" ref="L137:L144" si="66">J137+K137</f>
        <v>100000</v>
      </c>
      <c r="M137" s="65">
        <f t="shared" si="65"/>
        <v>100000</v>
      </c>
      <c r="N137" s="65">
        <f>N138</f>
        <v>0</v>
      </c>
      <c r="O137" s="65">
        <f t="shared" ref="O137:O144" si="67">M137+N137</f>
        <v>100000</v>
      </c>
      <c r="P137" s="31"/>
      <c r="Q137" s="31"/>
    </row>
    <row r="138" spans="1:92" s="32" customFormat="1" ht="24">
      <c r="A138" s="39" t="s">
        <v>352</v>
      </c>
      <c r="B138" s="38" t="s">
        <v>22</v>
      </c>
      <c r="C138" s="38" t="s">
        <v>7</v>
      </c>
      <c r="D138" s="38" t="s">
        <v>13</v>
      </c>
      <c r="E138" s="38"/>
      <c r="F138" s="38"/>
      <c r="G138" s="66">
        <f>G139+G148</f>
        <v>200000</v>
      </c>
      <c r="H138" s="66">
        <f>H139+H148</f>
        <v>0</v>
      </c>
      <c r="I138" s="66">
        <f t="shared" si="38"/>
        <v>200000</v>
      </c>
      <c r="J138" s="66">
        <f t="shared" ref="J138:M138" si="68">J139+J148</f>
        <v>100000</v>
      </c>
      <c r="K138" s="66">
        <f>K139+K148</f>
        <v>0</v>
      </c>
      <c r="L138" s="66">
        <f t="shared" si="66"/>
        <v>100000</v>
      </c>
      <c r="M138" s="66">
        <f t="shared" si="68"/>
        <v>100000</v>
      </c>
      <c r="N138" s="66">
        <f>N139+N148</f>
        <v>0</v>
      </c>
      <c r="O138" s="66">
        <f t="shared" si="67"/>
        <v>100000</v>
      </c>
      <c r="P138" s="31"/>
      <c r="Q138" s="31"/>
    </row>
    <row r="139" spans="1:92" s="32" customFormat="1" ht="36">
      <c r="A139" s="15" t="s">
        <v>294</v>
      </c>
      <c r="B139" s="35" t="s">
        <v>22</v>
      </c>
      <c r="C139" s="35" t="s">
        <v>7</v>
      </c>
      <c r="D139" s="35" t="s">
        <v>13</v>
      </c>
      <c r="E139" s="35" t="s">
        <v>280</v>
      </c>
      <c r="F139" s="35"/>
      <c r="G139" s="67">
        <f>G140+G145</f>
        <v>200000</v>
      </c>
      <c r="H139" s="67">
        <f>H140+H145</f>
        <v>0</v>
      </c>
      <c r="I139" s="67">
        <f t="shared" si="38"/>
        <v>200000</v>
      </c>
      <c r="J139" s="67">
        <f t="shared" ref="J139:M139" si="69">J140+J145</f>
        <v>100000</v>
      </c>
      <c r="K139" s="67">
        <f>K140+K145</f>
        <v>0</v>
      </c>
      <c r="L139" s="67">
        <f t="shared" si="66"/>
        <v>100000</v>
      </c>
      <c r="M139" s="67">
        <f t="shared" si="69"/>
        <v>100000</v>
      </c>
      <c r="N139" s="67">
        <f>N140+N145</f>
        <v>0</v>
      </c>
      <c r="O139" s="67">
        <f t="shared" si="67"/>
        <v>100000</v>
      </c>
      <c r="P139" s="31"/>
      <c r="Q139" s="31"/>
    </row>
    <row r="140" spans="1:92" s="32" customFormat="1" ht="24">
      <c r="A140" s="15" t="s">
        <v>523</v>
      </c>
      <c r="B140" s="35" t="s">
        <v>22</v>
      </c>
      <c r="C140" s="35" t="s">
        <v>7</v>
      </c>
      <c r="D140" s="35" t="s">
        <v>13</v>
      </c>
      <c r="E140" s="35" t="s">
        <v>312</v>
      </c>
      <c r="F140" s="45"/>
      <c r="G140" s="67">
        <f>G141+G143</f>
        <v>200000</v>
      </c>
      <c r="H140" s="67">
        <f>H141+H143</f>
        <v>0</v>
      </c>
      <c r="I140" s="67">
        <f t="shared" si="38"/>
        <v>200000</v>
      </c>
      <c r="J140" s="67">
        <f t="shared" ref="J140:M140" si="70">J141+J143</f>
        <v>100000</v>
      </c>
      <c r="K140" s="67">
        <f>K141+K143</f>
        <v>0</v>
      </c>
      <c r="L140" s="67">
        <f t="shared" si="66"/>
        <v>100000</v>
      </c>
      <c r="M140" s="67">
        <f t="shared" si="70"/>
        <v>100000</v>
      </c>
      <c r="N140" s="67">
        <f>N141+N143</f>
        <v>0</v>
      </c>
      <c r="O140" s="67">
        <f t="shared" si="67"/>
        <v>100000</v>
      </c>
      <c r="P140" s="31"/>
      <c r="Q140" s="31"/>
    </row>
    <row r="141" spans="1:92" s="32" customFormat="1" ht="12">
      <c r="A141" s="7" t="s">
        <v>425</v>
      </c>
      <c r="B141" s="35" t="s">
        <v>22</v>
      </c>
      <c r="C141" s="35" t="s">
        <v>7</v>
      </c>
      <c r="D141" s="35" t="s">
        <v>13</v>
      </c>
      <c r="E141" s="35" t="s">
        <v>287</v>
      </c>
      <c r="F141" s="35" t="s">
        <v>61</v>
      </c>
      <c r="G141" s="67">
        <f t="shared" ref="G141:N141" si="71">G142</f>
        <v>100000</v>
      </c>
      <c r="H141" s="67">
        <f t="shared" si="71"/>
        <v>0</v>
      </c>
      <c r="I141" s="67">
        <f t="shared" si="38"/>
        <v>100000</v>
      </c>
      <c r="J141" s="67">
        <f t="shared" si="71"/>
        <v>100000</v>
      </c>
      <c r="K141" s="67">
        <f t="shared" si="71"/>
        <v>0</v>
      </c>
      <c r="L141" s="67">
        <f t="shared" si="66"/>
        <v>100000</v>
      </c>
      <c r="M141" s="67">
        <f t="shared" si="71"/>
        <v>100000</v>
      </c>
      <c r="N141" s="67">
        <f t="shared" si="71"/>
        <v>0</v>
      </c>
      <c r="O141" s="67">
        <f t="shared" si="67"/>
        <v>100000</v>
      </c>
      <c r="P141" s="31"/>
      <c r="Q141" s="31"/>
    </row>
    <row r="142" spans="1:92" s="32" customFormat="1" ht="12">
      <c r="A142" s="7" t="s">
        <v>82</v>
      </c>
      <c r="B142" s="35" t="s">
        <v>22</v>
      </c>
      <c r="C142" s="35" t="s">
        <v>7</v>
      </c>
      <c r="D142" s="35" t="s">
        <v>13</v>
      </c>
      <c r="E142" s="35" t="s">
        <v>287</v>
      </c>
      <c r="F142" s="35" t="s">
        <v>62</v>
      </c>
      <c r="G142" s="67">
        <v>100000</v>
      </c>
      <c r="H142" s="67"/>
      <c r="I142" s="67">
        <f t="shared" si="38"/>
        <v>100000</v>
      </c>
      <c r="J142" s="68">
        <v>100000</v>
      </c>
      <c r="K142" s="67"/>
      <c r="L142" s="67">
        <f t="shared" si="66"/>
        <v>100000</v>
      </c>
      <c r="M142" s="67">
        <v>100000</v>
      </c>
      <c r="N142" s="67"/>
      <c r="O142" s="67">
        <f t="shared" si="67"/>
        <v>100000</v>
      </c>
      <c r="P142" s="31"/>
      <c r="Q142" s="31"/>
    </row>
    <row r="143" spans="1:92" s="32" customFormat="1" ht="12">
      <c r="A143" s="15" t="s">
        <v>65</v>
      </c>
      <c r="B143" s="6" t="s">
        <v>22</v>
      </c>
      <c r="C143" s="6" t="s">
        <v>7</v>
      </c>
      <c r="D143" s="6" t="s">
        <v>13</v>
      </c>
      <c r="E143" s="6" t="s">
        <v>287</v>
      </c>
      <c r="F143" s="6" t="s">
        <v>22</v>
      </c>
      <c r="G143" s="67">
        <f t="shared" ref="G143:N143" si="72">G144</f>
        <v>100000</v>
      </c>
      <c r="H143" s="67">
        <f t="shared" si="72"/>
        <v>0</v>
      </c>
      <c r="I143" s="67">
        <f t="shared" ref="I143:I211" si="73">G143+H143</f>
        <v>100000</v>
      </c>
      <c r="J143" s="67">
        <f t="shared" si="72"/>
        <v>0</v>
      </c>
      <c r="K143" s="67">
        <f t="shared" si="72"/>
        <v>0</v>
      </c>
      <c r="L143" s="67">
        <f t="shared" si="66"/>
        <v>0</v>
      </c>
      <c r="M143" s="67">
        <f t="shared" si="72"/>
        <v>0</v>
      </c>
      <c r="N143" s="67">
        <f t="shared" si="72"/>
        <v>0</v>
      </c>
      <c r="O143" s="67">
        <f t="shared" si="67"/>
        <v>0</v>
      </c>
      <c r="P143" s="31"/>
      <c r="Q143" s="31"/>
    </row>
    <row r="144" spans="1:92" s="32" customFormat="1" ht="12">
      <c r="A144" s="15" t="s">
        <v>99</v>
      </c>
      <c r="B144" s="6" t="s">
        <v>22</v>
      </c>
      <c r="C144" s="6" t="s">
        <v>7</v>
      </c>
      <c r="D144" s="6" t="s">
        <v>13</v>
      </c>
      <c r="E144" s="6" t="s">
        <v>287</v>
      </c>
      <c r="F144" s="6" t="s">
        <v>98</v>
      </c>
      <c r="G144" s="67">
        <v>100000</v>
      </c>
      <c r="H144" s="67"/>
      <c r="I144" s="67">
        <f t="shared" si="73"/>
        <v>100000</v>
      </c>
      <c r="J144" s="68">
        <v>0</v>
      </c>
      <c r="K144" s="67"/>
      <c r="L144" s="67">
        <f t="shared" si="66"/>
        <v>0</v>
      </c>
      <c r="M144" s="67">
        <v>0</v>
      </c>
      <c r="N144" s="67"/>
      <c r="O144" s="67">
        <f t="shared" si="67"/>
        <v>0</v>
      </c>
      <c r="P144" s="31"/>
      <c r="Q144" s="31"/>
    </row>
    <row r="145" spans="1:17" s="32" customFormat="1" ht="12" hidden="1">
      <c r="A145" s="7" t="s">
        <v>329</v>
      </c>
      <c r="B145" s="35" t="s">
        <v>22</v>
      </c>
      <c r="C145" s="35" t="s">
        <v>7</v>
      </c>
      <c r="D145" s="35" t="s">
        <v>13</v>
      </c>
      <c r="E145" s="35" t="s">
        <v>328</v>
      </c>
      <c r="F145" s="35"/>
      <c r="G145" s="67">
        <f>G146</f>
        <v>0</v>
      </c>
      <c r="H145" s="67">
        <f>H146</f>
        <v>0</v>
      </c>
      <c r="I145" s="65">
        <f t="shared" si="73"/>
        <v>0</v>
      </c>
      <c r="J145" s="67">
        <f t="shared" ref="J145:M146" si="74">J146</f>
        <v>0</v>
      </c>
      <c r="K145" s="67"/>
      <c r="L145" s="67"/>
      <c r="M145" s="67">
        <f t="shared" si="74"/>
        <v>0</v>
      </c>
      <c r="N145" s="31"/>
      <c r="O145" s="31"/>
      <c r="P145" s="31"/>
      <c r="Q145" s="31"/>
    </row>
    <row r="146" spans="1:17" s="32" customFormat="1" ht="12" hidden="1">
      <c r="A146" s="10" t="s">
        <v>73</v>
      </c>
      <c r="B146" s="35" t="s">
        <v>22</v>
      </c>
      <c r="C146" s="35" t="s">
        <v>7</v>
      </c>
      <c r="D146" s="35" t="s">
        <v>13</v>
      </c>
      <c r="E146" s="35" t="s">
        <v>328</v>
      </c>
      <c r="F146" s="35" t="s">
        <v>72</v>
      </c>
      <c r="G146" s="67">
        <f>G147</f>
        <v>0</v>
      </c>
      <c r="H146" s="67">
        <f>H147</f>
        <v>0</v>
      </c>
      <c r="I146" s="65">
        <f t="shared" si="73"/>
        <v>0</v>
      </c>
      <c r="J146" s="67">
        <f t="shared" si="74"/>
        <v>0</v>
      </c>
      <c r="K146" s="67"/>
      <c r="L146" s="67"/>
      <c r="M146" s="67">
        <f t="shared" si="74"/>
        <v>0</v>
      </c>
      <c r="N146" s="31"/>
      <c r="O146" s="31"/>
      <c r="P146" s="31"/>
      <c r="Q146" s="31"/>
    </row>
    <row r="147" spans="1:17" s="32" customFormat="1" ht="12" hidden="1">
      <c r="A147" s="7" t="s">
        <v>242</v>
      </c>
      <c r="B147" s="35" t="s">
        <v>22</v>
      </c>
      <c r="C147" s="35" t="s">
        <v>7</v>
      </c>
      <c r="D147" s="35" t="s">
        <v>13</v>
      </c>
      <c r="E147" s="35" t="s">
        <v>328</v>
      </c>
      <c r="F147" s="35" t="s">
        <v>197</v>
      </c>
      <c r="G147" s="67"/>
      <c r="H147" s="67"/>
      <c r="I147" s="65">
        <f t="shared" si="73"/>
        <v>0</v>
      </c>
      <c r="J147" s="68"/>
      <c r="K147" s="68"/>
      <c r="L147" s="68"/>
      <c r="M147" s="67"/>
      <c r="N147" s="31"/>
      <c r="O147" s="31"/>
      <c r="P147" s="31"/>
      <c r="Q147" s="31"/>
    </row>
    <row r="148" spans="1:17" s="32" customFormat="1" ht="12" hidden="1">
      <c r="A148" s="7" t="s">
        <v>210</v>
      </c>
      <c r="B148" s="35" t="s">
        <v>22</v>
      </c>
      <c r="C148" s="35" t="s">
        <v>7</v>
      </c>
      <c r="D148" s="35" t="s">
        <v>13</v>
      </c>
      <c r="E148" s="35" t="s">
        <v>169</v>
      </c>
      <c r="F148" s="35"/>
      <c r="G148" s="67">
        <f t="shared" ref="G148:M150" si="75">G149</f>
        <v>0</v>
      </c>
      <c r="H148" s="67">
        <f t="shared" si="75"/>
        <v>0</v>
      </c>
      <c r="I148" s="65">
        <f t="shared" si="73"/>
        <v>0</v>
      </c>
      <c r="J148" s="67">
        <f t="shared" si="75"/>
        <v>0</v>
      </c>
      <c r="K148" s="67"/>
      <c r="L148" s="67"/>
      <c r="M148" s="67">
        <f t="shared" si="75"/>
        <v>0</v>
      </c>
      <c r="N148" s="31"/>
      <c r="O148" s="31"/>
      <c r="P148" s="31"/>
      <c r="Q148" s="31"/>
    </row>
    <row r="149" spans="1:17" s="32" customFormat="1" ht="12" hidden="1">
      <c r="A149" s="7" t="s">
        <v>97</v>
      </c>
      <c r="B149" s="35" t="s">
        <v>22</v>
      </c>
      <c r="C149" s="35" t="s">
        <v>7</v>
      </c>
      <c r="D149" s="35" t="s">
        <v>13</v>
      </c>
      <c r="E149" s="35" t="s">
        <v>170</v>
      </c>
      <c r="F149" s="45"/>
      <c r="G149" s="67">
        <f t="shared" si="75"/>
        <v>0</v>
      </c>
      <c r="H149" s="67">
        <f t="shared" si="75"/>
        <v>0</v>
      </c>
      <c r="I149" s="65">
        <f t="shared" si="73"/>
        <v>0</v>
      </c>
      <c r="J149" s="67">
        <f t="shared" si="75"/>
        <v>0</v>
      </c>
      <c r="K149" s="67"/>
      <c r="L149" s="67"/>
      <c r="M149" s="67">
        <f t="shared" si="75"/>
        <v>0</v>
      </c>
      <c r="N149" s="31"/>
      <c r="O149" s="31"/>
      <c r="P149" s="31"/>
      <c r="Q149" s="31"/>
    </row>
    <row r="150" spans="1:17" s="32" customFormat="1" ht="12" hidden="1">
      <c r="A150" s="7" t="s">
        <v>65</v>
      </c>
      <c r="B150" s="35" t="s">
        <v>22</v>
      </c>
      <c r="C150" s="35" t="s">
        <v>7</v>
      </c>
      <c r="D150" s="35" t="s">
        <v>13</v>
      </c>
      <c r="E150" s="35" t="s">
        <v>170</v>
      </c>
      <c r="F150" s="35" t="s">
        <v>22</v>
      </c>
      <c r="G150" s="67">
        <f t="shared" si="75"/>
        <v>0</v>
      </c>
      <c r="H150" s="67">
        <f t="shared" si="75"/>
        <v>0</v>
      </c>
      <c r="I150" s="65">
        <f t="shared" si="73"/>
        <v>0</v>
      </c>
      <c r="J150" s="67">
        <f t="shared" si="75"/>
        <v>0</v>
      </c>
      <c r="K150" s="67"/>
      <c r="L150" s="67"/>
      <c r="M150" s="67">
        <f t="shared" si="75"/>
        <v>0</v>
      </c>
      <c r="N150" s="31"/>
      <c r="O150" s="31"/>
      <c r="P150" s="31"/>
      <c r="Q150" s="31"/>
    </row>
    <row r="151" spans="1:17" s="32" customFormat="1" ht="12" hidden="1">
      <c r="A151" s="7" t="s">
        <v>220</v>
      </c>
      <c r="B151" s="35" t="s">
        <v>22</v>
      </c>
      <c r="C151" s="35" t="s">
        <v>7</v>
      </c>
      <c r="D151" s="35" t="s">
        <v>13</v>
      </c>
      <c r="E151" s="35" t="s">
        <v>170</v>
      </c>
      <c r="F151" s="35" t="s">
        <v>218</v>
      </c>
      <c r="G151" s="67"/>
      <c r="H151" s="67"/>
      <c r="I151" s="65">
        <f t="shared" si="73"/>
        <v>0</v>
      </c>
      <c r="J151" s="68"/>
      <c r="K151" s="68"/>
      <c r="L151" s="68"/>
      <c r="M151" s="67"/>
      <c r="N151" s="31"/>
      <c r="O151" s="31"/>
      <c r="P151" s="31"/>
      <c r="Q151" s="31"/>
    </row>
    <row r="152" spans="1:17" s="32" customFormat="1" ht="12">
      <c r="A152" s="1" t="s">
        <v>2</v>
      </c>
      <c r="B152" s="18">
        <v>800</v>
      </c>
      <c r="C152" s="2" t="s">
        <v>14</v>
      </c>
      <c r="D152" s="2"/>
      <c r="E152" s="2"/>
      <c r="F152" s="2"/>
      <c r="G152" s="65">
        <f>G195+G178+G163+G153</f>
        <v>26854075</v>
      </c>
      <c r="H152" s="65">
        <f>H195+H178+H163+H153</f>
        <v>-35247.510000000009</v>
      </c>
      <c r="I152" s="65">
        <f t="shared" si="73"/>
        <v>26818827.489999998</v>
      </c>
      <c r="J152" s="65">
        <f>J195+J178+J163+J153</f>
        <v>26255121</v>
      </c>
      <c r="K152" s="65">
        <f>K195+K178+K163+K153</f>
        <v>0</v>
      </c>
      <c r="L152" s="65">
        <f t="shared" ref="L152:L171" si="76">J152+K152</f>
        <v>26255121</v>
      </c>
      <c r="M152" s="65">
        <f>M195+M178+M163+M153</f>
        <v>26829425</v>
      </c>
      <c r="N152" s="65">
        <f>N195+N178+N163+N153</f>
        <v>0</v>
      </c>
      <c r="O152" s="65">
        <f t="shared" ref="O152:O171" si="77">M152+N152</f>
        <v>26829425</v>
      </c>
      <c r="P152" s="31"/>
      <c r="Q152" s="31"/>
    </row>
    <row r="153" spans="1:17" s="34" customFormat="1" ht="12">
      <c r="A153" s="8" t="s">
        <v>437</v>
      </c>
      <c r="B153" s="4" t="s">
        <v>22</v>
      </c>
      <c r="C153" s="4" t="s">
        <v>14</v>
      </c>
      <c r="D153" s="4" t="s">
        <v>8</v>
      </c>
      <c r="E153" s="5"/>
      <c r="F153" s="5"/>
      <c r="G153" s="66">
        <f>G154+G158</f>
        <v>260000</v>
      </c>
      <c r="H153" s="66">
        <f>H154+H158</f>
        <v>-35247.510000000009</v>
      </c>
      <c r="I153" s="66">
        <f t="shared" si="73"/>
        <v>224752.49</v>
      </c>
      <c r="J153" s="66">
        <f t="shared" ref="J153:K153" si="78">J154+J158</f>
        <v>260000</v>
      </c>
      <c r="K153" s="66">
        <f t="shared" si="78"/>
        <v>0</v>
      </c>
      <c r="L153" s="66">
        <f t="shared" si="76"/>
        <v>260000</v>
      </c>
      <c r="M153" s="66">
        <f t="shared" ref="M153:N153" si="79">M154+M158</f>
        <v>0</v>
      </c>
      <c r="N153" s="66">
        <f t="shared" si="79"/>
        <v>0</v>
      </c>
      <c r="O153" s="66">
        <f t="shared" si="77"/>
        <v>0</v>
      </c>
      <c r="P153" s="56"/>
      <c r="Q153" s="56"/>
    </row>
    <row r="154" spans="1:17" s="31" customFormat="1" ht="36">
      <c r="A154" s="10" t="s">
        <v>372</v>
      </c>
      <c r="B154" s="16">
        <v>800</v>
      </c>
      <c r="C154" s="6" t="s">
        <v>14</v>
      </c>
      <c r="D154" s="6" t="s">
        <v>8</v>
      </c>
      <c r="E154" s="6" t="s">
        <v>266</v>
      </c>
      <c r="F154" s="6"/>
      <c r="G154" s="67">
        <f t="shared" ref="G154:N156" si="80">G155</f>
        <v>260000</v>
      </c>
      <c r="H154" s="67">
        <f t="shared" si="80"/>
        <v>-260000</v>
      </c>
      <c r="I154" s="67">
        <f t="shared" si="73"/>
        <v>0</v>
      </c>
      <c r="J154" s="67">
        <f t="shared" si="80"/>
        <v>260000</v>
      </c>
      <c r="K154" s="67">
        <f t="shared" si="80"/>
        <v>0</v>
      </c>
      <c r="L154" s="67">
        <f t="shared" si="76"/>
        <v>260000</v>
      </c>
      <c r="M154" s="67">
        <f t="shared" si="80"/>
        <v>0</v>
      </c>
      <c r="N154" s="67">
        <f t="shared" si="80"/>
        <v>0</v>
      </c>
      <c r="O154" s="67">
        <f t="shared" si="77"/>
        <v>0</v>
      </c>
    </row>
    <row r="155" spans="1:17" s="32" customFormat="1" ht="24">
      <c r="A155" s="10" t="s">
        <v>439</v>
      </c>
      <c r="B155" s="16">
        <v>800</v>
      </c>
      <c r="C155" s="6" t="s">
        <v>14</v>
      </c>
      <c r="D155" s="6" t="s">
        <v>8</v>
      </c>
      <c r="E155" s="6" t="s">
        <v>438</v>
      </c>
      <c r="F155" s="6"/>
      <c r="G155" s="67">
        <f t="shared" si="80"/>
        <v>260000</v>
      </c>
      <c r="H155" s="67">
        <f t="shared" si="80"/>
        <v>-260000</v>
      </c>
      <c r="I155" s="67">
        <f t="shared" si="73"/>
        <v>0</v>
      </c>
      <c r="J155" s="67">
        <f t="shared" si="80"/>
        <v>260000</v>
      </c>
      <c r="K155" s="67">
        <f t="shared" si="80"/>
        <v>0</v>
      </c>
      <c r="L155" s="67">
        <f t="shared" si="76"/>
        <v>260000</v>
      </c>
      <c r="M155" s="67">
        <f t="shared" si="80"/>
        <v>0</v>
      </c>
      <c r="N155" s="67">
        <f t="shared" si="80"/>
        <v>0</v>
      </c>
      <c r="O155" s="67">
        <f t="shared" si="77"/>
        <v>0</v>
      </c>
      <c r="P155" s="31"/>
      <c r="Q155" s="31"/>
    </row>
    <row r="156" spans="1:17" s="32" customFormat="1" ht="12">
      <c r="A156" s="7" t="s">
        <v>425</v>
      </c>
      <c r="B156" s="16">
        <v>800</v>
      </c>
      <c r="C156" s="6" t="s">
        <v>14</v>
      </c>
      <c r="D156" s="6" t="s">
        <v>8</v>
      </c>
      <c r="E156" s="6" t="s">
        <v>438</v>
      </c>
      <c r="F156" s="6" t="s">
        <v>61</v>
      </c>
      <c r="G156" s="67">
        <f t="shared" si="80"/>
        <v>260000</v>
      </c>
      <c r="H156" s="67">
        <f t="shared" si="80"/>
        <v>-260000</v>
      </c>
      <c r="I156" s="67">
        <f t="shared" si="73"/>
        <v>0</v>
      </c>
      <c r="J156" s="67">
        <f t="shared" si="80"/>
        <v>260000</v>
      </c>
      <c r="K156" s="67">
        <f t="shared" si="80"/>
        <v>0</v>
      </c>
      <c r="L156" s="67">
        <f t="shared" si="76"/>
        <v>260000</v>
      </c>
      <c r="M156" s="67">
        <f t="shared" si="80"/>
        <v>0</v>
      </c>
      <c r="N156" s="67">
        <f t="shared" si="80"/>
        <v>0</v>
      </c>
      <c r="O156" s="67">
        <f t="shared" si="77"/>
        <v>0</v>
      </c>
      <c r="P156" s="31"/>
      <c r="Q156" s="31"/>
    </row>
    <row r="157" spans="1:17" s="32" customFormat="1" ht="12">
      <c r="A157" s="7" t="s">
        <v>82</v>
      </c>
      <c r="B157" s="16">
        <v>800</v>
      </c>
      <c r="C157" s="6" t="s">
        <v>14</v>
      </c>
      <c r="D157" s="6" t="s">
        <v>8</v>
      </c>
      <c r="E157" s="6" t="s">
        <v>438</v>
      </c>
      <c r="F157" s="6" t="s">
        <v>62</v>
      </c>
      <c r="G157" s="67">
        <v>260000</v>
      </c>
      <c r="H157" s="67">
        <f>-260000</f>
        <v>-260000</v>
      </c>
      <c r="I157" s="67">
        <f t="shared" si="73"/>
        <v>0</v>
      </c>
      <c r="J157" s="67">
        <v>260000</v>
      </c>
      <c r="K157" s="67"/>
      <c r="L157" s="67">
        <f t="shared" si="76"/>
        <v>260000</v>
      </c>
      <c r="M157" s="67">
        <v>0</v>
      </c>
      <c r="N157" s="67"/>
      <c r="O157" s="67">
        <f t="shared" si="77"/>
        <v>0</v>
      </c>
      <c r="P157" s="31"/>
      <c r="Q157" s="31"/>
    </row>
    <row r="158" spans="1:17" s="32" customFormat="1" ht="12">
      <c r="A158" s="7" t="s">
        <v>546</v>
      </c>
      <c r="B158" s="16">
        <v>800</v>
      </c>
      <c r="C158" s="6" t="s">
        <v>14</v>
      </c>
      <c r="D158" s="6" t="s">
        <v>8</v>
      </c>
      <c r="E158" s="6" t="s">
        <v>543</v>
      </c>
      <c r="F158" s="6"/>
      <c r="G158" s="67">
        <f t="shared" ref="G158:H161" si="81">G159</f>
        <v>0</v>
      </c>
      <c r="H158" s="67">
        <f t="shared" si="81"/>
        <v>224752.49</v>
      </c>
      <c r="I158" s="67">
        <f t="shared" si="73"/>
        <v>224752.49</v>
      </c>
      <c r="J158" s="67">
        <f t="shared" ref="J158:K161" si="82">J159</f>
        <v>0</v>
      </c>
      <c r="K158" s="67">
        <f t="shared" si="82"/>
        <v>0</v>
      </c>
      <c r="L158" s="67">
        <f t="shared" si="76"/>
        <v>0</v>
      </c>
      <c r="M158" s="67">
        <f t="shared" ref="M158:N161" si="83">M159</f>
        <v>0</v>
      </c>
      <c r="N158" s="67">
        <f t="shared" si="83"/>
        <v>0</v>
      </c>
      <c r="O158" s="67">
        <f t="shared" si="77"/>
        <v>0</v>
      </c>
      <c r="P158" s="31"/>
      <c r="Q158" s="31"/>
    </row>
    <row r="159" spans="1:17" s="32" customFormat="1" ht="12">
      <c r="A159" s="7" t="s">
        <v>547</v>
      </c>
      <c r="B159" s="16">
        <v>800</v>
      </c>
      <c r="C159" s="6" t="s">
        <v>14</v>
      </c>
      <c r="D159" s="6" t="s">
        <v>8</v>
      </c>
      <c r="E159" s="6" t="s">
        <v>544</v>
      </c>
      <c r="F159" s="6"/>
      <c r="G159" s="67">
        <f t="shared" si="81"/>
        <v>0</v>
      </c>
      <c r="H159" s="67">
        <f t="shared" si="81"/>
        <v>224752.49</v>
      </c>
      <c r="I159" s="67">
        <f t="shared" si="73"/>
        <v>224752.49</v>
      </c>
      <c r="J159" s="67">
        <f t="shared" si="82"/>
        <v>0</v>
      </c>
      <c r="K159" s="67">
        <f t="shared" si="82"/>
        <v>0</v>
      </c>
      <c r="L159" s="67">
        <f t="shared" si="76"/>
        <v>0</v>
      </c>
      <c r="M159" s="67">
        <f t="shared" si="83"/>
        <v>0</v>
      </c>
      <c r="N159" s="67">
        <f t="shared" si="83"/>
        <v>0</v>
      </c>
      <c r="O159" s="67">
        <f t="shared" si="77"/>
        <v>0</v>
      </c>
      <c r="P159" s="31"/>
      <c r="Q159" s="31"/>
    </row>
    <row r="160" spans="1:17" s="32" customFormat="1" ht="12">
      <c r="A160" s="7" t="s">
        <v>548</v>
      </c>
      <c r="B160" s="16">
        <v>800</v>
      </c>
      <c r="C160" s="6" t="s">
        <v>14</v>
      </c>
      <c r="D160" s="6" t="s">
        <v>8</v>
      </c>
      <c r="E160" s="6" t="s">
        <v>545</v>
      </c>
      <c r="F160" s="6"/>
      <c r="G160" s="67">
        <f t="shared" si="81"/>
        <v>0</v>
      </c>
      <c r="H160" s="67">
        <f t="shared" si="81"/>
        <v>224752.49</v>
      </c>
      <c r="I160" s="67">
        <f t="shared" si="73"/>
        <v>224752.49</v>
      </c>
      <c r="J160" s="67">
        <f t="shared" si="82"/>
        <v>0</v>
      </c>
      <c r="K160" s="67">
        <f t="shared" si="82"/>
        <v>0</v>
      </c>
      <c r="L160" s="67">
        <f t="shared" si="76"/>
        <v>0</v>
      </c>
      <c r="M160" s="67">
        <f t="shared" si="83"/>
        <v>0</v>
      </c>
      <c r="N160" s="67">
        <f t="shared" si="83"/>
        <v>0</v>
      </c>
      <c r="O160" s="67">
        <f t="shared" si="77"/>
        <v>0</v>
      </c>
      <c r="P160" s="31"/>
      <c r="Q160" s="31"/>
    </row>
    <row r="161" spans="1:17" s="32" customFormat="1" ht="12">
      <c r="A161" s="7" t="s">
        <v>65</v>
      </c>
      <c r="B161" s="16">
        <v>800</v>
      </c>
      <c r="C161" s="6" t="s">
        <v>14</v>
      </c>
      <c r="D161" s="6" t="s">
        <v>8</v>
      </c>
      <c r="E161" s="6" t="s">
        <v>545</v>
      </c>
      <c r="F161" s="6" t="s">
        <v>22</v>
      </c>
      <c r="G161" s="67">
        <f t="shared" si="81"/>
        <v>0</v>
      </c>
      <c r="H161" s="67">
        <f t="shared" si="81"/>
        <v>224752.49</v>
      </c>
      <c r="I161" s="67">
        <f t="shared" si="73"/>
        <v>224752.49</v>
      </c>
      <c r="J161" s="67">
        <f t="shared" si="82"/>
        <v>0</v>
      </c>
      <c r="K161" s="67">
        <f t="shared" si="82"/>
        <v>0</v>
      </c>
      <c r="L161" s="67">
        <f t="shared" si="76"/>
        <v>0</v>
      </c>
      <c r="M161" s="67">
        <f t="shared" si="83"/>
        <v>0</v>
      </c>
      <c r="N161" s="67">
        <f t="shared" si="83"/>
        <v>0</v>
      </c>
      <c r="O161" s="67">
        <f t="shared" si="77"/>
        <v>0</v>
      </c>
      <c r="P161" s="31"/>
      <c r="Q161" s="31"/>
    </row>
    <row r="162" spans="1:17" s="32" customFormat="1" ht="24">
      <c r="A162" s="7" t="s">
        <v>408</v>
      </c>
      <c r="B162" s="16">
        <v>800</v>
      </c>
      <c r="C162" s="6" t="s">
        <v>14</v>
      </c>
      <c r="D162" s="6" t="s">
        <v>8</v>
      </c>
      <c r="E162" s="6" t="s">
        <v>545</v>
      </c>
      <c r="F162" s="6" t="s">
        <v>70</v>
      </c>
      <c r="G162" s="67">
        <v>0</v>
      </c>
      <c r="H162" s="67">
        <v>224752.49</v>
      </c>
      <c r="I162" s="67">
        <f t="shared" si="73"/>
        <v>224752.49</v>
      </c>
      <c r="J162" s="67">
        <v>0</v>
      </c>
      <c r="K162" s="67">
        <v>0</v>
      </c>
      <c r="L162" s="67">
        <f t="shared" si="76"/>
        <v>0</v>
      </c>
      <c r="M162" s="67">
        <v>0</v>
      </c>
      <c r="N162" s="67">
        <v>0</v>
      </c>
      <c r="O162" s="67">
        <f t="shared" si="77"/>
        <v>0</v>
      </c>
      <c r="P162" s="31"/>
      <c r="Q162" s="31"/>
    </row>
    <row r="163" spans="1:17" s="34" customFormat="1" ht="12">
      <c r="A163" s="8" t="s">
        <v>16</v>
      </c>
      <c r="B163" s="4" t="s">
        <v>22</v>
      </c>
      <c r="C163" s="4" t="s">
        <v>14</v>
      </c>
      <c r="D163" s="4" t="s">
        <v>17</v>
      </c>
      <c r="E163" s="5"/>
      <c r="F163" s="5"/>
      <c r="G163" s="66">
        <f t="shared" ref="G163:N164" si="84">G164</f>
        <v>4148240</v>
      </c>
      <c r="H163" s="66">
        <f t="shared" si="84"/>
        <v>0</v>
      </c>
      <c r="I163" s="66">
        <f t="shared" si="73"/>
        <v>4148240</v>
      </c>
      <c r="J163" s="66">
        <f t="shared" si="84"/>
        <v>2660000</v>
      </c>
      <c r="K163" s="66">
        <f t="shared" si="84"/>
        <v>0</v>
      </c>
      <c r="L163" s="66">
        <f t="shared" si="76"/>
        <v>2660000</v>
      </c>
      <c r="M163" s="66">
        <f t="shared" si="84"/>
        <v>2660000</v>
      </c>
      <c r="N163" s="66">
        <f t="shared" si="84"/>
        <v>0</v>
      </c>
      <c r="O163" s="66">
        <f t="shared" si="77"/>
        <v>2660000</v>
      </c>
      <c r="P163" s="56"/>
      <c r="Q163" s="56"/>
    </row>
    <row r="164" spans="1:17" s="31" customFormat="1" ht="24">
      <c r="A164" s="7" t="s">
        <v>426</v>
      </c>
      <c r="B164" s="6" t="s">
        <v>22</v>
      </c>
      <c r="C164" s="6" t="s">
        <v>14</v>
      </c>
      <c r="D164" s="6" t="s">
        <v>17</v>
      </c>
      <c r="E164" s="6" t="s">
        <v>196</v>
      </c>
      <c r="F164" s="6"/>
      <c r="G164" s="67">
        <f t="shared" si="84"/>
        <v>4148240</v>
      </c>
      <c r="H164" s="67">
        <f t="shared" si="84"/>
        <v>0</v>
      </c>
      <c r="I164" s="67">
        <f t="shared" si="73"/>
        <v>4148240</v>
      </c>
      <c r="J164" s="67">
        <f t="shared" si="84"/>
        <v>2660000</v>
      </c>
      <c r="K164" s="67">
        <f t="shared" si="84"/>
        <v>0</v>
      </c>
      <c r="L164" s="67">
        <f t="shared" si="76"/>
        <v>2660000</v>
      </c>
      <c r="M164" s="67">
        <f t="shared" si="84"/>
        <v>2660000</v>
      </c>
      <c r="N164" s="67">
        <f t="shared" si="84"/>
        <v>0</v>
      </c>
      <c r="O164" s="67">
        <f t="shared" si="77"/>
        <v>2660000</v>
      </c>
    </row>
    <row r="165" spans="1:17" s="31" customFormat="1" ht="12">
      <c r="A165" s="7" t="s">
        <v>343</v>
      </c>
      <c r="B165" s="6" t="s">
        <v>22</v>
      </c>
      <c r="C165" s="6" t="s">
        <v>14</v>
      </c>
      <c r="D165" s="6" t="s">
        <v>17</v>
      </c>
      <c r="E165" s="6" t="s">
        <v>199</v>
      </c>
      <c r="F165" s="6"/>
      <c r="G165" s="67">
        <f>G169+G172+G175+G166</f>
        <v>4148240</v>
      </c>
      <c r="H165" s="67">
        <f>H169+H172+H175+H166</f>
        <v>0</v>
      </c>
      <c r="I165" s="67">
        <f t="shared" si="73"/>
        <v>4148240</v>
      </c>
      <c r="J165" s="67">
        <f t="shared" ref="J165:M165" si="85">J169+J172+J175+J166</f>
        <v>2660000</v>
      </c>
      <c r="K165" s="67">
        <f>K169+K172+K175+K166</f>
        <v>0</v>
      </c>
      <c r="L165" s="67">
        <f t="shared" si="76"/>
        <v>2660000</v>
      </c>
      <c r="M165" s="67">
        <f t="shared" si="85"/>
        <v>2660000</v>
      </c>
      <c r="N165" s="67">
        <f>N169+N172+N175+N166</f>
        <v>0</v>
      </c>
      <c r="O165" s="67">
        <f t="shared" si="77"/>
        <v>2660000</v>
      </c>
    </row>
    <row r="166" spans="1:17" s="31" customFormat="1" ht="24">
      <c r="A166" s="7" t="s">
        <v>250</v>
      </c>
      <c r="B166" s="6" t="s">
        <v>22</v>
      </c>
      <c r="C166" s="6" t="s">
        <v>14</v>
      </c>
      <c r="D166" s="6" t="s">
        <v>17</v>
      </c>
      <c r="E166" s="6" t="s">
        <v>455</v>
      </c>
      <c r="F166" s="6"/>
      <c r="G166" s="67">
        <f>G167</f>
        <v>1488240</v>
      </c>
      <c r="H166" s="67">
        <f>H167</f>
        <v>0</v>
      </c>
      <c r="I166" s="67">
        <f t="shared" si="73"/>
        <v>1488240</v>
      </c>
      <c r="J166" s="67">
        <f t="shared" ref="J166:M167" si="86">J167</f>
        <v>0</v>
      </c>
      <c r="K166" s="67">
        <f>K167</f>
        <v>0</v>
      </c>
      <c r="L166" s="67">
        <f t="shared" si="76"/>
        <v>0</v>
      </c>
      <c r="M166" s="67">
        <f t="shared" si="86"/>
        <v>0</v>
      </c>
      <c r="N166" s="67">
        <f>N167</f>
        <v>0</v>
      </c>
      <c r="O166" s="67">
        <f t="shared" si="77"/>
        <v>0</v>
      </c>
    </row>
    <row r="167" spans="1:17" s="31" customFormat="1" ht="12">
      <c r="A167" s="7" t="s">
        <v>425</v>
      </c>
      <c r="B167" s="6" t="s">
        <v>22</v>
      </c>
      <c r="C167" s="6" t="s">
        <v>14</v>
      </c>
      <c r="D167" s="6" t="s">
        <v>17</v>
      </c>
      <c r="E167" s="6" t="s">
        <v>455</v>
      </c>
      <c r="F167" s="6" t="s">
        <v>61</v>
      </c>
      <c r="G167" s="67">
        <f>G168</f>
        <v>1488240</v>
      </c>
      <c r="H167" s="67">
        <f>H168</f>
        <v>0</v>
      </c>
      <c r="I167" s="67">
        <f t="shared" si="73"/>
        <v>1488240</v>
      </c>
      <c r="J167" s="67">
        <f t="shared" si="86"/>
        <v>0</v>
      </c>
      <c r="K167" s="67">
        <f>K168</f>
        <v>0</v>
      </c>
      <c r="L167" s="67">
        <f t="shared" si="76"/>
        <v>0</v>
      </c>
      <c r="M167" s="67">
        <f t="shared" si="86"/>
        <v>0</v>
      </c>
      <c r="N167" s="67">
        <f>N168</f>
        <v>0</v>
      </c>
      <c r="O167" s="67">
        <f t="shared" si="77"/>
        <v>0</v>
      </c>
    </row>
    <row r="168" spans="1:17" s="31" customFormat="1" ht="12">
      <c r="A168" s="7" t="s">
        <v>82</v>
      </c>
      <c r="B168" s="6" t="s">
        <v>22</v>
      </c>
      <c r="C168" s="6" t="s">
        <v>14</v>
      </c>
      <c r="D168" s="6" t="s">
        <v>17</v>
      </c>
      <c r="E168" s="6" t="s">
        <v>455</v>
      </c>
      <c r="F168" s="6" t="s">
        <v>62</v>
      </c>
      <c r="G168" s="67">
        <v>1488240</v>
      </c>
      <c r="H168" s="67"/>
      <c r="I168" s="67">
        <f t="shared" si="73"/>
        <v>1488240</v>
      </c>
      <c r="J168" s="67">
        <v>0</v>
      </c>
      <c r="K168" s="67">
        <v>0</v>
      </c>
      <c r="L168" s="67">
        <f t="shared" si="76"/>
        <v>0</v>
      </c>
      <c r="M168" s="67">
        <v>0</v>
      </c>
      <c r="N168" s="67">
        <v>0</v>
      </c>
      <c r="O168" s="67">
        <f t="shared" si="77"/>
        <v>0</v>
      </c>
    </row>
    <row r="169" spans="1:17" s="31" customFormat="1" ht="36">
      <c r="A169" s="7" t="s">
        <v>184</v>
      </c>
      <c r="B169" s="6" t="s">
        <v>22</v>
      </c>
      <c r="C169" s="6" t="s">
        <v>14</v>
      </c>
      <c r="D169" s="6" t="s">
        <v>17</v>
      </c>
      <c r="E169" s="6" t="s">
        <v>344</v>
      </c>
      <c r="F169" s="6"/>
      <c r="G169" s="67">
        <f>G170</f>
        <v>2660000</v>
      </c>
      <c r="H169" s="67">
        <f>H170</f>
        <v>0</v>
      </c>
      <c r="I169" s="67">
        <f t="shared" si="73"/>
        <v>2660000</v>
      </c>
      <c r="J169" s="67">
        <f t="shared" ref="J169:M170" si="87">J170</f>
        <v>2660000</v>
      </c>
      <c r="K169" s="67">
        <f>K170</f>
        <v>0</v>
      </c>
      <c r="L169" s="67">
        <f t="shared" si="76"/>
        <v>2660000</v>
      </c>
      <c r="M169" s="67">
        <f t="shared" si="87"/>
        <v>2660000</v>
      </c>
      <c r="N169" s="67">
        <f>N170</f>
        <v>0</v>
      </c>
      <c r="O169" s="67">
        <f t="shared" si="77"/>
        <v>2660000</v>
      </c>
    </row>
    <row r="170" spans="1:17" s="31" customFormat="1" ht="12">
      <c r="A170" s="7" t="s">
        <v>425</v>
      </c>
      <c r="B170" s="6" t="s">
        <v>22</v>
      </c>
      <c r="C170" s="6" t="s">
        <v>14</v>
      </c>
      <c r="D170" s="6" t="s">
        <v>17</v>
      </c>
      <c r="E170" s="6" t="s">
        <v>344</v>
      </c>
      <c r="F170" s="6" t="s">
        <v>61</v>
      </c>
      <c r="G170" s="67">
        <f>G171</f>
        <v>2660000</v>
      </c>
      <c r="H170" s="67">
        <f>H171</f>
        <v>0</v>
      </c>
      <c r="I170" s="67">
        <f t="shared" si="73"/>
        <v>2660000</v>
      </c>
      <c r="J170" s="67">
        <f t="shared" si="87"/>
        <v>2660000</v>
      </c>
      <c r="K170" s="67">
        <f>K171</f>
        <v>0</v>
      </c>
      <c r="L170" s="67">
        <f t="shared" si="76"/>
        <v>2660000</v>
      </c>
      <c r="M170" s="67">
        <f t="shared" si="87"/>
        <v>2660000</v>
      </c>
      <c r="N170" s="67">
        <f>N171</f>
        <v>0</v>
      </c>
      <c r="O170" s="67">
        <f t="shared" si="77"/>
        <v>2660000</v>
      </c>
    </row>
    <row r="171" spans="1:17" s="31" customFormat="1" ht="12">
      <c r="A171" s="7" t="s">
        <v>82</v>
      </c>
      <c r="B171" s="6" t="s">
        <v>22</v>
      </c>
      <c r="C171" s="6" t="s">
        <v>14</v>
      </c>
      <c r="D171" s="6" t="s">
        <v>17</v>
      </c>
      <c r="E171" s="6" t="s">
        <v>344</v>
      </c>
      <c r="F171" s="6" t="s">
        <v>62</v>
      </c>
      <c r="G171" s="67">
        <v>2660000</v>
      </c>
      <c r="H171" s="67"/>
      <c r="I171" s="67">
        <f t="shared" si="73"/>
        <v>2660000</v>
      </c>
      <c r="J171" s="68">
        <v>2660000</v>
      </c>
      <c r="K171" s="67"/>
      <c r="L171" s="67">
        <f t="shared" si="76"/>
        <v>2660000</v>
      </c>
      <c r="M171" s="67">
        <v>2660000</v>
      </c>
      <c r="N171" s="67"/>
      <c r="O171" s="67">
        <f t="shared" si="77"/>
        <v>2660000</v>
      </c>
    </row>
    <row r="172" spans="1:17" s="31" customFormat="1" ht="12" hidden="1">
      <c r="A172" s="7" t="s">
        <v>237</v>
      </c>
      <c r="B172" s="6" t="s">
        <v>22</v>
      </c>
      <c r="C172" s="6" t="s">
        <v>14</v>
      </c>
      <c r="D172" s="6" t="s">
        <v>17</v>
      </c>
      <c r="E172" s="6" t="s">
        <v>345</v>
      </c>
      <c r="F172" s="6"/>
      <c r="G172" s="67">
        <f>G173</f>
        <v>0</v>
      </c>
      <c r="H172" s="67">
        <f>H173</f>
        <v>0</v>
      </c>
      <c r="I172" s="65">
        <f t="shared" si="73"/>
        <v>0</v>
      </c>
      <c r="J172" s="67">
        <f t="shared" ref="J172:M173" si="88">J173</f>
        <v>0</v>
      </c>
      <c r="K172" s="67"/>
      <c r="L172" s="67"/>
      <c r="M172" s="67">
        <f t="shared" si="88"/>
        <v>0</v>
      </c>
    </row>
    <row r="173" spans="1:17" s="31" customFormat="1" ht="12" hidden="1">
      <c r="A173" s="7" t="s">
        <v>63</v>
      </c>
      <c r="B173" s="6" t="s">
        <v>22</v>
      </c>
      <c r="C173" s="6" t="s">
        <v>14</v>
      </c>
      <c r="D173" s="6" t="s">
        <v>17</v>
      </c>
      <c r="E173" s="6" t="s">
        <v>345</v>
      </c>
      <c r="F173" s="6" t="s">
        <v>61</v>
      </c>
      <c r="G173" s="67">
        <f>G174</f>
        <v>0</v>
      </c>
      <c r="H173" s="67">
        <f>H174</f>
        <v>0</v>
      </c>
      <c r="I173" s="65">
        <f t="shared" si="73"/>
        <v>0</v>
      </c>
      <c r="J173" s="67">
        <f t="shared" si="88"/>
        <v>0</v>
      </c>
      <c r="K173" s="67"/>
      <c r="L173" s="67"/>
      <c r="M173" s="67">
        <f t="shared" si="88"/>
        <v>0</v>
      </c>
    </row>
    <row r="174" spans="1:17" s="31" customFormat="1" ht="12" hidden="1">
      <c r="A174" s="7" t="s">
        <v>82</v>
      </c>
      <c r="B174" s="6" t="s">
        <v>22</v>
      </c>
      <c r="C174" s="6" t="s">
        <v>14</v>
      </c>
      <c r="D174" s="6" t="s">
        <v>17</v>
      </c>
      <c r="E174" s="6" t="s">
        <v>345</v>
      </c>
      <c r="F174" s="6" t="s">
        <v>62</v>
      </c>
      <c r="G174" s="67"/>
      <c r="H174" s="67"/>
      <c r="I174" s="65">
        <f t="shared" si="73"/>
        <v>0</v>
      </c>
      <c r="J174" s="68"/>
      <c r="K174" s="68"/>
      <c r="L174" s="68"/>
      <c r="M174" s="67"/>
    </row>
    <row r="175" spans="1:17" s="31" customFormat="1" ht="24" hidden="1">
      <c r="A175" s="7" t="s">
        <v>250</v>
      </c>
      <c r="B175" s="6" t="s">
        <v>22</v>
      </c>
      <c r="C175" s="9" t="s">
        <v>14</v>
      </c>
      <c r="D175" s="6" t="s">
        <v>17</v>
      </c>
      <c r="E175" s="6" t="s">
        <v>346</v>
      </c>
      <c r="F175" s="9"/>
      <c r="G175" s="67">
        <f>G176</f>
        <v>0</v>
      </c>
      <c r="H175" s="67">
        <f>H176</f>
        <v>0</v>
      </c>
      <c r="I175" s="65">
        <f t="shared" si="73"/>
        <v>0</v>
      </c>
      <c r="J175" s="67">
        <f t="shared" ref="J175:M176" si="89">J176</f>
        <v>0</v>
      </c>
      <c r="K175" s="67"/>
      <c r="L175" s="67"/>
      <c r="M175" s="67">
        <f t="shared" si="89"/>
        <v>0</v>
      </c>
    </row>
    <row r="176" spans="1:17" s="31" customFormat="1" ht="12" hidden="1">
      <c r="A176" s="7" t="s">
        <v>425</v>
      </c>
      <c r="B176" s="6" t="s">
        <v>22</v>
      </c>
      <c r="C176" s="9" t="s">
        <v>14</v>
      </c>
      <c r="D176" s="6" t="s">
        <v>17</v>
      </c>
      <c r="E176" s="6" t="s">
        <v>346</v>
      </c>
      <c r="F176" s="9" t="s">
        <v>61</v>
      </c>
      <c r="G176" s="67">
        <f>G177</f>
        <v>0</v>
      </c>
      <c r="H176" s="67">
        <f>H177</f>
        <v>0</v>
      </c>
      <c r="I176" s="65">
        <f t="shared" si="73"/>
        <v>0</v>
      </c>
      <c r="J176" s="67">
        <f t="shared" si="89"/>
        <v>0</v>
      </c>
      <c r="K176" s="67"/>
      <c r="L176" s="67"/>
      <c r="M176" s="67">
        <f t="shared" si="89"/>
        <v>0</v>
      </c>
    </row>
    <row r="177" spans="1:17" s="31" customFormat="1" ht="12" hidden="1">
      <c r="A177" s="7" t="s">
        <v>82</v>
      </c>
      <c r="B177" s="6" t="s">
        <v>22</v>
      </c>
      <c r="C177" s="9" t="s">
        <v>14</v>
      </c>
      <c r="D177" s="6" t="s">
        <v>17</v>
      </c>
      <c r="E177" s="6" t="s">
        <v>346</v>
      </c>
      <c r="F177" s="9" t="s">
        <v>62</v>
      </c>
      <c r="G177" s="67"/>
      <c r="H177" s="67"/>
      <c r="I177" s="65">
        <f t="shared" si="73"/>
        <v>0</v>
      </c>
      <c r="J177" s="68"/>
      <c r="K177" s="68"/>
      <c r="L177" s="68"/>
      <c r="M177" s="67"/>
    </row>
    <row r="178" spans="1:17" s="34" customFormat="1" ht="12">
      <c r="A178" s="19" t="s">
        <v>48</v>
      </c>
      <c r="B178" s="20">
        <v>800</v>
      </c>
      <c r="C178" s="21" t="s">
        <v>14</v>
      </c>
      <c r="D178" s="4" t="s">
        <v>12</v>
      </c>
      <c r="E178" s="4"/>
      <c r="F178" s="21"/>
      <c r="G178" s="66">
        <f>G179</f>
        <v>21876638</v>
      </c>
      <c r="H178" s="66">
        <f>H179</f>
        <v>0</v>
      </c>
      <c r="I178" s="66">
        <f t="shared" si="73"/>
        <v>21876638</v>
      </c>
      <c r="J178" s="66">
        <f t="shared" ref="J178:M179" si="90">J179</f>
        <v>22878295</v>
      </c>
      <c r="K178" s="66">
        <f>K179</f>
        <v>0</v>
      </c>
      <c r="L178" s="66">
        <f t="shared" ref="L178:L241" si="91">J178+K178</f>
        <v>22878295</v>
      </c>
      <c r="M178" s="66">
        <f t="shared" si="90"/>
        <v>23714195</v>
      </c>
      <c r="N178" s="66">
        <f>N179</f>
        <v>0</v>
      </c>
      <c r="O178" s="66">
        <f t="shared" ref="O178:O241" si="92">M178+N178</f>
        <v>23714195</v>
      </c>
      <c r="P178" s="56"/>
      <c r="Q178" s="56"/>
    </row>
    <row r="179" spans="1:17" s="32" customFormat="1" ht="24">
      <c r="A179" s="7" t="s">
        <v>426</v>
      </c>
      <c r="B179" s="6" t="s">
        <v>22</v>
      </c>
      <c r="C179" s="9" t="s">
        <v>14</v>
      </c>
      <c r="D179" s="6" t="s">
        <v>12</v>
      </c>
      <c r="E179" s="6" t="s">
        <v>196</v>
      </c>
      <c r="F179" s="12"/>
      <c r="G179" s="67">
        <f>G180</f>
        <v>21876638</v>
      </c>
      <c r="H179" s="67">
        <f>H180</f>
        <v>0</v>
      </c>
      <c r="I179" s="67">
        <f t="shared" si="73"/>
        <v>21876638</v>
      </c>
      <c r="J179" s="67">
        <f t="shared" si="90"/>
        <v>22878295</v>
      </c>
      <c r="K179" s="67">
        <f>K180</f>
        <v>0</v>
      </c>
      <c r="L179" s="67">
        <f t="shared" si="91"/>
        <v>22878295</v>
      </c>
      <c r="M179" s="67">
        <f t="shared" si="90"/>
        <v>23714195</v>
      </c>
      <c r="N179" s="67">
        <f>N180</f>
        <v>0</v>
      </c>
      <c r="O179" s="67">
        <f t="shared" si="92"/>
        <v>23714195</v>
      </c>
      <c r="P179" s="31"/>
      <c r="Q179" s="31"/>
    </row>
    <row r="180" spans="1:17" s="32" customFormat="1" ht="12">
      <c r="A180" s="7" t="s">
        <v>343</v>
      </c>
      <c r="B180" s="6" t="s">
        <v>22</v>
      </c>
      <c r="C180" s="9" t="s">
        <v>14</v>
      </c>
      <c r="D180" s="6" t="s">
        <v>12</v>
      </c>
      <c r="E180" s="6" t="s">
        <v>199</v>
      </c>
      <c r="F180" s="12"/>
      <c r="G180" s="67">
        <f>G181+G189+G192+G186</f>
        <v>21876638</v>
      </c>
      <c r="H180" s="67">
        <f>H181+H189+H192+H186</f>
        <v>0</v>
      </c>
      <c r="I180" s="67">
        <f t="shared" si="73"/>
        <v>21876638</v>
      </c>
      <c r="J180" s="67">
        <f t="shared" ref="J180:M180" si="93">J181+J189+J192+J186</f>
        <v>22878295</v>
      </c>
      <c r="K180" s="67">
        <f>K181+K189+K192+K186</f>
        <v>0</v>
      </c>
      <c r="L180" s="67">
        <f t="shared" si="91"/>
        <v>22878295</v>
      </c>
      <c r="M180" s="67">
        <f t="shared" si="93"/>
        <v>23714195</v>
      </c>
      <c r="N180" s="67">
        <f>N181+N189+N192+N186</f>
        <v>0</v>
      </c>
      <c r="O180" s="67">
        <f t="shared" si="92"/>
        <v>23714195</v>
      </c>
      <c r="P180" s="31"/>
      <c r="Q180" s="31"/>
    </row>
    <row r="181" spans="1:17" s="32" customFormat="1" ht="24">
      <c r="A181" s="7" t="s">
        <v>247</v>
      </c>
      <c r="B181" s="6" t="s">
        <v>22</v>
      </c>
      <c r="C181" s="9" t="s">
        <v>14</v>
      </c>
      <c r="D181" s="6" t="s">
        <v>12</v>
      </c>
      <c r="E181" s="6" t="s">
        <v>246</v>
      </c>
      <c r="F181" s="9"/>
      <c r="G181" s="67">
        <f>G182+G184</f>
        <v>975283</v>
      </c>
      <c r="H181" s="67">
        <f>H182+H184</f>
        <v>0</v>
      </c>
      <c r="I181" s="67">
        <f t="shared" si="73"/>
        <v>975283</v>
      </c>
      <c r="J181" s="67">
        <f t="shared" ref="J181:M181" si="94">J182+J184</f>
        <v>953361</v>
      </c>
      <c r="K181" s="67">
        <f>K182+K184</f>
        <v>0</v>
      </c>
      <c r="L181" s="67">
        <f t="shared" si="91"/>
        <v>953361</v>
      </c>
      <c r="M181" s="67">
        <f t="shared" si="94"/>
        <v>992351</v>
      </c>
      <c r="N181" s="67">
        <f>N182+N184</f>
        <v>0</v>
      </c>
      <c r="O181" s="67">
        <f t="shared" si="92"/>
        <v>992351</v>
      </c>
      <c r="P181" s="31"/>
      <c r="Q181" s="31"/>
    </row>
    <row r="182" spans="1:17" s="32" customFormat="1" ht="36">
      <c r="A182" s="7" t="s">
        <v>423</v>
      </c>
      <c r="B182" s="6" t="s">
        <v>22</v>
      </c>
      <c r="C182" s="9" t="s">
        <v>14</v>
      </c>
      <c r="D182" s="6" t="s">
        <v>12</v>
      </c>
      <c r="E182" s="6" t="s">
        <v>246</v>
      </c>
      <c r="F182" s="6" t="s">
        <v>54</v>
      </c>
      <c r="G182" s="67">
        <f>G183</f>
        <v>591783</v>
      </c>
      <c r="H182" s="67">
        <f>H183</f>
        <v>0</v>
      </c>
      <c r="I182" s="67">
        <f t="shared" si="73"/>
        <v>591783</v>
      </c>
      <c r="J182" s="67">
        <f t="shared" ref="J182:M182" si="95">J183</f>
        <v>569861</v>
      </c>
      <c r="K182" s="67">
        <f>K183</f>
        <v>0</v>
      </c>
      <c r="L182" s="67">
        <f t="shared" si="91"/>
        <v>569861</v>
      </c>
      <c r="M182" s="67">
        <f t="shared" si="95"/>
        <v>608851</v>
      </c>
      <c r="N182" s="67">
        <f>N183</f>
        <v>0</v>
      </c>
      <c r="O182" s="67">
        <f t="shared" si="92"/>
        <v>608851</v>
      </c>
      <c r="P182" s="31"/>
      <c r="Q182" s="31"/>
    </row>
    <row r="183" spans="1:17" s="32" customFormat="1" ht="12">
      <c r="A183" s="7" t="s">
        <v>424</v>
      </c>
      <c r="B183" s="6" t="s">
        <v>22</v>
      </c>
      <c r="C183" s="9" t="s">
        <v>14</v>
      </c>
      <c r="D183" s="6" t="s">
        <v>12</v>
      </c>
      <c r="E183" s="6" t="s">
        <v>246</v>
      </c>
      <c r="F183" s="6" t="s">
        <v>69</v>
      </c>
      <c r="G183" s="67">
        <v>591783</v>
      </c>
      <c r="H183" s="67"/>
      <c r="I183" s="67">
        <f t="shared" si="73"/>
        <v>591783</v>
      </c>
      <c r="J183" s="68">
        <v>569861</v>
      </c>
      <c r="K183" s="67"/>
      <c r="L183" s="67">
        <f t="shared" si="91"/>
        <v>569861</v>
      </c>
      <c r="M183" s="67">
        <v>608851</v>
      </c>
      <c r="N183" s="67"/>
      <c r="O183" s="67">
        <f t="shared" si="92"/>
        <v>608851</v>
      </c>
      <c r="P183" s="31"/>
      <c r="Q183" s="31"/>
    </row>
    <row r="184" spans="1:17" s="32" customFormat="1" ht="12">
      <c r="A184" s="7" t="s">
        <v>425</v>
      </c>
      <c r="B184" s="6" t="s">
        <v>22</v>
      </c>
      <c r="C184" s="9" t="s">
        <v>14</v>
      </c>
      <c r="D184" s="6" t="s">
        <v>12</v>
      </c>
      <c r="E184" s="6" t="s">
        <v>246</v>
      </c>
      <c r="F184" s="6" t="s">
        <v>61</v>
      </c>
      <c r="G184" s="67">
        <f>G185</f>
        <v>383500</v>
      </c>
      <c r="H184" s="67">
        <f>H185</f>
        <v>0</v>
      </c>
      <c r="I184" s="67">
        <f t="shared" si="73"/>
        <v>383500</v>
      </c>
      <c r="J184" s="67">
        <f>J185</f>
        <v>383500</v>
      </c>
      <c r="K184" s="67">
        <f>K185</f>
        <v>0</v>
      </c>
      <c r="L184" s="67">
        <f t="shared" si="91"/>
        <v>383500</v>
      </c>
      <c r="M184" s="67">
        <f t="shared" ref="M184" si="96">M185</f>
        <v>383500</v>
      </c>
      <c r="N184" s="67">
        <f>N185</f>
        <v>0</v>
      </c>
      <c r="O184" s="67">
        <f t="shared" si="92"/>
        <v>383500</v>
      </c>
      <c r="P184" s="31"/>
      <c r="Q184" s="31"/>
    </row>
    <row r="185" spans="1:17" s="32" customFormat="1" ht="12">
      <c r="A185" s="7" t="s">
        <v>82</v>
      </c>
      <c r="B185" s="6" t="s">
        <v>22</v>
      </c>
      <c r="C185" s="9" t="s">
        <v>14</v>
      </c>
      <c r="D185" s="6" t="s">
        <v>12</v>
      </c>
      <c r="E185" s="6" t="s">
        <v>246</v>
      </c>
      <c r="F185" s="6" t="s">
        <v>62</v>
      </c>
      <c r="G185" s="67">
        <v>383500</v>
      </c>
      <c r="H185" s="67"/>
      <c r="I185" s="67">
        <f t="shared" si="73"/>
        <v>383500</v>
      </c>
      <c r="J185" s="68">
        <v>383500</v>
      </c>
      <c r="K185" s="67"/>
      <c r="L185" s="67">
        <f t="shared" si="91"/>
        <v>383500</v>
      </c>
      <c r="M185" s="67">
        <v>383500</v>
      </c>
      <c r="N185" s="67"/>
      <c r="O185" s="67">
        <f t="shared" si="92"/>
        <v>383500</v>
      </c>
      <c r="P185" s="31"/>
      <c r="Q185" s="31"/>
    </row>
    <row r="186" spans="1:17" s="32" customFormat="1" ht="60">
      <c r="A186" s="7" t="s">
        <v>245</v>
      </c>
      <c r="B186" s="6" t="s">
        <v>22</v>
      </c>
      <c r="C186" s="9" t="s">
        <v>14</v>
      </c>
      <c r="D186" s="6" t="s">
        <v>12</v>
      </c>
      <c r="E186" s="6" t="s">
        <v>349</v>
      </c>
      <c r="F186" s="6"/>
      <c r="G186" s="67">
        <f>G187</f>
        <v>17406430</v>
      </c>
      <c r="H186" s="67">
        <f>H187</f>
        <v>-8759.2099999999991</v>
      </c>
      <c r="I186" s="67">
        <f t="shared" si="73"/>
        <v>17397670.789999999</v>
      </c>
      <c r="J186" s="67">
        <f t="shared" ref="J186:M186" si="97">J187</f>
        <v>18352046.5</v>
      </c>
      <c r="K186" s="67">
        <f>K187</f>
        <v>-8954.61</v>
      </c>
      <c r="L186" s="67">
        <f t="shared" si="91"/>
        <v>18343091.890000001</v>
      </c>
      <c r="M186" s="67">
        <f t="shared" si="97"/>
        <v>19068894</v>
      </c>
      <c r="N186" s="67">
        <f>N187</f>
        <v>-9155.26</v>
      </c>
      <c r="O186" s="67">
        <f t="shared" si="92"/>
        <v>19059738.739999998</v>
      </c>
      <c r="P186" s="31"/>
      <c r="Q186" s="31"/>
    </row>
    <row r="187" spans="1:17" s="32" customFormat="1" ht="12">
      <c r="A187" s="7" t="s">
        <v>425</v>
      </c>
      <c r="B187" s="6" t="s">
        <v>22</v>
      </c>
      <c r="C187" s="9" t="s">
        <v>14</v>
      </c>
      <c r="D187" s="6" t="s">
        <v>12</v>
      </c>
      <c r="E187" s="6" t="s">
        <v>349</v>
      </c>
      <c r="F187" s="6" t="s">
        <v>61</v>
      </c>
      <c r="G187" s="67">
        <f t="shared" ref="G187:N187" si="98">G188</f>
        <v>17406430</v>
      </c>
      <c r="H187" s="67">
        <f t="shared" si="98"/>
        <v>-8759.2099999999991</v>
      </c>
      <c r="I187" s="67">
        <f t="shared" si="73"/>
        <v>17397670.789999999</v>
      </c>
      <c r="J187" s="67">
        <f t="shared" si="98"/>
        <v>18352046.5</v>
      </c>
      <c r="K187" s="67">
        <f t="shared" si="98"/>
        <v>-8954.61</v>
      </c>
      <c r="L187" s="67">
        <f t="shared" si="91"/>
        <v>18343091.890000001</v>
      </c>
      <c r="M187" s="67">
        <f t="shared" si="98"/>
        <v>19068894</v>
      </c>
      <c r="N187" s="67">
        <f t="shared" si="98"/>
        <v>-9155.26</v>
      </c>
      <c r="O187" s="67">
        <f t="shared" si="92"/>
        <v>19059738.739999998</v>
      </c>
      <c r="P187" s="31"/>
      <c r="Q187" s="31"/>
    </row>
    <row r="188" spans="1:17" s="32" customFormat="1" ht="12">
      <c r="A188" s="7" t="s">
        <v>82</v>
      </c>
      <c r="B188" s="6" t="s">
        <v>22</v>
      </c>
      <c r="C188" s="9" t="s">
        <v>14</v>
      </c>
      <c r="D188" s="6" t="s">
        <v>12</v>
      </c>
      <c r="E188" s="6" t="s">
        <v>349</v>
      </c>
      <c r="F188" s="6" t="s">
        <v>62</v>
      </c>
      <c r="G188" s="67">
        <f>17572855-166425</f>
        <v>17406430</v>
      </c>
      <c r="H188" s="67">
        <f>-8759.21</f>
        <v>-8759.2099999999991</v>
      </c>
      <c r="I188" s="67">
        <f t="shared" si="73"/>
        <v>17397670.789999999</v>
      </c>
      <c r="J188" s="68">
        <f>18522184-170137.5</f>
        <v>18352046.5</v>
      </c>
      <c r="K188" s="67">
        <f>-8954.61</f>
        <v>-8954.61</v>
      </c>
      <c r="L188" s="67">
        <f t="shared" si="91"/>
        <v>18343091.890000001</v>
      </c>
      <c r="M188" s="67">
        <f>19242844-173950</f>
        <v>19068894</v>
      </c>
      <c r="N188" s="67">
        <f>-9155.26</f>
        <v>-9155.26</v>
      </c>
      <c r="O188" s="67">
        <f t="shared" si="92"/>
        <v>19059738.739999998</v>
      </c>
      <c r="P188" s="31"/>
      <c r="Q188" s="31"/>
    </row>
    <row r="189" spans="1:17" s="32" customFormat="1" ht="48">
      <c r="A189" s="7" t="s">
        <v>256</v>
      </c>
      <c r="B189" s="6" t="s">
        <v>22</v>
      </c>
      <c r="C189" s="9" t="s">
        <v>14</v>
      </c>
      <c r="D189" s="6" t="s">
        <v>12</v>
      </c>
      <c r="E189" s="6" t="s">
        <v>347</v>
      </c>
      <c r="F189" s="6"/>
      <c r="G189" s="67">
        <f>G190</f>
        <v>3494925</v>
      </c>
      <c r="H189" s="67">
        <f>H190</f>
        <v>8759.2099999999991</v>
      </c>
      <c r="I189" s="67">
        <f t="shared" si="73"/>
        <v>3503684.21</v>
      </c>
      <c r="J189" s="67">
        <f t="shared" ref="J189:M190" si="99">J190</f>
        <v>3572887.5</v>
      </c>
      <c r="K189" s="67">
        <f>K190</f>
        <v>8954.61</v>
      </c>
      <c r="L189" s="67">
        <f t="shared" si="91"/>
        <v>3581842.11</v>
      </c>
      <c r="M189" s="67">
        <f t="shared" si="99"/>
        <v>3652950</v>
      </c>
      <c r="N189" s="67">
        <f>N190</f>
        <v>9155.26</v>
      </c>
      <c r="O189" s="67">
        <f t="shared" si="92"/>
        <v>3662105.26</v>
      </c>
      <c r="P189" s="31"/>
      <c r="Q189" s="31"/>
    </row>
    <row r="190" spans="1:17" s="32" customFormat="1" ht="12">
      <c r="A190" s="7" t="s">
        <v>425</v>
      </c>
      <c r="B190" s="6" t="s">
        <v>22</v>
      </c>
      <c r="C190" s="9" t="s">
        <v>14</v>
      </c>
      <c r="D190" s="6" t="s">
        <v>12</v>
      </c>
      <c r="E190" s="6" t="s">
        <v>347</v>
      </c>
      <c r="F190" s="6" t="s">
        <v>257</v>
      </c>
      <c r="G190" s="67">
        <f>G191</f>
        <v>3494925</v>
      </c>
      <c r="H190" s="67">
        <f>H191</f>
        <v>8759.2099999999991</v>
      </c>
      <c r="I190" s="67">
        <f t="shared" si="73"/>
        <v>3503684.21</v>
      </c>
      <c r="J190" s="67">
        <f t="shared" si="99"/>
        <v>3572887.5</v>
      </c>
      <c r="K190" s="67">
        <f>K191</f>
        <v>8954.61</v>
      </c>
      <c r="L190" s="67">
        <f t="shared" si="91"/>
        <v>3581842.11</v>
      </c>
      <c r="M190" s="67">
        <f t="shared" si="99"/>
        <v>3652950</v>
      </c>
      <c r="N190" s="67">
        <f>N191</f>
        <v>9155.26</v>
      </c>
      <c r="O190" s="67">
        <f t="shared" si="92"/>
        <v>3662105.26</v>
      </c>
      <c r="P190" s="31"/>
      <c r="Q190" s="31"/>
    </row>
    <row r="191" spans="1:17" s="32" customFormat="1" ht="12">
      <c r="A191" s="7" t="s">
        <v>82</v>
      </c>
      <c r="B191" s="6" t="s">
        <v>22</v>
      </c>
      <c r="C191" s="9" t="s">
        <v>14</v>
      </c>
      <c r="D191" s="6" t="s">
        <v>12</v>
      </c>
      <c r="E191" s="6" t="s">
        <v>347</v>
      </c>
      <c r="F191" s="6" t="s">
        <v>62</v>
      </c>
      <c r="G191" s="67">
        <f>3328500+166425</f>
        <v>3494925</v>
      </c>
      <c r="H191" s="67">
        <f>8759.21</f>
        <v>8759.2099999999991</v>
      </c>
      <c r="I191" s="67">
        <f t="shared" si="73"/>
        <v>3503684.21</v>
      </c>
      <c r="J191" s="68">
        <f>3402750+170137.5</f>
        <v>3572887.5</v>
      </c>
      <c r="K191" s="67">
        <f>8954.61</f>
        <v>8954.61</v>
      </c>
      <c r="L191" s="67">
        <f t="shared" si="91"/>
        <v>3581842.11</v>
      </c>
      <c r="M191" s="67">
        <f>3479000+173950</f>
        <v>3652950</v>
      </c>
      <c r="N191" s="67">
        <f>9155.26</f>
        <v>9155.26</v>
      </c>
      <c r="O191" s="67">
        <f t="shared" si="92"/>
        <v>3662105.26</v>
      </c>
      <c r="P191" s="31"/>
      <c r="Q191" s="31"/>
    </row>
    <row r="192" spans="1:17" s="32" customFormat="1" ht="0.75" hidden="1" customHeight="1">
      <c r="A192" s="7" t="s">
        <v>306</v>
      </c>
      <c r="B192" s="6" t="s">
        <v>22</v>
      </c>
      <c r="C192" s="9" t="s">
        <v>14</v>
      </c>
      <c r="D192" s="6" t="s">
        <v>12</v>
      </c>
      <c r="E192" s="6" t="s">
        <v>348</v>
      </c>
      <c r="F192" s="6"/>
      <c r="G192" s="67">
        <f>G193</f>
        <v>0</v>
      </c>
      <c r="H192" s="67">
        <f>H193</f>
        <v>0</v>
      </c>
      <c r="I192" s="65">
        <f t="shared" si="73"/>
        <v>0</v>
      </c>
      <c r="J192" s="67">
        <f t="shared" ref="J192:M193" si="100">J193</f>
        <v>0</v>
      </c>
      <c r="K192" s="67">
        <f>K193</f>
        <v>0</v>
      </c>
      <c r="L192" s="65">
        <f t="shared" si="91"/>
        <v>0</v>
      </c>
      <c r="M192" s="67">
        <f t="shared" si="100"/>
        <v>0</v>
      </c>
      <c r="N192" s="67">
        <f>N193</f>
        <v>0</v>
      </c>
      <c r="O192" s="65">
        <f t="shared" si="92"/>
        <v>0</v>
      </c>
      <c r="P192" s="31"/>
      <c r="Q192" s="31"/>
    </row>
    <row r="193" spans="1:17" s="32" customFormat="1" ht="12.75" hidden="1" customHeight="1">
      <c r="A193" s="10" t="s">
        <v>63</v>
      </c>
      <c r="B193" s="6" t="s">
        <v>22</v>
      </c>
      <c r="C193" s="9" t="s">
        <v>14</v>
      </c>
      <c r="D193" s="6" t="s">
        <v>12</v>
      </c>
      <c r="E193" s="6" t="s">
        <v>348</v>
      </c>
      <c r="F193" s="6" t="s">
        <v>257</v>
      </c>
      <c r="G193" s="67">
        <f>G194</f>
        <v>0</v>
      </c>
      <c r="H193" s="67">
        <f>H194</f>
        <v>0</v>
      </c>
      <c r="I193" s="65">
        <f t="shared" si="73"/>
        <v>0</v>
      </c>
      <c r="J193" s="67">
        <f>J194</f>
        <v>0</v>
      </c>
      <c r="K193" s="67">
        <f>K194</f>
        <v>0</v>
      </c>
      <c r="L193" s="65">
        <f t="shared" si="91"/>
        <v>0</v>
      </c>
      <c r="M193" s="67">
        <f t="shared" si="100"/>
        <v>0</v>
      </c>
      <c r="N193" s="67">
        <f>N194</f>
        <v>0</v>
      </c>
      <c r="O193" s="65">
        <f t="shared" si="92"/>
        <v>0</v>
      </c>
      <c r="P193" s="31"/>
      <c r="Q193" s="31"/>
    </row>
    <row r="194" spans="1:17" s="32" customFormat="1" ht="12.75" hidden="1" customHeight="1">
      <c r="A194" s="10" t="s">
        <v>80</v>
      </c>
      <c r="B194" s="6" t="s">
        <v>22</v>
      </c>
      <c r="C194" s="9" t="s">
        <v>14</v>
      </c>
      <c r="D194" s="6" t="s">
        <v>12</v>
      </c>
      <c r="E194" s="6" t="s">
        <v>348</v>
      </c>
      <c r="F194" s="6" t="s">
        <v>62</v>
      </c>
      <c r="G194" s="67"/>
      <c r="H194" s="67"/>
      <c r="I194" s="65">
        <f t="shared" si="73"/>
        <v>0</v>
      </c>
      <c r="J194" s="68"/>
      <c r="K194" s="67"/>
      <c r="L194" s="65">
        <f t="shared" si="91"/>
        <v>0</v>
      </c>
      <c r="M194" s="67"/>
      <c r="N194" s="67"/>
      <c r="O194" s="65">
        <f t="shared" si="92"/>
        <v>0</v>
      </c>
      <c r="P194" s="31"/>
      <c r="Q194" s="31"/>
    </row>
    <row r="195" spans="1:17" s="31" customFormat="1" ht="12.75" customHeight="1">
      <c r="A195" s="19" t="s">
        <v>36</v>
      </c>
      <c r="B195" s="20">
        <v>800</v>
      </c>
      <c r="C195" s="4" t="s">
        <v>14</v>
      </c>
      <c r="D195" s="4" t="s">
        <v>10</v>
      </c>
      <c r="E195" s="4"/>
      <c r="F195" s="21"/>
      <c r="G195" s="66">
        <f>G196+G203</f>
        <v>569197</v>
      </c>
      <c r="H195" s="66">
        <f>H196+H203</f>
        <v>0</v>
      </c>
      <c r="I195" s="66">
        <f t="shared" si="73"/>
        <v>569197</v>
      </c>
      <c r="J195" s="66">
        <f t="shared" ref="J195:M195" si="101">J196+J203</f>
        <v>456826</v>
      </c>
      <c r="K195" s="66">
        <f>K196+K203</f>
        <v>0</v>
      </c>
      <c r="L195" s="66">
        <f t="shared" si="91"/>
        <v>456826</v>
      </c>
      <c r="M195" s="66">
        <f t="shared" si="101"/>
        <v>455230</v>
      </c>
      <c r="N195" s="66">
        <f>N196+N203</f>
        <v>0</v>
      </c>
      <c r="O195" s="66">
        <f t="shared" si="92"/>
        <v>455230</v>
      </c>
    </row>
    <row r="196" spans="1:17" s="31" customFormat="1" ht="12">
      <c r="A196" s="7" t="s">
        <v>386</v>
      </c>
      <c r="B196" s="16">
        <v>800</v>
      </c>
      <c r="C196" s="6" t="s">
        <v>14</v>
      </c>
      <c r="D196" s="6" t="s">
        <v>10</v>
      </c>
      <c r="E196" s="43" t="s">
        <v>144</v>
      </c>
      <c r="F196" s="9"/>
      <c r="G196" s="67">
        <f>G197+G200</f>
        <v>60000</v>
      </c>
      <c r="H196" s="67">
        <f>H197+H200</f>
        <v>0</v>
      </c>
      <c r="I196" s="67">
        <f t="shared" si="73"/>
        <v>60000</v>
      </c>
      <c r="J196" s="67">
        <f t="shared" ref="J196:M196" si="102">J197+J200</f>
        <v>60000</v>
      </c>
      <c r="K196" s="67">
        <f>K197+K200</f>
        <v>0</v>
      </c>
      <c r="L196" s="67">
        <f t="shared" si="91"/>
        <v>60000</v>
      </c>
      <c r="M196" s="67">
        <f t="shared" si="102"/>
        <v>60000</v>
      </c>
      <c r="N196" s="67">
        <f>N197+N200</f>
        <v>0</v>
      </c>
      <c r="O196" s="67">
        <f t="shared" si="92"/>
        <v>60000</v>
      </c>
    </row>
    <row r="197" spans="1:17" s="31" customFormat="1" ht="12">
      <c r="A197" s="7" t="s">
        <v>263</v>
      </c>
      <c r="B197" s="16">
        <v>800</v>
      </c>
      <c r="C197" s="6" t="s">
        <v>14</v>
      </c>
      <c r="D197" s="6" t="s">
        <v>10</v>
      </c>
      <c r="E197" s="43" t="s">
        <v>387</v>
      </c>
      <c r="F197" s="9"/>
      <c r="G197" s="67">
        <f>G198</f>
        <v>30000</v>
      </c>
      <c r="H197" s="67">
        <f>H198</f>
        <v>0</v>
      </c>
      <c r="I197" s="67">
        <f t="shared" si="73"/>
        <v>30000</v>
      </c>
      <c r="J197" s="67">
        <f t="shared" ref="J197:M198" si="103">J198</f>
        <v>30000</v>
      </c>
      <c r="K197" s="67">
        <f>K198</f>
        <v>0</v>
      </c>
      <c r="L197" s="67">
        <f t="shared" si="91"/>
        <v>30000</v>
      </c>
      <c r="M197" s="67">
        <f t="shared" si="103"/>
        <v>30000</v>
      </c>
      <c r="N197" s="67">
        <f>N198</f>
        <v>0</v>
      </c>
      <c r="O197" s="67">
        <f t="shared" si="92"/>
        <v>30000</v>
      </c>
    </row>
    <row r="198" spans="1:17" s="31" customFormat="1" ht="24">
      <c r="A198" s="7" t="s">
        <v>88</v>
      </c>
      <c r="B198" s="16">
        <v>800</v>
      </c>
      <c r="C198" s="6" t="s">
        <v>14</v>
      </c>
      <c r="D198" s="6" t="s">
        <v>10</v>
      </c>
      <c r="E198" s="43" t="s">
        <v>387</v>
      </c>
      <c r="F198" s="9" t="s">
        <v>87</v>
      </c>
      <c r="G198" s="67">
        <f>G199</f>
        <v>30000</v>
      </c>
      <c r="H198" s="67">
        <f>H199</f>
        <v>0</v>
      </c>
      <c r="I198" s="67">
        <f t="shared" si="73"/>
        <v>30000</v>
      </c>
      <c r="J198" s="67">
        <f t="shared" si="103"/>
        <v>30000</v>
      </c>
      <c r="K198" s="67">
        <f>K199</f>
        <v>0</v>
      </c>
      <c r="L198" s="67">
        <f t="shared" si="91"/>
        <v>30000</v>
      </c>
      <c r="M198" s="67">
        <f t="shared" si="103"/>
        <v>30000</v>
      </c>
      <c r="N198" s="67">
        <f>N199</f>
        <v>0</v>
      </c>
      <c r="O198" s="67">
        <f t="shared" si="92"/>
        <v>30000</v>
      </c>
    </row>
    <row r="199" spans="1:17" s="31" customFormat="1" ht="12">
      <c r="A199" s="7" t="s">
        <v>188</v>
      </c>
      <c r="B199" s="16">
        <v>800</v>
      </c>
      <c r="C199" s="6" t="s">
        <v>14</v>
      </c>
      <c r="D199" s="6" t="s">
        <v>10</v>
      </c>
      <c r="E199" s="43" t="s">
        <v>387</v>
      </c>
      <c r="F199" s="9" t="s">
        <v>189</v>
      </c>
      <c r="G199" s="67">
        <v>30000</v>
      </c>
      <c r="H199" s="67"/>
      <c r="I199" s="67">
        <f t="shared" si="73"/>
        <v>30000</v>
      </c>
      <c r="J199" s="67">
        <v>30000</v>
      </c>
      <c r="K199" s="67"/>
      <c r="L199" s="67">
        <f t="shared" si="91"/>
        <v>30000</v>
      </c>
      <c r="M199" s="67">
        <v>30000</v>
      </c>
      <c r="N199" s="67"/>
      <c r="O199" s="67">
        <f t="shared" si="92"/>
        <v>30000</v>
      </c>
    </row>
    <row r="200" spans="1:17" s="31" customFormat="1" ht="12">
      <c r="A200" s="7" t="s">
        <v>238</v>
      </c>
      <c r="B200" s="16">
        <v>800</v>
      </c>
      <c r="C200" s="6" t="s">
        <v>14</v>
      </c>
      <c r="D200" s="6" t="s">
        <v>10</v>
      </c>
      <c r="E200" s="43" t="s">
        <v>388</v>
      </c>
      <c r="F200" s="9"/>
      <c r="G200" s="67">
        <f>G201</f>
        <v>30000</v>
      </c>
      <c r="H200" s="67">
        <f>H201</f>
        <v>0</v>
      </c>
      <c r="I200" s="67">
        <f t="shared" si="73"/>
        <v>30000</v>
      </c>
      <c r="J200" s="67">
        <f t="shared" ref="J200:M201" si="104">J201</f>
        <v>30000</v>
      </c>
      <c r="K200" s="67">
        <f>K201</f>
        <v>0</v>
      </c>
      <c r="L200" s="67">
        <f t="shared" si="91"/>
        <v>30000</v>
      </c>
      <c r="M200" s="67">
        <f t="shared" si="104"/>
        <v>30000</v>
      </c>
      <c r="N200" s="67">
        <f>N201</f>
        <v>0</v>
      </c>
      <c r="O200" s="67">
        <f t="shared" si="92"/>
        <v>30000</v>
      </c>
    </row>
    <row r="201" spans="1:17" s="31" customFormat="1" ht="24">
      <c r="A201" s="7" t="s">
        <v>88</v>
      </c>
      <c r="B201" s="16">
        <v>800</v>
      </c>
      <c r="C201" s="6" t="s">
        <v>14</v>
      </c>
      <c r="D201" s="6" t="s">
        <v>10</v>
      </c>
      <c r="E201" s="43" t="s">
        <v>388</v>
      </c>
      <c r="F201" s="9" t="s">
        <v>87</v>
      </c>
      <c r="G201" s="67">
        <f>G202</f>
        <v>30000</v>
      </c>
      <c r="H201" s="67">
        <f>H202</f>
        <v>0</v>
      </c>
      <c r="I201" s="67">
        <f t="shared" si="73"/>
        <v>30000</v>
      </c>
      <c r="J201" s="67">
        <f t="shared" si="104"/>
        <v>30000</v>
      </c>
      <c r="K201" s="67">
        <f>K202</f>
        <v>0</v>
      </c>
      <c r="L201" s="67">
        <f t="shared" si="91"/>
        <v>30000</v>
      </c>
      <c r="M201" s="67">
        <f t="shared" si="104"/>
        <v>30000</v>
      </c>
      <c r="N201" s="67">
        <f>N202</f>
        <v>0</v>
      </c>
      <c r="O201" s="67">
        <f t="shared" si="92"/>
        <v>30000</v>
      </c>
    </row>
    <row r="202" spans="1:17" s="31" customFormat="1" ht="12">
      <c r="A202" s="7" t="s">
        <v>188</v>
      </c>
      <c r="B202" s="16">
        <v>800</v>
      </c>
      <c r="C202" s="6" t="s">
        <v>14</v>
      </c>
      <c r="D202" s="6" t="s">
        <v>10</v>
      </c>
      <c r="E202" s="43" t="s">
        <v>388</v>
      </c>
      <c r="F202" s="9" t="s">
        <v>189</v>
      </c>
      <c r="G202" s="67">
        <v>30000</v>
      </c>
      <c r="H202" s="67"/>
      <c r="I202" s="67">
        <f t="shared" si="73"/>
        <v>30000</v>
      </c>
      <c r="J202" s="68">
        <v>30000</v>
      </c>
      <c r="K202" s="67"/>
      <c r="L202" s="67">
        <f t="shared" si="91"/>
        <v>30000</v>
      </c>
      <c r="M202" s="67">
        <v>30000</v>
      </c>
      <c r="N202" s="67"/>
      <c r="O202" s="67">
        <f t="shared" si="92"/>
        <v>30000</v>
      </c>
    </row>
    <row r="203" spans="1:17" s="31" customFormat="1" ht="24">
      <c r="A203" s="7" t="s">
        <v>490</v>
      </c>
      <c r="B203" s="16">
        <v>800</v>
      </c>
      <c r="C203" s="6" t="s">
        <v>14</v>
      </c>
      <c r="D203" s="6" t="s">
        <v>10</v>
      </c>
      <c r="E203" s="6" t="s">
        <v>131</v>
      </c>
      <c r="F203" s="9"/>
      <c r="G203" s="67">
        <f>G204</f>
        <v>509197</v>
      </c>
      <c r="H203" s="67">
        <f>H204</f>
        <v>0</v>
      </c>
      <c r="I203" s="67">
        <f t="shared" si="73"/>
        <v>509197</v>
      </c>
      <c r="J203" s="67">
        <f t="shared" ref="J203:M203" si="105">J204</f>
        <v>396826</v>
      </c>
      <c r="K203" s="67">
        <f>K204</f>
        <v>0</v>
      </c>
      <c r="L203" s="67">
        <f t="shared" si="91"/>
        <v>396826</v>
      </c>
      <c r="M203" s="67">
        <f t="shared" si="105"/>
        <v>395230</v>
      </c>
      <c r="N203" s="67">
        <f>N204</f>
        <v>0</v>
      </c>
      <c r="O203" s="67">
        <f t="shared" si="92"/>
        <v>395230</v>
      </c>
    </row>
    <row r="204" spans="1:17" s="31" customFormat="1" ht="12">
      <c r="A204" s="7" t="s">
        <v>489</v>
      </c>
      <c r="B204" s="16">
        <v>800</v>
      </c>
      <c r="C204" s="6" t="s">
        <v>14</v>
      </c>
      <c r="D204" s="6" t="s">
        <v>10</v>
      </c>
      <c r="E204" s="6" t="s">
        <v>488</v>
      </c>
      <c r="F204" s="9"/>
      <c r="G204" s="67">
        <f>G205+G208</f>
        <v>509197</v>
      </c>
      <c r="H204" s="67">
        <f>H205+H208</f>
        <v>0</v>
      </c>
      <c r="I204" s="67">
        <f t="shared" si="73"/>
        <v>509197</v>
      </c>
      <c r="J204" s="67">
        <f t="shared" ref="J204:M204" si="106">J205+J208</f>
        <v>396826</v>
      </c>
      <c r="K204" s="67">
        <f>K205+K208</f>
        <v>0</v>
      </c>
      <c r="L204" s="67">
        <f t="shared" si="91"/>
        <v>396826</v>
      </c>
      <c r="M204" s="67">
        <f t="shared" si="106"/>
        <v>395230</v>
      </c>
      <c r="N204" s="67">
        <f>N205+N208</f>
        <v>0</v>
      </c>
      <c r="O204" s="67">
        <f t="shared" si="92"/>
        <v>395230</v>
      </c>
    </row>
    <row r="205" spans="1:17" s="31" customFormat="1" ht="12">
      <c r="A205" s="7" t="s">
        <v>239</v>
      </c>
      <c r="B205" s="16">
        <v>800</v>
      </c>
      <c r="C205" s="6" t="s">
        <v>14</v>
      </c>
      <c r="D205" s="6" t="s">
        <v>10</v>
      </c>
      <c r="E205" s="6" t="s">
        <v>491</v>
      </c>
      <c r="F205" s="9"/>
      <c r="G205" s="67">
        <f t="shared" ref="G205:N206" si="107">G206</f>
        <v>259197</v>
      </c>
      <c r="H205" s="67">
        <f t="shared" si="107"/>
        <v>0</v>
      </c>
      <c r="I205" s="67">
        <f t="shared" si="73"/>
        <v>259197</v>
      </c>
      <c r="J205" s="67">
        <f t="shared" si="107"/>
        <v>146826</v>
      </c>
      <c r="K205" s="67">
        <f t="shared" si="107"/>
        <v>0</v>
      </c>
      <c r="L205" s="67">
        <f t="shared" si="91"/>
        <v>146826</v>
      </c>
      <c r="M205" s="67">
        <f t="shared" si="107"/>
        <v>145230</v>
      </c>
      <c r="N205" s="67">
        <f t="shared" si="107"/>
        <v>0</v>
      </c>
      <c r="O205" s="67">
        <f t="shared" si="92"/>
        <v>145230</v>
      </c>
    </row>
    <row r="206" spans="1:17" s="31" customFormat="1" ht="12">
      <c r="A206" s="7" t="s">
        <v>65</v>
      </c>
      <c r="B206" s="16">
        <v>800</v>
      </c>
      <c r="C206" s="6" t="s">
        <v>14</v>
      </c>
      <c r="D206" s="6" t="s">
        <v>10</v>
      </c>
      <c r="E206" s="6" t="s">
        <v>491</v>
      </c>
      <c r="F206" s="9" t="s">
        <v>22</v>
      </c>
      <c r="G206" s="67">
        <f t="shared" si="107"/>
        <v>259197</v>
      </c>
      <c r="H206" s="67">
        <f t="shared" si="107"/>
        <v>0</v>
      </c>
      <c r="I206" s="67">
        <f t="shared" si="73"/>
        <v>259197</v>
      </c>
      <c r="J206" s="67">
        <f t="shared" si="107"/>
        <v>146826</v>
      </c>
      <c r="K206" s="67">
        <f t="shared" si="107"/>
        <v>0</v>
      </c>
      <c r="L206" s="67">
        <f t="shared" si="91"/>
        <v>146826</v>
      </c>
      <c r="M206" s="67">
        <f t="shared" si="107"/>
        <v>145230</v>
      </c>
      <c r="N206" s="67">
        <f t="shared" si="107"/>
        <v>0</v>
      </c>
      <c r="O206" s="67">
        <f t="shared" si="92"/>
        <v>145230</v>
      </c>
    </row>
    <row r="207" spans="1:17" s="31" customFormat="1" ht="24">
      <c r="A207" s="7" t="s">
        <v>408</v>
      </c>
      <c r="B207" s="16">
        <v>800</v>
      </c>
      <c r="C207" s="6" t="s">
        <v>14</v>
      </c>
      <c r="D207" s="6" t="s">
        <v>10</v>
      </c>
      <c r="E207" s="6" t="s">
        <v>491</v>
      </c>
      <c r="F207" s="9" t="s">
        <v>70</v>
      </c>
      <c r="G207" s="67">
        <v>259197</v>
      </c>
      <c r="H207" s="67"/>
      <c r="I207" s="67">
        <f t="shared" si="73"/>
        <v>259197</v>
      </c>
      <c r="J207" s="68">
        <v>146826</v>
      </c>
      <c r="K207" s="67"/>
      <c r="L207" s="67">
        <f t="shared" si="91"/>
        <v>146826</v>
      </c>
      <c r="M207" s="67">
        <v>145230</v>
      </c>
      <c r="N207" s="67"/>
      <c r="O207" s="67">
        <f t="shared" si="92"/>
        <v>145230</v>
      </c>
    </row>
    <row r="208" spans="1:17" s="31" customFormat="1" ht="12">
      <c r="A208" s="7" t="s">
        <v>239</v>
      </c>
      <c r="B208" s="16">
        <v>800</v>
      </c>
      <c r="C208" s="6" t="s">
        <v>14</v>
      </c>
      <c r="D208" s="6" t="s">
        <v>10</v>
      </c>
      <c r="E208" s="43" t="s">
        <v>492</v>
      </c>
      <c r="F208" s="9"/>
      <c r="G208" s="67">
        <f>G209</f>
        <v>250000</v>
      </c>
      <c r="H208" s="67">
        <f>H209</f>
        <v>0</v>
      </c>
      <c r="I208" s="67">
        <f t="shared" si="73"/>
        <v>250000</v>
      </c>
      <c r="J208" s="67">
        <f t="shared" ref="J208:M209" si="108">J209</f>
        <v>250000</v>
      </c>
      <c r="K208" s="67">
        <f>K209</f>
        <v>0</v>
      </c>
      <c r="L208" s="67">
        <f t="shared" si="91"/>
        <v>250000</v>
      </c>
      <c r="M208" s="67">
        <f t="shared" si="108"/>
        <v>250000</v>
      </c>
      <c r="N208" s="67">
        <f>N209</f>
        <v>0</v>
      </c>
      <c r="O208" s="67">
        <f t="shared" si="92"/>
        <v>250000</v>
      </c>
    </row>
    <row r="209" spans="1:17" s="31" customFormat="1" ht="12">
      <c r="A209" s="7" t="s">
        <v>65</v>
      </c>
      <c r="B209" s="16">
        <v>800</v>
      </c>
      <c r="C209" s="6" t="s">
        <v>14</v>
      </c>
      <c r="D209" s="6" t="s">
        <v>10</v>
      </c>
      <c r="E209" s="43" t="s">
        <v>492</v>
      </c>
      <c r="F209" s="9" t="s">
        <v>22</v>
      </c>
      <c r="G209" s="67">
        <f>G210</f>
        <v>250000</v>
      </c>
      <c r="H209" s="67">
        <f>H210</f>
        <v>0</v>
      </c>
      <c r="I209" s="67">
        <f t="shared" si="73"/>
        <v>250000</v>
      </c>
      <c r="J209" s="67">
        <f t="shared" si="108"/>
        <v>250000</v>
      </c>
      <c r="K209" s="67">
        <f>K210</f>
        <v>0</v>
      </c>
      <c r="L209" s="67">
        <f t="shared" si="91"/>
        <v>250000</v>
      </c>
      <c r="M209" s="67">
        <f t="shared" si="108"/>
        <v>250000</v>
      </c>
      <c r="N209" s="67">
        <f>N210</f>
        <v>0</v>
      </c>
      <c r="O209" s="67">
        <f t="shared" si="92"/>
        <v>250000</v>
      </c>
    </row>
    <row r="210" spans="1:17" s="31" customFormat="1" ht="24">
      <c r="A210" s="7" t="s">
        <v>408</v>
      </c>
      <c r="B210" s="16">
        <v>800</v>
      </c>
      <c r="C210" s="6" t="s">
        <v>14</v>
      </c>
      <c r="D210" s="6" t="s">
        <v>10</v>
      </c>
      <c r="E210" s="43" t="s">
        <v>492</v>
      </c>
      <c r="F210" s="9" t="s">
        <v>70</v>
      </c>
      <c r="G210" s="67">
        <v>250000</v>
      </c>
      <c r="H210" s="67"/>
      <c r="I210" s="67">
        <f t="shared" si="73"/>
        <v>250000</v>
      </c>
      <c r="J210" s="68">
        <v>250000</v>
      </c>
      <c r="K210" s="67"/>
      <c r="L210" s="67">
        <f t="shared" si="91"/>
        <v>250000</v>
      </c>
      <c r="M210" s="67">
        <v>250000</v>
      </c>
      <c r="N210" s="67"/>
      <c r="O210" s="67">
        <f t="shared" si="92"/>
        <v>250000</v>
      </c>
    </row>
    <row r="211" spans="1:17" s="32" customFormat="1" ht="12">
      <c r="A211" s="11" t="s">
        <v>42</v>
      </c>
      <c r="B211" s="18">
        <v>800</v>
      </c>
      <c r="C211" s="2" t="s">
        <v>8</v>
      </c>
      <c r="D211" s="2"/>
      <c r="E211" s="2"/>
      <c r="F211" s="12"/>
      <c r="G211" s="65">
        <f>G237+G212+G270</f>
        <v>50665275.799999997</v>
      </c>
      <c r="H211" s="65">
        <f>H237+H212+H270</f>
        <v>-246444.2</v>
      </c>
      <c r="I211" s="65">
        <f t="shared" si="73"/>
        <v>50418831.599999994</v>
      </c>
      <c r="J211" s="65">
        <f>J237+J212+J270</f>
        <v>3551666.67</v>
      </c>
      <c r="K211" s="65">
        <f>K237+K212+K270</f>
        <v>0</v>
      </c>
      <c r="L211" s="65">
        <f t="shared" si="91"/>
        <v>3551666.67</v>
      </c>
      <c r="M211" s="65">
        <f>M237+M212+M270</f>
        <v>267023153.94</v>
      </c>
      <c r="N211" s="65">
        <f>N237+N212+N270</f>
        <v>0</v>
      </c>
      <c r="O211" s="65">
        <f t="shared" si="92"/>
        <v>267023153.94</v>
      </c>
      <c r="P211" s="31"/>
      <c r="Q211" s="31"/>
    </row>
    <row r="212" spans="1:17" s="34" customFormat="1" ht="12">
      <c r="A212" s="8" t="s">
        <v>122</v>
      </c>
      <c r="B212" s="20">
        <v>800</v>
      </c>
      <c r="C212" s="4" t="s">
        <v>8</v>
      </c>
      <c r="D212" s="4" t="s">
        <v>5</v>
      </c>
      <c r="E212" s="4"/>
      <c r="F212" s="21"/>
      <c r="G212" s="66">
        <f>G213</f>
        <v>40850000</v>
      </c>
      <c r="H212" s="66">
        <f>H213</f>
        <v>70000</v>
      </c>
      <c r="I212" s="67">
        <f t="shared" ref="I212:I281" si="109">G212+H212</f>
        <v>40920000</v>
      </c>
      <c r="J212" s="66">
        <f t="shared" ref="J212:M213" si="110">J213</f>
        <v>1162000</v>
      </c>
      <c r="K212" s="66">
        <f>K213</f>
        <v>0</v>
      </c>
      <c r="L212" s="67">
        <f t="shared" si="91"/>
        <v>1162000</v>
      </c>
      <c r="M212" s="66">
        <f t="shared" si="110"/>
        <v>265450153.94</v>
      </c>
      <c r="N212" s="66">
        <f>N213</f>
        <v>0</v>
      </c>
      <c r="O212" s="67">
        <f t="shared" si="92"/>
        <v>265450153.94</v>
      </c>
      <c r="P212" s="56"/>
      <c r="Q212" s="56"/>
    </row>
    <row r="213" spans="1:17" s="31" customFormat="1" ht="24">
      <c r="A213" s="7" t="s">
        <v>426</v>
      </c>
      <c r="B213" s="16">
        <v>800</v>
      </c>
      <c r="C213" s="6" t="s">
        <v>8</v>
      </c>
      <c r="D213" s="6" t="s">
        <v>5</v>
      </c>
      <c r="E213" s="6" t="s">
        <v>196</v>
      </c>
      <c r="F213" s="9"/>
      <c r="G213" s="67">
        <f>G214</f>
        <v>40850000</v>
      </c>
      <c r="H213" s="67">
        <f>H214</f>
        <v>70000</v>
      </c>
      <c r="I213" s="67">
        <f t="shared" si="109"/>
        <v>40920000</v>
      </c>
      <c r="J213" s="67">
        <f t="shared" si="110"/>
        <v>1162000</v>
      </c>
      <c r="K213" s="67">
        <f>K214</f>
        <v>0</v>
      </c>
      <c r="L213" s="67">
        <f t="shared" si="91"/>
        <v>1162000</v>
      </c>
      <c r="M213" s="67">
        <f t="shared" si="110"/>
        <v>265450153.94</v>
      </c>
      <c r="N213" s="67">
        <f>N214</f>
        <v>0</v>
      </c>
      <c r="O213" s="67">
        <f t="shared" si="92"/>
        <v>265450153.94</v>
      </c>
    </row>
    <row r="214" spans="1:17" s="31" customFormat="1" ht="11.25" customHeight="1">
      <c r="A214" s="7" t="s">
        <v>405</v>
      </c>
      <c r="B214" s="16">
        <v>800</v>
      </c>
      <c r="C214" s="6" t="s">
        <v>8</v>
      </c>
      <c r="D214" s="6" t="s">
        <v>5</v>
      </c>
      <c r="E214" s="6" t="s">
        <v>406</v>
      </c>
      <c r="F214" s="9"/>
      <c r="G214" s="67">
        <f>G215+G221+G218</f>
        <v>40850000</v>
      </c>
      <c r="H214" s="67">
        <f>H215+H221+H218</f>
        <v>70000</v>
      </c>
      <c r="I214" s="67">
        <f t="shared" si="109"/>
        <v>40920000</v>
      </c>
      <c r="J214" s="67">
        <f t="shared" ref="J214:M214" si="111">J215+J221+J218</f>
        <v>1162000</v>
      </c>
      <c r="K214" s="67">
        <f>K215+K221+K218</f>
        <v>0</v>
      </c>
      <c r="L214" s="67">
        <f t="shared" si="91"/>
        <v>1162000</v>
      </c>
      <c r="M214" s="67">
        <f t="shared" si="111"/>
        <v>265450153.94</v>
      </c>
      <c r="N214" s="67">
        <f>N215+N221+N218</f>
        <v>0</v>
      </c>
      <c r="O214" s="67">
        <f t="shared" si="92"/>
        <v>265450153.94</v>
      </c>
    </row>
    <row r="215" spans="1:17" s="31" customFormat="1" ht="24" hidden="1">
      <c r="A215" s="7" t="s">
        <v>259</v>
      </c>
      <c r="B215" s="16">
        <v>800</v>
      </c>
      <c r="C215" s="6" t="s">
        <v>8</v>
      </c>
      <c r="D215" s="6" t="s">
        <v>5</v>
      </c>
      <c r="E215" s="6" t="s">
        <v>407</v>
      </c>
      <c r="F215" s="9"/>
      <c r="G215" s="67">
        <f t="shared" ref="G215:N216" si="112">G216</f>
        <v>0</v>
      </c>
      <c r="H215" s="67">
        <f t="shared" si="112"/>
        <v>0</v>
      </c>
      <c r="I215" s="67">
        <f t="shared" si="109"/>
        <v>0</v>
      </c>
      <c r="J215" s="67">
        <f t="shared" si="112"/>
        <v>0</v>
      </c>
      <c r="K215" s="67">
        <f t="shared" si="112"/>
        <v>0</v>
      </c>
      <c r="L215" s="67">
        <f t="shared" si="91"/>
        <v>0</v>
      </c>
      <c r="M215" s="67">
        <f t="shared" si="112"/>
        <v>0</v>
      </c>
      <c r="N215" s="67">
        <f t="shared" si="112"/>
        <v>0</v>
      </c>
      <c r="O215" s="67">
        <f t="shared" si="92"/>
        <v>0</v>
      </c>
    </row>
    <row r="216" spans="1:17" s="31" customFormat="1" ht="12" hidden="1">
      <c r="A216" s="7" t="s">
        <v>252</v>
      </c>
      <c r="B216" s="16">
        <v>800</v>
      </c>
      <c r="C216" s="6" t="s">
        <v>8</v>
      </c>
      <c r="D216" s="6" t="s">
        <v>5</v>
      </c>
      <c r="E216" s="6" t="s">
        <v>407</v>
      </c>
      <c r="F216" s="9" t="s">
        <v>117</v>
      </c>
      <c r="G216" s="67">
        <f t="shared" si="112"/>
        <v>0</v>
      </c>
      <c r="H216" s="67">
        <f t="shared" si="112"/>
        <v>0</v>
      </c>
      <c r="I216" s="67">
        <f t="shared" si="109"/>
        <v>0</v>
      </c>
      <c r="J216" s="67">
        <f t="shared" si="112"/>
        <v>0</v>
      </c>
      <c r="K216" s="67">
        <f t="shared" si="112"/>
        <v>0</v>
      </c>
      <c r="L216" s="67">
        <f t="shared" si="91"/>
        <v>0</v>
      </c>
      <c r="M216" s="67">
        <f t="shared" si="112"/>
        <v>0</v>
      </c>
      <c r="N216" s="67">
        <f t="shared" si="112"/>
        <v>0</v>
      </c>
      <c r="O216" s="67">
        <f t="shared" si="92"/>
        <v>0</v>
      </c>
    </row>
    <row r="217" spans="1:17" s="31" customFormat="1" ht="12" hidden="1">
      <c r="A217" s="7" t="s">
        <v>119</v>
      </c>
      <c r="B217" s="16">
        <v>800</v>
      </c>
      <c r="C217" s="6" t="s">
        <v>8</v>
      </c>
      <c r="D217" s="6" t="s">
        <v>5</v>
      </c>
      <c r="E217" s="6" t="s">
        <v>407</v>
      </c>
      <c r="F217" s="9" t="s">
        <v>118</v>
      </c>
      <c r="G217" s="67"/>
      <c r="H217" s="67"/>
      <c r="I217" s="67">
        <f t="shared" si="109"/>
        <v>0</v>
      </c>
      <c r="J217" s="68"/>
      <c r="K217" s="67"/>
      <c r="L217" s="67">
        <f t="shared" si="91"/>
        <v>0</v>
      </c>
      <c r="M217" s="67"/>
      <c r="N217" s="67"/>
      <c r="O217" s="67">
        <f t="shared" si="92"/>
        <v>0</v>
      </c>
    </row>
    <row r="218" spans="1:17" s="31" customFormat="1" ht="24">
      <c r="A218" s="7" t="s">
        <v>428</v>
      </c>
      <c r="B218" s="16">
        <v>800</v>
      </c>
      <c r="C218" s="6" t="s">
        <v>8</v>
      </c>
      <c r="D218" s="6" t="s">
        <v>5</v>
      </c>
      <c r="E218" s="6" t="s">
        <v>429</v>
      </c>
      <c r="F218" s="9"/>
      <c r="G218" s="67">
        <f>G219</f>
        <v>800000</v>
      </c>
      <c r="H218" s="67">
        <f>H219</f>
        <v>70000</v>
      </c>
      <c r="I218" s="67">
        <f t="shared" si="109"/>
        <v>870000</v>
      </c>
      <c r="J218" s="67">
        <f t="shared" ref="J218:M219" si="113">J219</f>
        <v>800000</v>
      </c>
      <c r="K218" s="67">
        <f>K219</f>
        <v>0</v>
      </c>
      <c r="L218" s="67">
        <f t="shared" si="91"/>
        <v>800000</v>
      </c>
      <c r="M218" s="67">
        <f t="shared" si="113"/>
        <v>800000</v>
      </c>
      <c r="N218" s="67">
        <f>N219</f>
        <v>0</v>
      </c>
      <c r="O218" s="67">
        <f t="shared" si="92"/>
        <v>800000</v>
      </c>
    </row>
    <row r="219" spans="1:17" s="31" customFormat="1" ht="12">
      <c r="A219" s="7" t="s">
        <v>252</v>
      </c>
      <c r="B219" s="16">
        <v>800</v>
      </c>
      <c r="C219" s="6" t="s">
        <v>8</v>
      </c>
      <c r="D219" s="6" t="s">
        <v>5</v>
      </c>
      <c r="E219" s="6" t="s">
        <v>429</v>
      </c>
      <c r="F219" s="9" t="s">
        <v>117</v>
      </c>
      <c r="G219" s="67">
        <f>G220</f>
        <v>800000</v>
      </c>
      <c r="H219" s="67">
        <f>H220</f>
        <v>70000</v>
      </c>
      <c r="I219" s="67">
        <f t="shared" si="109"/>
        <v>870000</v>
      </c>
      <c r="J219" s="67">
        <f t="shared" si="113"/>
        <v>800000</v>
      </c>
      <c r="K219" s="67">
        <f>K220</f>
        <v>0</v>
      </c>
      <c r="L219" s="67">
        <f t="shared" si="91"/>
        <v>800000</v>
      </c>
      <c r="M219" s="67">
        <f t="shared" si="113"/>
        <v>800000</v>
      </c>
      <c r="N219" s="67">
        <f>N220</f>
        <v>0</v>
      </c>
      <c r="O219" s="67">
        <f t="shared" si="92"/>
        <v>800000</v>
      </c>
    </row>
    <row r="220" spans="1:17" s="31" customFormat="1" ht="12">
      <c r="A220" s="7" t="s">
        <v>119</v>
      </c>
      <c r="B220" s="16">
        <v>800</v>
      </c>
      <c r="C220" s="6" t="s">
        <v>8</v>
      </c>
      <c r="D220" s="6" t="s">
        <v>5</v>
      </c>
      <c r="E220" s="6" t="s">
        <v>429</v>
      </c>
      <c r="F220" s="9" t="s">
        <v>118</v>
      </c>
      <c r="G220" s="67">
        <v>800000</v>
      </c>
      <c r="H220" s="67">
        <f>70000</f>
        <v>70000</v>
      </c>
      <c r="I220" s="67">
        <f t="shared" si="109"/>
        <v>870000</v>
      </c>
      <c r="J220" s="68">
        <v>800000</v>
      </c>
      <c r="K220" s="67"/>
      <c r="L220" s="67">
        <f t="shared" si="91"/>
        <v>800000</v>
      </c>
      <c r="M220" s="67">
        <v>800000</v>
      </c>
      <c r="N220" s="67"/>
      <c r="O220" s="67">
        <f t="shared" si="92"/>
        <v>800000</v>
      </c>
    </row>
    <row r="221" spans="1:17" s="31" customFormat="1" ht="24">
      <c r="A221" s="7" t="s">
        <v>411</v>
      </c>
      <c r="B221" s="16">
        <v>800</v>
      </c>
      <c r="C221" s="6" t="s">
        <v>8</v>
      </c>
      <c r="D221" s="6" t="s">
        <v>5</v>
      </c>
      <c r="E221" s="6" t="s">
        <v>410</v>
      </c>
      <c r="F221" s="9"/>
      <c r="G221" s="67">
        <f>G222+G227+G232</f>
        <v>40050000</v>
      </c>
      <c r="H221" s="67">
        <f>H222+H227+H232</f>
        <v>0</v>
      </c>
      <c r="I221" s="67">
        <f t="shared" si="109"/>
        <v>40050000</v>
      </c>
      <c r="J221" s="67">
        <f t="shared" ref="J221:M221" si="114">J222+J227+J232</f>
        <v>362000</v>
      </c>
      <c r="K221" s="67">
        <f>K222+K227+K232</f>
        <v>0</v>
      </c>
      <c r="L221" s="67">
        <f t="shared" si="91"/>
        <v>362000</v>
      </c>
      <c r="M221" s="67">
        <f t="shared" si="114"/>
        <v>264650153.94</v>
      </c>
      <c r="N221" s="67">
        <f>N222+N227+N232</f>
        <v>0</v>
      </c>
      <c r="O221" s="67">
        <f t="shared" si="92"/>
        <v>264650153.94</v>
      </c>
    </row>
    <row r="222" spans="1:17" s="31" customFormat="1" ht="48">
      <c r="A222" s="7" t="s">
        <v>482</v>
      </c>
      <c r="B222" s="16">
        <v>800</v>
      </c>
      <c r="C222" s="6" t="s">
        <v>8</v>
      </c>
      <c r="D222" s="6" t="s">
        <v>5</v>
      </c>
      <c r="E222" s="6" t="s">
        <v>412</v>
      </c>
      <c r="F222" s="9"/>
      <c r="G222" s="67">
        <f>G223+G225</f>
        <v>39200000</v>
      </c>
      <c r="H222" s="67">
        <f>H223+H225</f>
        <v>0</v>
      </c>
      <c r="I222" s="67">
        <f t="shared" si="109"/>
        <v>39200000</v>
      </c>
      <c r="J222" s="67">
        <f t="shared" ref="J222:M222" si="115">J223+J225</f>
        <v>0</v>
      </c>
      <c r="K222" s="67">
        <f>K223+K225</f>
        <v>0</v>
      </c>
      <c r="L222" s="67">
        <f t="shared" si="91"/>
        <v>0</v>
      </c>
      <c r="M222" s="67">
        <f t="shared" si="115"/>
        <v>259130201.06</v>
      </c>
      <c r="N222" s="67">
        <f>N223+N225</f>
        <v>0</v>
      </c>
      <c r="O222" s="67">
        <f t="shared" si="92"/>
        <v>259130201.06</v>
      </c>
    </row>
    <row r="223" spans="1:17" s="31" customFormat="1" ht="12" hidden="1">
      <c r="A223" s="7" t="s">
        <v>252</v>
      </c>
      <c r="B223" s="16">
        <v>800</v>
      </c>
      <c r="C223" s="6" t="s">
        <v>8</v>
      </c>
      <c r="D223" s="6" t="s">
        <v>5</v>
      </c>
      <c r="E223" s="6" t="s">
        <v>412</v>
      </c>
      <c r="F223" s="9" t="s">
        <v>117</v>
      </c>
      <c r="G223" s="67">
        <f>G224</f>
        <v>0</v>
      </c>
      <c r="H223" s="67">
        <f>H224</f>
        <v>0</v>
      </c>
      <c r="I223" s="67">
        <f t="shared" si="109"/>
        <v>0</v>
      </c>
      <c r="J223" s="67">
        <f t="shared" ref="J223:M223" si="116">J224</f>
        <v>0</v>
      </c>
      <c r="K223" s="67">
        <f>K224</f>
        <v>0</v>
      </c>
      <c r="L223" s="67">
        <f t="shared" si="91"/>
        <v>0</v>
      </c>
      <c r="M223" s="67">
        <f t="shared" si="116"/>
        <v>0</v>
      </c>
      <c r="N223" s="67">
        <f>N224</f>
        <v>0</v>
      </c>
      <c r="O223" s="67">
        <f t="shared" si="92"/>
        <v>0</v>
      </c>
    </row>
    <row r="224" spans="1:17" s="31" customFormat="1" ht="12" hidden="1">
      <c r="A224" s="7" t="s">
        <v>119</v>
      </c>
      <c r="B224" s="16">
        <v>800</v>
      </c>
      <c r="C224" s="6" t="s">
        <v>8</v>
      </c>
      <c r="D224" s="6" t="s">
        <v>5</v>
      </c>
      <c r="E224" s="6" t="s">
        <v>412</v>
      </c>
      <c r="F224" s="9" t="s">
        <v>118</v>
      </c>
      <c r="G224" s="67">
        <v>0</v>
      </c>
      <c r="H224" s="67"/>
      <c r="I224" s="67">
        <f t="shared" si="109"/>
        <v>0</v>
      </c>
      <c r="J224" s="67">
        <v>0</v>
      </c>
      <c r="K224" s="67"/>
      <c r="L224" s="67">
        <f t="shared" si="91"/>
        <v>0</v>
      </c>
      <c r="M224" s="67">
        <v>0</v>
      </c>
      <c r="N224" s="67"/>
      <c r="O224" s="67">
        <f t="shared" si="92"/>
        <v>0</v>
      </c>
    </row>
    <row r="225" spans="1:17" s="31" customFormat="1" ht="12">
      <c r="A225" s="7" t="s">
        <v>65</v>
      </c>
      <c r="B225" s="16">
        <v>800</v>
      </c>
      <c r="C225" s="6" t="s">
        <v>8</v>
      </c>
      <c r="D225" s="6" t="s">
        <v>5</v>
      </c>
      <c r="E225" s="6" t="s">
        <v>412</v>
      </c>
      <c r="F225" s="9" t="s">
        <v>22</v>
      </c>
      <c r="G225" s="67">
        <f>G226</f>
        <v>39200000</v>
      </c>
      <c r="H225" s="67">
        <f>H226</f>
        <v>0</v>
      </c>
      <c r="I225" s="67">
        <f t="shared" si="109"/>
        <v>39200000</v>
      </c>
      <c r="J225" s="67">
        <f t="shared" ref="J225:M225" si="117">J226</f>
        <v>0</v>
      </c>
      <c r="K225" s="67">
        <f>K226</f>
        <v>0</v>
      </c>
      <c r="L225" s="67">
        <f t="shared" si="91"/>
        <v>0</v>
      </c>
      <c r="M225" s="67">
        <f t="shared" si="117"/>
        <v>259130201.06</v>
      </c>
      <c r="N225" s="67">
        <f>N226</f>
        <v>0</v>
      </c>
      <c r="O225" s="67">
        <f t="shared" si="92"/>
        <v>259130201.06</v>
      </c>
    </row>
    <row r="226" spans="1:17" s="31" customFormat="1" ht="12">
      <c r="A226" s="7" t="s">
        <v>66</v>
      </c>
      <c r="B226" s="16">
        <v>800</v>
      </c>
      <c r="C226" s="6" t="s">
        <v>8</v>
      </c>
      <c r="D226" s="6" t="s">
        <v>5</v>
      </c>
      <c r="E226" s="6" t="s">
        <v>412</v>
      </c>
      <c r="F226" s="9" t="s">
        <v>64</v>
      </c>
      <c r="G226" s="67">
        <v>39200000</v>
      </c>
      <c r="H226" s="67"/>
      <c r="I226" s="67">
        <f t="shared" si="109"/>
        <v>39200000</v>
      </c>
      <c r="J226" s="67">
        <v>0</v>
      </c>
      <c r="K226" s="67"/>
      <c r="L226" s="67">
        <f t="shared" si="91"/>
        <v>0</v>
      </c>
      <c r="M226" s="67">
        <v>259130201.06</v>
      </c>
      <c r="N226" s="67"/>
      <c r="O226" s="67">
        <f t="shared" si="92"/>
        <v>259130201.06</v>
      </c>
    </row>
    <row r="227" spans="1:17" s="31" customFormat="1" ht="40.5" customHeight="1">
      <c r="A227" s="7" t="s">
        <v>316</v>
      </c>
      <c r="B227" s="16">
        <v>800</v>
      </c>
      <c r="C227" s="6" t="s">
        <v>8</v>
      </c>
      <c r="D227" s="6" t="s">
        <v>5</v>
      </c>
      <c r="E227" s="6" t="s">
        <v>413</v>
      </c>
      <c r="F227" s="9"/>
      <c r="G227" s="67">
        <f>G228+G230</f>
        <v>760000</v>
      </c>
      <c r="H227" s="67">
        <f>H228+H230</f>
        <v>0</v>
      </c>
      <c r="I227" s="67">
        <f t="shared" si="109"/>
        <v>760000</v>
      </c>
      <c r="J227" s="67">
        <f t="shared" ref="J227:M227" si="118">J228+J230</f>
        <v>0</v>
      </c>
      <c r="K227" s="67">
        <f>K228+K230</f>
        <v>0</v>
      </c>
      <c r="L227" s="67">
        <f t="shared" si="91"/>
        <v>0</v>
      </c>
      <c r="M227" s="67">
        <f t="shared" si="118"/>
        <v>5023952.88</v>
      </c>
      <c r="N227" s="67">
        <f>N228+N230</f>
        <v>0</v>
      </c>
      <c r="O227" s="67">
        <f t="shared" si="92"/>
        <v>5023952.88</v>
      </c>
    </row>
    <row r="228" spans="1:17" s="31" customFormat="1" ht="12" hidden="1">
      <c r="A228" s="7" t="s">
        <v>252</v>
      </c>
      <c r="B228" s="16">
        <v>800</v>
      </c>
      <c r="C228" s="6" t="s">
        <v>8</v>
      </c>
      <c r="D228" s="6" t="s">
        <v>5</v>
      </c>
      <c r="E228" s="6" t="s">
        <v>413</v>
      </c>
      <c r="F228" s="9" t="s">
        <v>117</v>
      </c>
      <c r="G228" s="67">
        <f>G229</f>
        <v>0</v>
      </c>
      <c r="H228" s="67">
        <f>H229</f>
        <v>0</v>
      </c>
      <c r="I228" s="67">
        <f t="shared" si="109"/>
        <v>0</v>
      </c>
      <c r="J228" s="67">
        <f t="shared" ref="J228:M228" si="119">J229</f>
        <v>0</v>
      </c>
      <c r="K228" s="67">
        <f>K229</f>
        <v>0</v>
      </c>
      <c r="L228" s="67">
        <f t="shared" si="91"/>
        <v>0</v>
      </c>
      <c r="M228" s="67">
        <f t="shared" si="119"/>
        <v>0</v>
      </c>
      <c r="N228" s="67">
        <f>N229</f>
        <v>0</v>
      </c>
      <c r="O228" s="67">
        <f t="shared" si="92"/>
        <v>0</v>
      </c>
    </row>
    <row r="229" spans="1:17" s="31" customFormat="1" ht="12" hidden="1">
      <c r="A229" s="7" t="s">
        <v>119</v>
      </c>
      <c r="B229" s="16">
        <v>800</v>
      </c>
      <c r="C229" s="6" t="s">
        <v>8</v>
      </c>
      <c r="D229" s="6" t="s">
        <v>5</v>
      </c>
      <c r="E229" s="6" t="s">
        <v>413</v>
      </c>
      <c r="F229" s="9" t="s">
        <v>118</v>
      </c>
      <c r="G229" s="67">
        <v>0</v>
      </c>
      <c r="H229" s="67"/>
      <c r="I229" s="67">
        <f t="shared" si="109"/>
        <v>0</v>
      </c>
      <c r="J229" s="67">
        <v>0</v>
      </c>
      <c r="K229" s="67"/>
      <c r="L229" s="67">
        <f t="shared" si="91"/>
        <v>0</v>
      </c>
      <c r="M229" s="67">
        <v>0</v>
      </c>
      <c r="N229" s="67"/>
      <c r="O229" s="67">
        <f t="shared" si="92"/>
        <v>0</v>
      </c>
    </row>
    <row r="230" spans="1:17" s="31" customFormat="1" ht="12">
      <c r="A230" s="7" t="s">
        <v>65</v>
      </c>
      <c r="B230" s="16">
        <v>800</v>
      </c>
      <c r="C230" s="6" t="s">
        <v>8</v>
      </c>
      <c r="D230" s="6" t="s">
        <v>5</v>
      </c>
      <c r="E230" s="6" t="s">
        <v>413</v>
      </c>
      <c r="F230" s="9" t="s">
        <v>22</v>
      </c>
      <c r="G230" s="67">
        <f>G231</f>
        <v>760000</v>
      </c>
      <c r="H230" s="67">
        <f>H231</f>
        <v>0</v>
      </c>
      <c r="I230" s="67">
        <f t="shared" si="109"/>
        <v>760000</v>
      </c>
      <c r="J230" s="67">
        <f t="shared" ref="J230:M230" si="120">J231</f>
        <v>0</v>
      </c>
      <c r="K230" s="67">
        <f>K231</f>
        <v>0</v>
      </c>
      <c r="L230" s="67">
        <f t="shared" si="91"/>
        <v>0</v>
      </c>
      <c r="M230" s="67">
        <f t="shared" si="120"/>
        <v>5023952.88</v>
      </c>
      <c r="N230" s="67">
        <f>N231</f>
        <v>0</v>
      </c>
      <c r="O230" s="67">
        <f t="shared" si="92"/>
        <v>5023952.88</v>
      </c>
    </row>
    <row r="231" spans="1:17" s="31" customFormat="1" ht="12">
      <c r="A231" s="7" t="s">
        <v>66</v>
      </c>
      <c r="B231" s="16">
        <v>800</v>
      </c>
      <c r="C231" s="6" t="s">
        <v>8</v>
      </c>
      <c r="D231" s="6" t="s">
        <v>5</v>
      </c>
      <c r="E231" s="6" t="s">
        <v>413</v>
      </c>
      <c r="F231" s="9" t="s">
        <v>64</v>
      </c>
      <c r="G231" s="67">
        <v>760000</v>
      </c>
      <c r="H231" s="67"/>
      <c r="I231" s="67">
        <f t="shared" si="109"/>
        <v>760000</v>
      </c>
      <c r="J231" s="67">
        <v>0</v>
      </c>
      <c r="K231" s="67"/>
      <c r="L231" s="67">
        <f t="shared" si="91"/>
        <v>0</v>
      </c>
      <c r="M231" s="67">
        <v>5023952.88</v>
      </c>
      <c r="N231" s="67"/>
      <c r="O231" s="67">
        <f t="shared" si="92"/>
        <v>5023952.88</v>
      </c>
    </row>
    <row r="232" spans="1:17" s="31" customFormat="1" ht="36">
      <c r="A232" s="7" t="s">
        <v>315</v>
      </c>
      <c r="B232" s="16">
        <v>800</v>
      </c>
      <c r="C232" s="6" t="s">
        <v>8</v>
      </c>
      <c r="D232" s="6" t="s">
        <v>5</v>
      </c>
      <c r="E232" s="6" t="s">
        <v>414</v>
      </c>
      <c r="F232" s="9"/>
      <c r="G232" s="67">
        <f>G233+G235</f>
        <v>90000</v>
      </c>
      <c r="H232" s="67">
        <f>H233+H235</f>
        <v>0</v>
      </c>
      <c r="I232" s="67">
        <f t="shared" si="109"/>
        <v>90000</v>
      </c>
      <c r="J232" s="67">
        <f t="shared" ref="J232:M232" si="121">J233+J235</f>
        <v>362000</v>
      </c>
      <c r="K232" s="67">
        <f>K233+K235</f>
        <v>0</v>
      </c>
      <c r="L232" s="67">
        <f t="shared" si="91"/>
        <v>362000</v>
      </c>
      <c r="M232" s="67">
        <f t="shared" si="121"/>
        <v>496000</v>
      </c>
      <c r="N232" s="67">
        <f>N233+N235</f>
        <v>0</v>
      </c>
      <c r="O232" s="67">
        <f t="shared" si="92"/>
        <v>496000</v>
      </c>
    </row>
    <row r="233" spans="1:17" s="31" customFormat="1" ht="12" hidden="1">
      <c r="A233" s="7" t="s">
        <v>252</v>
      </c>
      <c r="B233" s="16">
        <v>800</v>
      </c>
      <c r="C233" s="6" t="s">
        <v>8</v>
      </c>
      <c r="D233" s="6" t="s">
        <v>5</v>
      </c>
      <c r="E233" s="6" t="s">
        <v>414</v>
      </c>
      <c r="F233" s="9" t="s">
        <v>117</v>
      </c>
      <c r="G233" s="67">
        <f>G234</f>
        <v>0</v>
      </c>
      <c r="H233" s="67">
        <f>H234</f>
        <v>0</v>
      </c>
      <c r="I233" s="67">
        <f t="shared" si="109"/>
        <v>0</v>
      </c>
      <c r="J233" s="67">
        <f t="shared" ref="J233:M233" si="122">J234</f>
        <v>0</v>
      </c>
      <c r="K233" s="67">
        <f>K234</f>
        <v>0</v>
      </c>
      <c r="L233" s="67">
        <f t="shared" si="91"/>
        <v>0</v>
      </c>
      <c r="M233" s="67">
        <f t="shared" si="122"/>
        <v>0</v>
      </c>
      <c r="N233" s="67">
        <f>N234</f>
        <v>0</v>
      </c>
      <c r="O233" s="67">
        <f t="shared" si="92"/>
        <v>0</v>
      </c>
    </row>
    <row r="234" spans="1:17" s="31" customFormat="1" ht="12" hidden="1">
      <c r="A234" s="7" t="s">
        <v>119</v>
      </c>
      <c r="B234" s="16">
        <v>800</v>
      </c>
      <c r="C234" s="6" t="s">
        <v>8</v>
      </c>
      <c r="D234" s="6" t="s">
        <v>5</v>
      </c>
      <c r="E234" s="6" t="s">
        <v>414</v>
      </c>
      <c r="F234" s="9" t="s">
        <v>118</v>
      </c>
      <c r="G234" s="67">
        <v>0</v>
      </c>
      <c r="H234" s="67"/>
      <c r="I234" s="67">
        <f t="shared" si="109"/>
        <v>0</v>
      </c>
      <c r="J234" s="67">
        <v>0</v>
      </c>
      <c r="K234" s="67"/>
      <c r="L234" s="67">
        <f t="shared" si="91"/>
        <v>0</v>
      </c>
      <c r="M234" s="67">
        <v>0</v>
      </c>
      <c r="N234" s="67"/>
      <c r="O234" s="67">
        <f t="shared" si="92"/>
        <v>0</v>
      </c>
    </row>
    <row r="235" spans="1:17" s="31" customFormat="1" ht="12">
      <c r="A235" s="7" t="s">
        <v>65</v>
      </c>
      <c r="B235" s="16">
        <v>800</v>
      </c>
      <c r="C235" s="6" t="s">
        <v>8</v>
      </c>
      <c r="D235" s="6" t="s">
        <v>5</v>
      </c>
      <c r="E235" s="6" t="s">
        <v>414</v>
      </c>
      <c r="F235" s="9" t="s">
        <v>22</v>
      </c>
      <c r="G235" s="67">
        <f>G236</f>
        <v>90000</v>
      </c>
      <c r="H235" s="67">
        <f>H236</f>
        <v>0</v>
      </c>
      <c r="I235" s="67">
        <f t="shared" si="109"/>
        <v>90000</v>
      </c>
      <c r="J235" s="67">
        <f t="shared" ref="J235:M235" si="123">J236</f>
        <v>362000</v>
      </c>
      <c r="K235" s="67">
        <f>K236</f>
        <v>0</v>
      </c>
      <c r="L235" s="67">
        <f t="shared" si="91"/>
        <v>362000</v>
      </c>
      <c r="M235" s="67">
        <f t="shared" si="123"/>
        <v>496000</v>
      </c>
      <c r="N235" s="67">
        <f>N236</f>
        <v>0</v>
      </c>
      <c r="O235" s="67">
        <f t="shared" si="92"/>
        <v>496000</v>
      </c>
    </row>
    <row r="236" spans="1:17" s="31" customFormat="1" ht="12">
      <c r="A236" s="7" t="s">
        <v>66</v>
      </c>
      <c r="B236" s="16">
        <v>800</v>
      </c>
      <c r="C236" s="6" t="s">
        <v>8</v>
      </c>
      <c r="D236" s="6" t="s">
        <v>5</v>
      </c>
      <c r="E236" s="6" t="s">
        <v>414</v>
      </c>
      <c r="F236" s="9" t="s">
        <v>64</v>
      </c>
      <c r="G236" s="67">
        <v>90000</v>
      </c>
      <c r="H236" s="67"/>
      <c r="I236" s="67">
        <f t="shared" si="109"/>
        <v>90000</v>
      </c>
      <c r="J236" s="67">
        <v>362000</v>
      </c>
      <c r="K236" s="67"/>
      <c r="L236" s="67">
        <f t="shared" si="91"/>
        <v>362000</v>
      </c>
      <c r="M236" s="67">
        <v>496000</v>
      </c>
      <c r="N236" s="67"/>
      <c r="O236" s="67">
        <f t="shared" si="92"/>
        <v>496000</v>
      </c>
    </row>
    <row r="237" spans="1:17" s="34" customFormat="1" ht="12">
      <c r="A237" s="8" t="s">
        <v>121</v>
      </c>
      <c r="B237" s="20">
        <v>800</v>
      </c>
      <c r="C237" s="4" t="s">
        <v>8</v>
      </c>
      <c r="D237" s="4" t="s">
        <v>6</v>
      </c>
      <c r="E237" s="4"/>
      <c r="F237" s="21"/>
      <c r="G237" s="66">
        <f>G243+G238</f>
        <v>9815275.8000000007</v>
      </c>
      <c r="H237" s="66">
        <f>H243+H238</f>
        <v>-334004.2</v>
      </c>
      <c r="I237" s="66">
        <f t="shared" si="109"/>
        <v>9481271.6000000015</v>
      </c>
      <c r="J237" s="66">
        <f t="shared" ref="J237:M237" si="124">J243+J238</f>
        <v>2389666.67</v>
      </c>
      <c r="K237" s="66">
        <f>K243+K238</f>
        <v>0</v>
      </c>
      <c r="L237" s="66">
        <f t="shared" si="91"/>
        <v>2389666.67</v>
      </c>
      <c r="M237" s="66">
        <f t="shared" si="124"/>
        <v>1573000</v>
      </c>
      <c r="N237" s="66">
        <f>N243+N238</f>
        <v>0</v>
      </c>
      <c r="O237" s="66">
        <f t="shared" si="92"/>
        <v>1573000</v>
      </c>
      <c r="P237" s="56"/>
      <c r="Q237" s="56"/>
    </row>
    <row r="238" spans="1:17" s="34" customFormat="1" ht="24">
      <c r="A238" s="7" t="s">
        <v>426</v>
      </c>
      <c r="B238" s="16">
        <v>800</v>
      </c>
      <c r="C238" s="6" t="s">
        <v>8</v>
      </c>
      <c r="D238" s="6" t="s">
        <v>6</v>
      </c>
      <c r="E238" s="6" t="s">
        <v>196</v>
      </c>
      <c r="F238" s="9"/>
      <c r="G238" s="67">
        <f t="shared" ref="G238:N241" si="125">G239</f>
        <v>1402275.8</v>
      </c>
      <c r="H238" s="67">
        <f t="shared" si="125"/>
        <v>0</v>
      </c>
      <c r="I238" s="67">
        <f t="shared" si="109"/>
        <v>1402275.8</v>
      </c>
      <c r="J238" s="67">
        <f t="shared" si="125"/>
        <v>0</v>
      </c>
      <c r="K238" s="67">
        <f t="shared" si="125"/>
        <v>0</v>
      </c>
      <c r="L238" s="67">
        <f t="shared" si="91"/>
        <v>0</v>
      </c>
      <c r="M238" s="67">
        <f t="shared" si="125"/>
        <v>0</v>
      </c>
      <c r="N238" s="67">
        <f t="shared" si="125"/>
        <v>0</v>
      </c>
      <c r="O238" s="67">
        <f t="shared" si="92"/>
        <v>0</v>
      </c>
      <c r="P238" s="56"/>
      <c r="Q238" s="56"/>
    </row>
    <row r="239" spans="1:17" s="34" customFormat="1" ht="12">
      <c r="A239" s="7" t="s">
        <v>405</v>
      </c>
      <c r="B239" s="16">
        <v>800</v>
      </c>
      <c r="C239" s="6" t="s">
        <v>8</v>
      </c>
      <c r="D239" s="6" t="s">
        <v>6</v>
      </c>
      <c r="E239" s="6" t="s">
        <v>406</v>
      </c>
      <c r="F239" s="9"/>
      <c r="G239" s="67">
        <f t="shared" si="125"/>
        <v>1402275.8</v>
      </c>
      <c r="H239" s="67">
        <f t="shared" si="125"/>
        <v>0</v>
      </c>
      <c r="I239" s="67">
        <f t="shared" si="109"/>
        <v>1402275.8</v>
      </c>
      <c r="J239" s="67">
        <f t="shared" si="125"/>
        <v>0</v>
      </c>
      <c r="K239" s="67">
        <f t="shared" si="125"/>
        <v>0</v>
      </c>
      <c r="L239" s="67">
        <f t="shared" si="91"/>
        <v>0</v>
      </c>
      <c r="M239" s="67">
        <f t="shared" si="125"/>
        <v>0</v>
      </c>
      <c r="N239" s="67">
        <f t="shared" si="125"/>
        <v>0</v>
      </c>
      <c r="O239" s="67">
        <f t="shared" si="92"/>
        <v>0</v>
      </c>
      <c r="P239" s="56"/>
      <c r="Q239" s="56"/>
    </row>
    <row r="240" spans="1:17" s="34" customFormat="1" ht="12">
      <c r="A240" s="7" t="s">
        <v>186</v>
      </c>
      <c r="B240" s="16">
        <v>800</v>
      </c>
      <c r="C240" s="6" t="s">
        <v>8</v>
      </c>
      <c r="D240" s="6" t="s">
        <v>6</v>
      </c>
      <c r="E240" s="6" t="s">
        <v>443</v>
      </c>
      <c r="F240" s="9"/>
      <c r="G240" s="67">
        <f t="shared" si="125"/>
        <v>1402275.8</v>
      </c>
      <c r="H240" s="67">
        <f t="shared" si="125"/>
        <v>0</v>
      </c>
      <c r="I240" s="67">
        <f t="shared" si="109"/>
        <v>1402275.8</v>
      </c>
      <c r="J240" s="67">
        <f t="shared" si="125"/>
        <v>0</v>
      </c>
      <c r="K240" s="67">
        <f t="shared" si="125"/>
        <v>0</v>
      </c>
      <c r="L240" s="67">
        <f t="shared" si="91"/>
        <v>0</v>
      </c>
      <c r="M240" s="67">
        <f t="shared" si="125"/>
        <v>0</v>
      </c>
      <c r="N240" s="67">
        <f t="shared" si="125"/>
        <v>0</v>
      </c>
      <c r="O240" s="67">
        <f t="shared" si="92"/>
        <v>0</v>
      </c>
      <c r="P240" s="56"/>
      <c r="Q240" s="56"/>
    </row>
    <row r="241" spans="1:17" s="34" customFormat="1" ht="12">
      <c r="A241" s="7" t="s">
        <v>425</v>
      </c>
      <c r="B241" s="16">
        <v>800</v>
      </c>
      <c r="C241" s="6" t="s">
        <v>8</v>
      </c>
      <c r="D241" s="6" t="s">
        <v>6</v>
      </c>
      <c r="E241" s="6" t="s">
        <v>443</v>
      </c>
      <c r="F241" s="9" t="s">
        <v>61</v>
      </c>
      <c r="G241" s="67">
        <f t="shared" si="125"/>
        <v>1402275.8</v>
      </c>
      <c r="H241" s="67">
        <f t="shared" si="125"/>
        <v>0</v>
      </c>
      <c r="I241" s="67">
        <f t="shared" si="109"/>
        <v>1402275.8</v>
      </c>
      <c r="J241" s="67">
        <f t="shared" si="125"/>
        <v>0</v>
      </c>
      <c r="K241" s="67">
        <f t="shared" si="125"/>
        <v>0</v>
      </c>
      <c r="L241" s="67">
        <f t="shared" si="91"/>
        <v>0</v>
      </c>
      <c r="M241" s="67">
        <f t="shared" si="125"/>
        <v>0</v>
      </c>
      <c r="N241" s="67">
        <f t="shared" si="125"/>
        <v>0</v>
      </c>
      <c r="O241" s="67">
        <f t="shared" si="92"/>
        <v>0</v>
      </c>
      <c r="P241" s="56"/>
      <c r="Q241" s="56"/>
    </row>
    <row r="242" spans="1:17" s="34" customFormat="1" ht="12">
      <c r="A242" s="7" t="s">
        <v>82</v>
      </c>
      <c r="B242" s="16">
        <v>800</v>
      </c>
      <c r="C242" s="6" t="s">
        <v>8</v>
      </c>
      <c r="D242" s="6" t="s">
        <v>6</v>
      </c>
      <c r="E242" s="6" t="s">
        <v>443</v>
      </c>
      <c r="F242" s="9" t="s">
        <v>62</v>
      </c>
      <c r="G242" s="67">
        <v>1402275.8</v>
      </c>
      <c r="H242" s="67"/>
      <c r="I242" s="67">
        <f t="shared" si="109"/>
        <v>1402275.8</v>
      </c>
      <c r="J242" s="67">
        <v>0</v>
      </c>
      <c r="K242" s="67">
        <v>0</v>
      </c>
      <c r="L242" s="67">
        <f t="shared" ref="L242:L311" si="126">J242+K242</f>
        <v>0</v>
      </c>
      <c r="M242" s="67">
        <v>0</v>
      </c>
      <c r="N242" s="67">
        <v>0</v>
      </c>
      <c r="O242" s="67">
        <f t="shared" ref="O242:O311" si="127">M242+N242</f>
        <v>0</v>
      </c>
      <c r="P242" s="56"/>
      <c r="Q242" s="56"/>
    </row>
    <row r="243" spans="1:17" s="31" customFormat="1" ht="24">
      <c r="A243" s="7" t="s">
        <v>435</v>
      </c>
      <c r="B243" s="16">
        <v>800</v>
      </c>
      <c r="C243" s="6" t="s">
        <v>8</v>
      </c>
      <c r="D243" s="6" t="s">
        <v>6</v>
      </c>
      <c r="E243" s="6" t="s">
        <v>285</v>
      </c>
      <c r="F243" s="9"/>
      <c r="G243" s="67">
        <f>G244+G249+G265+G257+G252+G260</f>
        <v>8413000</v>
      </c>
      <c r="H243" s="67">
        <f>H244+H249+H265+H257+H252+H260</f>
        <v>-334004.2</v>
      </c>
      <c r="I243" s="67">
        <f t="shared" si="109"/>
        <v>8078995.7999999998</v>
      </c>
      <c r="J243" s="67">
        <f t="shared" ref="J243:M243" si="128">J244+J249+J265+J257+J252+J260</f>
        <v>2389666.67</v>
      </c>
      <c r="K243" s="67">
        <f>K244+K249+K265+K257+K252+K260</f>
        <v>0</v>
      </c>
      <c r="L243" s="67">
        <f t="shared" si="126"/>
        <v>2389666.67</v>
      </c>
      <c r="M243" s="67">
        <f t="shared" si="128"/>
        <v>1573000</v>
      </c>
      <c r="N243" s="67">
        <f>N244+N249+N265+N257+N252+N260</f>
        <v>0</v>
      </c>
      <c r="O243" s="67">
        <f t="shared" si="127"/>
        <v>1573000</v>
      </c>
    </row>
    <row r="244" spans="1:17" s="31" customFormat="1" ht="12">
      <c r="A244" s="7" t="s">
        <v>186</v>
      </c>
      <c r="B244" s="16">
        <v>800</v>
      </c>
      <c r="C244" s="6" t="s">
        <v>8</v>
      </c>
      <c r="D244" s="6" t="s">
        <v>6</v>
      </c>
      <c r="E244" s="6" t="s">
        <v>286</v>
      </c>
      <c r="F244" s="9"/>
      <c r="G244" s="67">
        <f>G245+G247</f>
        <v>1573000</v>
      </c>
      <c r="H244" s="67">
        <f>H245+H247</f>
        <v>-334004.2</v>
      </c>
      <c r="I244" s="67">
        <f t="shared" si="109"/>
        <v>1238995.8</v>
      </c>
      <c r="J244" s="67">
        <f t="shared" ref="J244:M244" si="129">J245+J247</f>
        <v>1573000</v>
      </c>
      <c r="K244" s="67">
        <f>K245+K247</f>
        <v>0</v>
      </c>
      <c r="L244" s="67">
        <f t="shared" si="126"/>
        <v>1573000</v>
      </c>
      <c r="M244" s="67">
        <f t="shared" si="129"/>
        <v>1573000</v>
      </c>
      <c r="N244" s="67">
        <f>N245+N247</f>
        <v>0</v>
      </c>
      <c r="O244" s="67">
        <f t="shared" si="127"/>
        <v>1573000</v>
      </c>
    </row>
    <row r="245" spans="1:17" s="31" customFormat="1" ht="12">
      <c r="A245" s="7" t="s">
        <v>425</v>
      </c>
      <c r="B245" s="16">
        <v>800</v>
      </c>
      <c r="C245" s="6" t="s">
        <v>8</v>
      </c>
      <c r="D245" s="6" t="s">
        <v>6</v>
      </c>
      <c r="E245" s="6" t="s">
        <v>286</v>
      </c>
      <c r="F245" s="9" t="s">
        <v>61</v>
      </c>
      <c r="G245" s="67">
        <f t="shared" ref="G245:N245" si="130">G246</f>
        <v>1573000</v>
      </c>
      <c r="H245" s="67">
        <f t="shared" si="130"/>
        <v>-334004.2</v>
      </c>
      <c r="I245" s="67">
        <f t="shared" si="109"/>
        <v>1238995.8</v>
      </c>
      <c r="J245" s="67">
        <f t="shared" si="130"/>
        <v>1573000</v>
      </c>
      <c r="K245" s="67">
        <f t="shared" si="130"/>
        <v>0</v>
      </c>
      <c r="L245" s="67">
        <f t="shared" si="126"/>
        <v>1573000</v>
      </c>
      <c r="M245" s="67">
        <f t="shared" si="130"/>
        <v>1573000</v>
      </c>
      <c r="N245" s="67">
        <f t="shared" si="130"/>
        <v>0</v>
      </c>
      <c r="O245" s="67">
        <f t="shared" si="127"/>
        <v>1573000</v>
      </c>
    </row>
    <row r="246" spans="1:17" s="31" customFormat="1" ht="12">
      <c r="A246" s="7" t="s">
        <v>82</v>
      </c>
      <c r="B246" s="16">
        <v>800</v>
      </c>
      <c r="C246" s="6" t="s">
        <v>8</v>
      </c>
      <c r="D246" s="6" t="s">
        <v>6</v>
      </c>
      <c r="E246" s="6" t="s">
        <v>286</v>
      </c>
      <c r="F246" s="9" t="s">
        <v>62</v>
      </c>
      <c r="G246" s="67">
        <v>1573000</v>
      </c>
      <c r="H246" s="67">
        <f>-70000-264004.2</f>
        <v>-334004.2</v>
      </c>
      <c r="I246" s="67">
        <f t="shared" si="109"/>
        <v>1238995.8</v>
      </c>
      <c r="J246" s="67">
        <v>1573000</v>
      </c>
      <c r="K246" s="67"/>
      <c r="L246" s="67">
        <f t="shared" si="126"/>
        <v>1573000</v>
      </c>
      <c r="M246" s="67">
        <v>1573000</v>
      </c>
      <c r="N246" s="67"/>
      <c r="O246" s="67">
        <f t="shared" si="127"/>
        <v>1573000</v>
      </c>
    </row>
    <row r="247" spans="1:17" s="31" customFormat="1" ht="12" hidden="1">
      <c r="A247" s="7" t="s">
        <v>252</v>
      </c>
      <c r="B247" s="16">
        <v>800</v>
      </c>
      <c r="C247" s="6" t="s">
        <v>8</v>
      </c>
      <c r="D247" s="6" t="s">
        <v>6</v>
      </c>
      <c r="E247" s="6" t="s">
        <v>286</v>
      </c>
      <c r="F247" s="9" t="s">
        <v>117</v>
      </c>
      <c r="G247" s="67">
        <f>G248</f>
        <v>0</v>
      </c>
      <c r="H247" s="67">
        <f>H248</f>
        <v>0</v>
      </c>
      <c r="I247" s="67">
        <f t="shared" si="109"/>
        <v>0</v>
      </c>
      <c r="J247" s="67">
        <f t="shared" ref="J247:M247" si="131">J248</f>
        <v>0</v>
      </c>
      <c r="K247" s="67">
        <f>K248</f>
        <v>0</v>
      </c>
      <c r="L247" s="67">
        <f t="shared" si="126"/>
        <v>0</v>
      </c>
      <c r="M247" s="67">
        <f t="shared" si="131"/>
        <v>0</v>
      </c>
      <c r="N247" s="67">
        <f>N248</f>
        <v>0</v>
      </c>
      <c r="O247" s="67">
        <f t="shared" si="127"/>
        <v>0</v>
      </c>
    </row>
    <row r="248" spans="1:17" s="31" customFormat="1" ht="12" hidden="1">
      <c r="A248" s="7" t="s">
        <v>119</v>
      </c>
      <c r="B248" s="16">
        <v>800</v>
      </c>
      <c r="C248" s="6" t="s">
        <v>8</v>
      </c>
      <c r="D248" s="6" t="s">
        <v>6</v>
      </c>
      <c r="E248" s="6" t="s">
        <v>286</v>
      </c>
      <c r="F248" s="9" t="s">
        <v>118</v>
      </c>
      <c r="G248" s="67"/>
      <c r="H248" s="67"/>
      <c r="I248" s="67">
        <f t="shared" si="109"/>
        <v>0</v>
      </c>
      <c r="J248" s="68"/>
      <c r="K248" s="67"/>
      <c r="L248" s="67">
        <f t="shared" si="126"/>
        <v>0</v>
      </c>
      <c r="M248" s="67"/>
      <c r="N248" s="67"/>
      <c r="O248" s="67">
        <f t="shared" si="127"/>
        <v>0</v>
      </c>
    </row>
    <row r="249" spans="1:17" s="31" customFormat="1" ht="12" hidden="1">
      <c r="A249" s="10" t="s">
        <v>300</v>
      </c>
      <c r="B249" s="16">
        <v>800</v>
      </c>
      <c r="C249" s="6" t="s">
        <v>8</v>
      </c>
      <c r="D249" s="6" t="s">
        <v>6</v>
      </c>
      <c r="E249" s="6" t="s">
        <v>299</v>
      </c>
      <c r="F249" s="9"/>
      <c r="G249" s="67">
        <f>G250</f>
        <v>0</v>
      </c>
      <c r="H249" s="67">
        <f>H250</f>
        <v>0</v>
      </c>
      <c r="I249" s="67">
        <f t="shared" si="109"/>
        <v>0</v>
      </c>
      <c r="J249" s="67">
        <f t="shared" ref="J249:M250" si="132">J250</f>
        <v>0</v>
      </c>
      <c r="K249" s="67">
        <f>K250</f>
        <v>0</v>
      </c>
      <c r="L249" s="67">
        <f t="shared" si="126"/>
        <v>0</v>
      </c>
      <c r="M249" s="67">
        <f t="shared" si="132"/>
        <v>0</v>
      </c>
      <c r="N249" s="67">
        <f>N250</f>
        <v>0</v>
      </c>
      <c r="O249" s="67">
        <f t="shared" si="127"/>
        <v>0</v>
      </c>
    </row>
    <row r="250" spans="1:17" s="31" customFormat="1" ht="12" hidden="1">
      <c r="A250" s="7" t="s">
        <v>65</v>
      </c>
      <c r="B250" s="16">
        <v>800</v>
      </c>
      <c r="C250" s="6" t="s">
        <v>8</v>
      </c>
      <c r="D250" s="6" t="s">
        <v>6</v>
      </c>
      <c r="E250" s="6" t="s">
        <v>299</v>
      </c>
      <c r="F250" s="9" t="s">
        <v>22</v>
      </c>
      <c r="G250" s="67">
        <f>G251</f>
        <v>0</v>
      </c>
      <c r="H250" s="67">
        <f>H251</f>
        <v>0</v>
      </c>
      <c r="I250" s="67">
        <f t="shared" si="109"/>
        <v>0</v>
      </c>
      <c r="J250" s="67">
        <f t="shared" si="132"/>
        <v>0</v>
      </c>
      <c r="K250" s="67">
        <f>K251</f>
        <v>0</v>
      </c>
      <c r="L250" s="67">
        <f t="shared" si="126"/>
        <v>0</v>
      </c>
      <c r="M250" s="67">
        <f t="shared" si="132"/>
        <v>0</v>
      </c>
      <c r="N250" s="67">
        <f>N251</f>
        <v>0</v>
      </c>
      <c r="O250" s="67">
        <f t="shared" si="127"/>
        <v>0</v>
      </c>
    </row>
    <row r="251" spans="1:17" s="31" customFormat="1" ht="24" hidden="1">
      <c r="A251" s="7" t="s">
        <v>110</v>
      </c>
      <c r="B251" s="16">
        <v>800</v>
      </c>
      <c r="C251" s="6" t="s">
        <v>8</v>
      </c>
      <c r="D251" s="6" t="s">
        <v>6</v>
      </c>
      <c r="E251" s="6" t="s">
        <v>299</v>
      </c>
      <c r="F251" s="9" t="s">
        <v>70</v>
      </c>
      <c r="G251" s="67"/>
      <c r="H251" s="67"/>
      <c r="I251" s="67">
        <f t="shared" si="109"/>
        <v>0</v>
      </c>
      <c r="J251" s="68"/>
      <c r="K251" s="67"/>
      <c r="L251" s="67">
        <f t="shared" si="126"/>
        <v>0</v>
      </c>
      <c r="M251" s="67"/>
      <c r="N251" s="67"/>
      <c r="O251" s="67">
        <f t="shared" si="127"/>
        <v>0</v>
      </c>
    </row>
    <row r="252" spans="1:17" s="31" customFormat="1" ht="12" hidden="1">
      <c r="A252" s="7" t="s">
        <v>442</v>
      </c>
      <c r="B252" s="16">
        <v>800</v>
      </c>
      <c r="C252" s="6" t="s">
        <v>8</v>
      </c>
      <c r="D252" s="6" t="s">
        <v>6</v>
      </c>
      <c r="E252" s="6" t="s">
        <v>441</v>
      </c>
      <c r="F252" s="9"/>
      <c r="G252" s="67">
        <f>G255+G253</f>
        <v>0</v>
      </c>
      <c r="H252" s="67">
        <f>H255+H253</f>
        <v>0</v>
      </c>
      <c r="I252" s="67">
        <f t="shared" si="109"/>
        <v>0</v>
      </c>
      <c r="J252" s="67">
        <f t="shared" ref="J252:M252" si="133">J255+J253</f>
        <v>0</v>
      </c>
      <c r="K252" s="67">
        <f>K255+K253</f>
        <v>0</v>
      </c>
      <c r="L252" s="67">
        <f t="shared" si="126"/>
        <v>0</v>
      </c>
      <c r="M252" s="67">
        <f t="shared" si="133"/>
        <v>0</v>
      </c>
      <c r="N252" s="67">
        <f>N255+N253</f>
        <v>0</v>
      </c>
      <c r="O252" s="67">
        <f t="shared" si="127"/>
        <v>0</v>
      </c>
    </row>
    <row r="253" spans="1:17" s="31" customFormat="1" ht="12" hidden="1">
      <c r="A253" s="7" t="s">
        <v>425</v>
      </c>
      <c r="B253" s="16">
        <v>800</v>
      </c>
      <c r="C253" s="6" t="s">
        <v>8</v>
      </c>
      <c r="D253" s="6" t="s">
        <v>6</v>
      </c>
      <c r="E253" s="6" t="s">
        <v>441</v>
      </c>
      <c r="F253" s="9" t="s">
        <v>61</v>
      </c>
      <c r="G253" s="67">
        <f>G254</f>
        <v>0</v>
      </c>
      <c r="H253" s="67">
        <f>H254</f>
        <v>0</v>
      </c>
      <c r="I253" s="67">
        <f t="shared" si="109"/>
        <v>0</v>
      </c>
      <c r="J253" s="67">
        <f t="shared" ref="J253:M253" si="134">J254</f>
        <v>0</v>
      </c>
      <c r="K253" s="67">
        <f>K254</f>
        <v>0</v>
      </c>
      <c r="L253" s="67">
        <f t="shared" si="126"/>
        <v>0</v>
      </c>
      <c r="M253" s="67">
        <f t="shared" si="134"/>
        <v>0</v>
      </c>
      <c r="N253" s="67">
        <f>N254</f>
        <v>0</v>
      </c>
      <c r="O253" s="67">
        <f t="shared" si="127"/>
        <v>0</v>
      </c>
    </row>
    <row r="254" spans="1:17" s="31" customFormat="1" ht="12" hidden="1">
      <c r="A254" s="7" t="s">
        <v>82</v>
      </c>
      <c r="B254" s="16">
        <v>800</v>
      </c>
      <c r="C254" s="6" t="s">
        <v>8</v>
      </c>
      <c r="D254" s="6" t="s">
        <v>6</v>
      </c>
      <c r="E254" s="6" t="s">
        <v>441</v>
      </c>
      <c r="F254" s="9" t="s">
        <v>62</v>
      </c>
      <c r="G254" s="67"/>
      <c r="H254" s="67"/>
      <c r="I254" s="67">
        <f t="shared" si="109"/>
        <v>0</v>
      </c>
      <c r="J254" s="67"/>
      <c r="K254" s="67"/>
      <c r="L254" s="67">
        <f t="shared" si="126"/>
        <v>0</v>
      </c>
      <c r="M254" s="67"/>
      <c r="N254" s="67"/>
      <c r="O254" s="67">
        <f t="shared" si="127"/>
        <v>0</v>
      </c>
    </row>
    <row r="255" spans="1:17" s="31" customFormat="1" ht="12" hidden="1">
      <c r="A255" s="7" t="s">
        <v>252</v>
      </c>
      <c r="B255" s="16">
        <v>800</v>
      </c>
      <c r="C255" s="6" t="s">
        <v>8</v>
      </c>
      <c r="D255" s="6" t="s">
        <v>6</v>
      </c>
      <c r="E255" s="6" t="s">
        <v>441</v>
      </c>
      <c r="F255" s="9" t="s">
        <v>117</v>
      </c>
      <c r="G255" s="67">
        <f>G256</f>
        <v>0</v>
      </c>
      <c r="H255" s="67">
        <f>H256</f>
        <v>0</v>
      </c>
      <c r="I255" s="67">
        <f t="shared" si="109"/>
        <v>0</v>
      </c>
      <c r="J255" s="67">
        <f t="shared" ref="J255:M255" si="135">J256</f>
        <v>0</v>
      </c>
      <c r="K255" s="67">
        <f>K256</f>
        <v>0</v>
      </c>
      <c r="L255" s="67">
        <f t="shared" si="126"/>
        <v>0</v>
      </c>
      <c r="M255" s="67">
        <f t="shared" si="135"/>
        <v>0</v>
      </c>
      <c r="N255" s="67">
        <f>N256</f>
        <v>0</v>
      </c>
      <c r="O255" s="67">
        <f t="shared" si="127"/>
        <v>0</v>
      </c>
    </row>
    <row r="256" spans="1:17" s="31" customFormat="1" ht="12" hidden="1">
      <c r="A256" s="7" t="s">
        <v>119</v>
      </c>
      <c r="B256" s="16">
        <v>800</v>
      </c>
      <c r="C256" s="6" t="s">
        <v>8</v>
      </c>
      <c r="D256" s="6" t="s">
        <v>6</v>
      </c>
      <c r="E256" s="6" t="s">
        <v>441</v>
      </c>
      <c r="F256" s="9" t="s">
        <v>118</v>
      </c>
      <c r="G256" s="67"/>
      <c r="H256" s="67"/>
      <c r="I256" s="67">
        <f t="shared" si="109"/>
        <v>0</v>
      </c>
      <c r="J256" s="67"/>
      <c r="K256" s="67"/>
      <c r="L256" s="67">
        <f t="shared" si="126"/>
        <v>0</v>
      </c>
      <c r="M256" s="67"/>
      <c r="N256" s="67"/>
      <c r="O256" s="67">
        <f t="shared" si="127"/>
        <v>0</v>
      </c>
    </row>
    <row r="257" spans="1:15" s="31" customFormat="1" ht="24">
      <c r="A257" s="58" t="s">
        <v>304</v>
      </c>
      <c r="B257" s="16">
        <v>800</v>
      </c>
      <c r="C257" s="6" t="s">
        <v>8</v>
      </c>
      <c r="D257" s="6" t="s">
        <v>6</v>
      </c>
      <c r="E257" s="6" t="s">
        <v>313</v>
      </c>
      <c r="F257" s="9"/>
      <c r="G257" s="67">
        <f>G258</f>
        <v>490000</v>
      </c>
      <c r="H257" s="67">
        <f>H258</f>
        <v>0</v>
      </c>
      <c r="I257" s="67">
        <f t="shared" si="109"/>
        <v>490000</v>
      </c>
      <c r="J257" s="67">
        <f t="shared" ref="J257:M258" si="136">J258</f>
        <v>0</v>
      </c>
      <c r="K257" s="67">
        <f>K258</f>
        <v>0</v>
      </c>
      <c r="L257" s="67">
        <f t="shared" si="126"/>
        <v>0</v>
      </c>
      <c r="M257" s="67">
        <f t="shared" si="136"/>
        <v>0</v>
      </c>
      <c r="N257" s="67">
        <f>N258</f>
        <v>0</v>
      </c>
      <c r="O257" s="67">
        <f t="shared" si="127"/>
        <v>0</v>
      </c>
    </row>
    <row r="258" spans="1:15" s="31" customFormat="1" ht="12">
      <c r="A258" s="7" t="s">
        <v>252</v>
      </c>
      <c r="B258" s="16">
        <v>800</v>
      </c>
      <c r="C258" s="6" t="s">
        <v>8</v>
      </c>
      <c r="D258" s="6" t="s">
        <v>6</v>
      </c>
      <c r="E258" s="6" t="s">
        <v>313</v>
      </c>
      <c r="F258" s="9" t="s">
        <v>117</v>
      </c>
      <c r="G258" s="67">
        <f>G259</f>
        <v>490000</v>
      </c>
      <c r="H258" s="67">
        <f>H259</f>
        <v>0</v>
      </c>
      <c r="I258" s="67">
        <f t="shared" si="109"/>
        <v>490000</v>
      </c>
      <c r="J258" s="67">
        <f t="shared" si="136"/>
        <v>0</v>
      </c>
      <c r="K258" s="67">
        <f>K259</f>
        <v>0</v>
      </c>
      <c r="L258" s="67">
        <f t="shared" si="126"/>
        <v>0</v>
      </c>
      <c r="M258" s="67">
        <f t="shared" si="136"/>
        <v>0</v>
      </c>
      <c r="N258" s="67">
        <f>N259</f>
        <v>0</v>
      </c>
      <c r="O258" s="67">
        <f t="shared" si="127"/>
        <v>0</v>
      </c>
    </row>
    <row r="259" spans="1:15" s="31" customFormat="1" ht="12">
      <c r="A259" s="7" t="s">
        <v>119</v>
      </c>
      <c r="B259" s="16">
        <v>800</v>
      </c>
      <c r="C259" s="6" t="s">
        <v>8</v>
      </c>
      <c r="D259" s="6" t="s">
        <v>6</v>
      </c>
      <c r="E259" s="6" t="s">
        <v>313</v>
      </c>
      <c r="F259" s="9" t="s">
        <v>118</v>
      </c>
      <c r="G259" s="67">
        <v>490000</v>
      </c>
      <c r="H259" s="67"/>
      <c r="I259" s="67">
        <f t="shared" si="109"/>
        <v>490000</v>
      </c>
      <c r="J259" s="68"/>
      <c r="K259" s="67"/>
      <c r="L259" s="67">
        <f t="shared" si="126"/>
        <v>0</v>
      </c>
      <c r="M259" s="67"/>
      <c r="N259" s="67"/>
      <c r="O259" s="67">
        <f t="shared" si="127"/>
        <v>0</v>
      </c>
    </row>
    <row r="260" spans="1:15" s="31" customFormat="1" ht="36">
      <c r="A260" s="7" t="s">
        <v>476</v>
      </c>
      <c r="B260" s="16">
        <v>800</v>
      </c>
      <c r="C260" s="6" t="s">
        <v>8</v>
      </c>
      <c r="D260" s="6" t="s">
        <v>6</v>
      </c>
      <c r="E260" s="6" t="s">
        <v>475</v>
      </c>
      <c r="F260" s="9"/>
      <c r="G260" s="67">
        <f>G261+G263</f>
        <v>6350000</v>
      </c>
      <c r="H260" s="67">
        <f>H261+H263</f>
        <v>0</v>
      </c>
      <c r="I260" s="67">
        <f t="shared" si="109"/>
        <v>6350000</v>
      </c>
      <c r="J260" s="67">
        <f t="shared" ref="J260:M260" si="137">J261+J263</f>
        <v>816666.67</v>
      </c>
      <c r="K260" s="67">
        <f>K261+K263</f>
        <v>0</v>
      </c>
      <c r="L260" s="67">
        <f t="shared" si="126"/>
        <v>816666.67</v>
      </c>
      <c r="M260" s="67">
        <f t="shared" si="137"/>
        <v>0</v>
      </c>
      <c r="N260" s="67">
        <f>N261+N263</f>
        <v>0</v>
      </c>
      <c r="O260" s="67">
        <f t="shared" si="127"/>
        <v>0</v>
      </c>
    </row>
    <row r="261" spans="1:15" s="31" customFormat="1" ht="0.75" hidden="1" customHeight="1">
      <c r="A261" s="10" t="s">
        <v>63</v>
      </c>
      <c r="B261" s="16">
        <v>800</v>
      </c>
      <c r="C261" s="6" t="s">
        <v>8</v>
      </c>
      <c r="D261" s="6" t="s">
        <v>6</v>
      </c>
      <c r="E261" s="6" t="s">
        <v>303</v>
      </c>
      <c r="F261" s="9" t="s">
        <v>61</v>
      </c>
      <c r="G261" s="67">
        <f>G262</f>
        <v>0</v>
      </c>
      <c r="H261" s="67">
        <f>H262</f>
        <v>0</v>
      </c>
      <c r="I261" s="67">
        <f t="shared" si="109"/>
        <v>0</v>
      </c>
      <c r="J261" s="67">
        <f t="shared" ref="J261:M261" si="138">J262</f>
        <v>0</v>
      </c>
      <c r="K261" s="67">
        <f>K262</f>
        <v>0</v>
      </c>
      <c r="L261" s="67">
        <f t="shared" si="126"/>
        <v>0</v>
      </c>
      <c r="M261" s="67">
        <f t="shared" si="138"/>
        <v>0</v>
      </c>
      <c r="N261" s="67">
        <f>N262</f>
        <v>0</v>
      </c>
      <c r="O261" s="67">
        <f t="shared" si="127"/>
        <v>0</v>
      </c>
    </row>
    <row r="262" spans="1:15" s="31" customFormat="1" ht="12.75" hidden="1" customHeight="1">
      <c r="A262" s="10" t="s">
        <v>80</v>
      </c>
      <c r="B262" s="16">
        <v>800</v>
      </c>
      <c r="C262" s="6" t="s">
        <v>8</v>
      </c>
      <c r="D262" s="6" t="s">
        <v>6</v>
      </c>
      <c r="E262" s="6" t="s">
        <v>303</v>
      </c>
      <c r="F262" s="9" t="s">
        <v>62</v>
      </c>
      <c r="G262" s="67"/>
      <c r="H262" s="67"/>
      <c r="I262" s="67">
        <f t="shared" si="109"/>
        <v>0</v>
      </c>
      <c r="J262" s="68"/>
      <c r="K262" s="67"/>
      <c r="L262" s="67">
        <f t="shared" si="126"/>
        <v>0</v>
      </c>
      <c r="M262" s="67"/>
      <c r="N262" s="67"/>
      <c r="O262" s="67">
        <f t="shared" si="127"/>
        <v>0</v>
      </c>
    </row>
    <row r="263" spans="1:15" s="31" customFormat="1" ht="12">
      <c r="A263" s="7" t="s">
        <v>252</v>
      </c>
      <c r="B263" s="16">
        <v>800</v>
      </c>
      <c r="C263" s="6" t="s">
        <v>8</v>
      </c>
      <c r="D263" s="6" t="s">
        <v>6</v>
      </c>
      <c r="E263" s="6" t="s">
        <v>475</v>
      </c>
      <c r="F263" s="9" t="s">
        <v>117</v>
      </c>
      <c r="G263" s="67">
        <f>G264</f>
        <v>6350000</v>
      </c>
      <c r="H263" s="67">
        <f>H264</f>
        <v>0</v>
      </c>
      <c r="I263" s="67">
        <f t="shared" si="109"/>
        <v>6350000</v>
      </c>
      <c r="J263" s="67">
        <f t="shared" ref="J263:M263" si="139">J264</f>
        <v>816666.67</v>
      </c>
      <c r="K263" s="67">
        <f>K264</f>
        <v>0</v>
      </c>
      <c r="L263" s="67">
        <f t="shared" si="126"/>
        <v>816666.67</v>
      </c>
      <c r="M263" s="67">
        <f t="shared" si="139"/>
        <v>0</v>
      </c>
      <c r="N263" s="67">
        <f>N264</f>
        <v>0</v>
      </c>
      <c r="O263" s="67">
        <f t="shared" si="127"/>
        <v>0</v>
      </c>
    </row>
    <row r="264" spans="1:15" s="31" customFormat="1" ht="15" customHeight="1">
      <c r="A264" s="7" t="s">
        <v>119</v>
      </c>
      <c r="B264" s="16">
        <v>800</v>
      </c>
      <c r="C264" s="6" t="s">
        <v>8</v>
      </c>
      <c r="D264" s="6" t="s">
        <v>6</v>
      </c>
      <c r="E264" s="6" t="s">
        <v>475</v>
      </c>
      <c r="F264" s="9" t="s">
        <v>118</v>
      </c>
      <c r="G264" s="67">
        <v>6350000</v>
      </c>
      <c r="H264" s="67"/>
      <c r="I264" s="67">
        <f t="shared" si="109"/>
        <v>6350000</v>
      </c>
      <c r="J264" s="68">
        <v>816666.67</v>
      </c>
      <c r="K264" s="67"/>
      <c r="L264" s="67">
        <f t="shared" si="126"/>
        <v>816666.67</v>
      </c>
      <c r="M264" s="67">
        <v>0</v>
      </c>
      <c r="N264" s="67"/>
      <c r="O264" s="67">
        <f t="shared" si="127"/>
        <v>0</v>
      </c>
    </row>
    <row r="265" spans="1:15" s="31" customFormat="1" ht="0.75" hidden="1" customHeight="1">
      <c r="A265" s="7" t="s">
        <v>304</v>
      </c>
      <c r="B265" s="16">
        <v>800</v>
      </c>
      <c r="C265" s="6" t="s">
        <v>8</v>
      </c>
      <c r="D265" s="6" t="s">
        <v>6</v>
      </c>
      <c r="E265" s="6" t="s">
        <v>303</v>
      </c>
      <c r="F265" s="9"/>
      <c r="G265" s="67">
        <f>G266+G268</f>
        <v>0</v>
      </c>
      <c r="H265" s="67">
        <f>H266+H268</f>
        <v>0</v>
      </c>
      <c r="I265" s="67">
        <f t="shared" si="109"/>
        <v>0</v>
      </c>
      <c r="J265" s="67">
        <f t="shared" ref="J265:M265" si="140">J266+J268</f>
        <v>0</v>
      </c>
      <c r="K265" s="67">
        <f>K266+K268</f>
        <v>0</v>
      </c>
      <c r="L265" s="67">
        <f t="shared" si="126"/>
        <v>0</v>
      </c>
      <c r="M265" s="67">
        <f t="shared" si="140"/>
        <v>0</v>
      </c>
      <c r="N265" s="67">
        <f>N266+N268</f>
        <v>0</v>
      </c>
      <c r="O265" s="67">
        <f t="shared" si="127"/>
        <v>0</v>
      </c>
    </row>
    <row r="266" spans="1:15" s="31" customFormat="1" ht="12" hidden="1">
      <c r="A266" s="10" t="s">
        <v>63</v>
      </c>
      <c r="B266" s="16">
        <v>800</v>
      </c>
      <c r="C266" s="6" t="s">
        <v>8</v>
      </c>
      <c r="D266" s="6" t="s">
        <v>6</v>
      </c>
      <c r="E266" s="6" t="s">
        <v>303</v>
      </c>
      <c r="F266" s="9" t="s">
        <v>61</v>
      </c>
      <c r="G266" s="67">
        <f>G267</f>
        <v>0</v>
      </c>
      <c r="H266" s="67">
        <f>H267</f>
        <v>0</v>
      </c>
      <c r="I266" s="67">
        <f t="shared" si="109"/>
        <v>0</v>
      </c>
      <c r="J266" s="67">
        <f t="shared" ref="J266:M266" si="141">J267</f>
        <v>0</v>
      </c>
      <c r="K266" s="67">
        <f>K267</f>
        <v>0</v>
      </c>
      <c r="L266" s="67">
        <f t="shared" si="126"/>
        <v>0</v>
      </c>
      <c r="M266" s="67">
        <f t="shared" si="141"/>
        <v>0</v>
      </c>
      <c r="N266" s="67">
        <f>N267</f>
        <v>0</v>
      </c>
      <c r="O266" s="67">
        <f t="shared" si="127"/>
        <v>0</v>
      </c>
    </row>
    <row r="267" spans="1:15" s="31" customFormat="1" ht="12" hidden="1">
      <c r="A267" s="10" t="s">
        <v>80</v>
      </c>
      <c r="B267" s="16">
        <v>800</v>
      </c>
      <c r="C267" s="6" t="s">
        <v>8</v>
      </c>
      <c r="D267" s="6" t="s">
        <v>6</v>
      </c>
      <c r="E267" s="6" t="s">
        <v>303</v>
      </c>
      <c r="F267" s="9" t="s">
        <v>62</v>
      </c>
      <c r="G267" s="67"/>
      <c r="H267" s="67"/>
      <c r="I267" s="67">
        <f t="shared" si="109"/>
        <v>0</v>
      </c>
      <c r="J267" s="68"/>
      <c r="K267" s="67"/>
      <c r="L267" s="67">
        <f t="shared" si="126"/>
        <v>0</v>
      </c>
      <c r="M267" s="67"/>
      <c r="N267" s="67"/>
      <c r="O267" s="67">
        <f t="shared" si="127"/>
        <v>0</v>
      </c>
    </row>
    <row r="268" spans="1:15" s="31" customFormat="1" ht="12" hidden="1">
      <c r="A268" s="7" t="s">
        <v>252</v>
      </c>
      <c r="B268" s="16">
        <v>800</v>
      </c>
      <c r="C268" s="6" t="s">
        <v>8</v>
      </c>
      <c r="D268" s="6" t="s">
        <v>6</v>
      </c>
      <c r="E268" s="6" t="s">
        <v>303</v>
      </c>
      <c r="F268" s="9" t="s">
        <v>117</v>
      </c>
      <c r="G268" s="67">
        <f>G269</f>
        <v>0</v>
      </c>
      <c r="H268" s="67">
        <f>H269</f>
        <v>0</v>
      </c>
      <c r="I268" s="67">
        <f t="shared" si="109"/>
        <v>0</v>
      </c>
      <c r="J268" s="67">
        <f t="shared" ref="J268:M268" si="142">J269</f>
        <v>0</v>
      </c>
      <c r="K268" s="67">
        <f>K269</f>
        <v>0</v>
      </c>
      <c r="L268" s="67">
        <f t="shared" si="126"/>
        <v>0</v>
      </c>
      <c r="M268" s="67">
        <f t="shared" si="142"/>
        <v>0</v>
      </c>
      <c r="N268" s="67">
        <f>N269</f>
        <v>0</v>
      </c>
      <c r="O268" s="67">
        <f t="shared" si="127"/>
        <v>0</v>
      </c>
    </row>
    <row r="269" spans="1:15" s="31" customFormat="1" ht="12" hidden="1">
      <c r="A269" s="7" t="s">
        <v>119</v>
      </c>
      <c r="B269" s="16">
        <v>800</v>
      </c>
      <c r="C269" s="6" t="s">
        <v>8</v>
      </c>
      <c r="D269" s="6" t="s">
        <v>6</v>
      </c>
      <c r="E269" s="6" t="s">
        <v>303</v>
      </c>
      <c r="F269" s="9" t="s">
        <v>118</v>
      </c>
      <c r="G269" s="67">
        <v>0</v>
      </c>
      <c r="H269" s="67"/>
      <c r="I269" s="67">
        <f t="shared" si="109"/>
        <v>0</v>
      </c>
      <c r="J269" s="68">
        <v>0</v>
      </c>
      <c r="K269" s="67"/>
      <c r="L269" s="67">
        <f t="shared" si="126"/>
        <v>0</v>
      </c>
      <c r="M269" s="67">
        <v>0</v>
      </c>
      <c r="N269" s="67"/>
      <c r="O269" s="67">
        <f t="shared" si="127"/>
        <v>0</v>
      </c>
    </row>
    <row r="270" spans="1:15" s="34" customFormat="1" ht="14.25" customHeight="1">
      <c r="A270" s="8" t="s">
        <v>553</v>
      </c>
      <c r="B270" s="20">
        <v>800</v>
      </c>
      <c r="C270" s="4" t="s">
        <v>8</v>
      </c>
      <c r="D270" s="4" t="s">
        <v>7</v>
      </c>
      <c r="E270" s="4"/>
      <c r="F270" s="21"/>
      <c r="G270" s="66">
        <f t="shared" ref="G270:H274" si="143">G271</f>
        <v>0</v>
      </c>
      <c r="H270" s="66">
        <f t="shared" si="143"/>
        <v>17560</v>
      </c>
      <c r="I270" s="66">
        <f t="shared" si="109"/>
        <v>17560</v>
      </c>
      <c r="J270" s="66">
        <f t="shared" ref="J270:K274" si="144">J271</f>
        <v>0</v>
      </c>
      <c r="K270" s="66">
        <f t="shared" si="144"/>
        <v>0</v>
      </c>
      <c r="L270" s="66">
        <f t="shared" si="126"/>
        <v>0</v>
      </c>
      <c r="M270" s="66">
        <f t="shared" ref="M270:N274" si="145">M271</f>
        <v>0</v>
      </c>
      <c r="N270" s="66">
        <f t="shared" si="145"/>
        <v>0</v>
      </c>
      <c r="O270" s="66">
        <f t="shared" si="127"/>
        <v>0</v>
      </c>
    </row>
    <row r="271" spans="1:15" s="31" customFormat="1" ht="24">
      <c r="A271" s="7" t="s">
        <v>375</v>
      </c>
      <c r="B271" s="16">
        <v>800</v>
      </c>
      <c r="C271" s="6" t="s">
        <v>8</v>
      </c>
      <c r="D271" s="6" t="s">
        <v>7</v>
      </c>
      <c r="E271" s="6" t="s">
        <v>374</v>
      </c>
      <c r="F271" s="9"/>
      <c r="G271" s="67">
        <f t="shared" si="143"/>
        <v>0</v>
      </c>
      <c r="H271" s="67">
        <f t="shared" si="143"/>
        <v>17560</v>
      </c>
      <c r="I271" s="67">
        <f t="shared" si="109"/>
        <v>17560</v>
      </c>
      <c r="J271" s="67">
        <f t="shared" si="144"/>
        <v>0</v>
      </c>
      <c r="K271" s="67">
        <f t="shared" si="144"/>
        <v>0</v>
      </c>
      <c r="L271" s="67">
        <f t="shared" si="126"/>
        <v>0</v>
      </c>
      <c r="M271" s="67">
        <f t="shared" si="145"/>
        <v>0</v>
      </c>
      <c r="N271" s="67">
        <f t="shared" si="145"/>
        <v>0</v>
      </c>
      <c r="O271" s="67">
        <f t="shared" si="127"/>
        <v>0</v>
      </c>
    </row>
    <row r="272" spans="1:15" s="31" customFormat="1" ht="24">
      <c r="A272" s="7" t="s">
        <v>380</v>
      </c>
      <c r="B272" s="16">
        <v>800</v>
      </c>
      <c r="C272" s="6" t="s">
        <v>8</v>
      </c>
      <c r="D272" s="6" t="s">
        <v>7</v>
      </c>
      <c r="E272" s="6" t="s">
        <v>381</v>
      </c>
      <c r="F272" s="9"/>
      <c r="G272" s="67">
        <f t="shared" si="143"/>
        <v>0</v>
      </c>
      <c r="H272" s="67">
        <f t="shared" si="143"/>
        <v>17560</v>
      </c>
      <c r="I272" s="67">
        <f t="shared" si="109"/>
        <v>17560</v>
      </c>
      <c r="J272" s="67">
        <f t="shared" si="144"/>
        <v>0</v>
      </c>
      <c r="K272" s="67">
        <f t="shared" si="144"/>
        <v>0</v>
      </c>
      <c r="L272" s="67">
        <f t="shared" si="126"/>
        <v>0</v>
      </c>
      <c r="M272" s="67">
        <f t="shared" si="145"/>
        <v>0</v>
      </c>
      <c r="N272" s="67">
        <f t="shared" si="145"/>
        <v>0</v>
      </c>
      <c r="O272" s="67">
        <f t="shared" si="127"/>
        <v>0</v>
      </c>
    </row>
    <row r="273" spans="1:17" s="31" customFormat="1" ht="24">
      <c r="A273" s="7" t="s">
        <v>552</v>
      </c>
      <c r="B273" s="16">
        <v>800</v>
      </c>
      <c r="C273" s="6" t="s">
        <v>8</v>
      </c>
      <c r="D273" s="6" t="s">
        <v>7</v>
      </c>
      <c r="E273" s="6" t="s">
        <v>551</v>
      </c>
      <c r="F273" s="9"/>
      <c r="G273" s="67">
        <f t="shared" si="143"/>
        <v>0</v>
      </c>
      <c r="H273" s="67">
        <f t="shared" si="143"/>
        <v>17560</v>
      </c>
      <c r="I273" s="67">
        <f t="shared" si="109"/>
        <v>17560</v>
      </c>
      <c r="J273" s="67">
        <f t="shared" si="144"/>
        <v>0</v>
      </c>
      <c r="K273" s="67">
        <f t="shared" si="144"/>
        <v>0</v>
      </c>
      <c r="L273" s="67">
        <f t="shared" si="126"/>
        <v>0</v>
      </c>
      <c r="M273" s="67">
        <f t="shared" si="145"/>
        <v>0</v>
      </c>
      <c r="N273" s="67">
        <f t="shared" si="145"/>
        <v>0</v>
      </c>
      <c r="O273" s="67">
        <f t="shared" si="127"/>
        <v>0</v>
      </c>
    </row>
    <row r="274" spans="1:17" s="31" customFormat="1" ht="15.75" customHeight="1">
      <c r="A274" s="7" t="s">
        <v>425</v>
      </c>
      <c r="B274" s="16">
        <v>800</v>
      </c>
      <c r="C274" s="6" t="s">
        <v>8</v>
      </c>
      <c r="D274" s="6" t="s">
        <v>7</v>
      </c>
      <c r="E274" s="6" t="s">
        <v>551</v>
      </c>
      <c r="F274" s="9" t="s">
        <v>61</v>
      </c>
      <c r="G274" s="67">
        <f t="shared" si="143"/>
        <v>0</v>
      </c>
      <c r="H274" s="67">
        <f t="shared" si="143"/>
        <v>17560</v>
      </c>
      <c r="I274" s="67">
        <f t="shared" si="109"/>
        <v>17560</v>
      </c>
      <c r="J274" s="67">
        <f t="shared" si="144"/>
        <v>0</v>
      </c>
      <c r="K274" s="67">
        <f t="shared" si="144"/>
        <v>0</v>
      </c>
      <c r="L274" s="67">
        <f t="shared" si="126"/>
        <v>0</v>
      </c>
      <c r="M274" s="67">
        <f t="shared" si="145"/>
        <v>0</v>
      </c>
      <c r="N274" s="67">
        <f t="shared" si="145"/>
        <v>0</v>
      </c>
      <c r="O274" s="67">
        <f t="shared" si="127"/>
        <v>0</v>
      </c>
    </row>
    <row r="275" spans="1:17" s="31" customFormat="1" ht="15.75" customHeight="1">
      <c r="A275" s="7" t="s">
        <v>82</v>
      </c>
      <c r="B275" s="16">
        <v>800</v>
      </c>
      <c r="C275" s="6" t="s">
        <v>8</v>
      </c>
      <c r="D275" s="6" t="s">
        <v>7</v>
      </c>
      <c r="E275" s="6" t="s">
        <v>551</v>
      </c>
      <c r="F275" s="9" t="s">
        <v>62</v>
      </c>
      <c r="G275" s="67"/>
      <c r="H275" s="67">
        <v>17560</v>
      </c>
      <c r="I275" s="67">
        <f t="shared" si="109"/>
        <v>17560</v>
      </c>
      <c r="J275" s="67"/>
      <c r="K275" s="67"/>
      <c r="L275" s="67">
        <f t="shared" si="126"/>
        <v>0</v>
      </c>
      <c r="M275" s="67"/>
      <c r="N275" s="67"/>
      <c r="O275" s="67">
        <f t="shared" si="127"/>
        <v>0</v>
      </c>
    </row>
    <row r="276" spans="1:17" s="32" customFormat="1" ht="15.75" customHeight="1">
      <c r="A276" s="1" t="s">
        <v>265</v>
      </c>
      <c r="B276" s="18">
        <v>800</v>
      </c>
      <c r="C276" s="2" t="s">
        <v>15</v>
      </c>
      <c r="D276" s="2"/>
      <c r="E276" s="2"/>
      <c r="F276" s="12"/>
      <c r="G276" s="65">
        <f t="shared" ref="G276:N283" si="146">G277</f>
        <v>2170000</v>
      </c>
      <c r="H276" s="65">
        <f t="shared" si="146"/>
        <v>260000</v>
      </c>
      <c r="I276" s="65">
        <f t="shared" si="109"/>
        <v>2430000</v>
      </c>
      <c r="J276" s="65">
        <f t="shared" si="146"/>
        <v>2170000</v>
      </c>
      <c r="K276" s="65">
        <f t="shared" si="146"/>
        <v>0</v>
      </c>
      <c r="L276" s="65">
        <f t="shared" si="126"/>
        <v>2170000</v>
      </c>
      <c r="M276" s="65">
        <f t="shared" si="146"/>
        <v>1170000</v>
      </c>
      <c r="N276" s="65">
        <f t="shared" si="146"/>
        <v>0</v>
      </c>
      <c r="O276" s="65">
        <f t="shared" si="127"/>
        <v>1170000</v>
      </c>
      <c r="P276" s="31"/>
      <c r="Q276" s="31"/>
    </row>
    <row r="277" spans="1:17" s="34" customFormat="1" ht="15.75" customHeight="1">
      <c r="A277" s="19" t="s">
        <v>264</v>
      </c>
      <c r="B277" s="20">
        <v>800</v>
      </c>
      <c r="C277" s="4" t="s">
        <v>15</v>
      </c>
      <c r="D277" s="4" t="s">
        <v>8</v>
      </c>
      <c r="E277" s="4"/>
      <c r="F277" s="21"/>
      <c r="G277" s="66">
        <f>G278+G285</f>
        <v>2170000</v>
      </c>
      <c r="H277" s="66">
        <f>H278+H285</f>
        <v>260000</v>
      </c>
      <c r="I277" s="66">
        <f t="shared" si="109"/>
        <v>2430000</v>
      </c>
      <c r="J277" s="66">
        <f t="shared" ref="J277:M277" si="147">J278+J285</f>
        <v>2170000</v>
      </c>
      <c r="K277" s="66">
        <f>K278+K285</f>
        <v>0</v>
      </c>
      <c r="L277" s="66">
        <f t="shared" si="126"/>
        <v>2170000</v>
      </c>
      <c r="M277" s="66">
        <f t="shared" si="147"/>
        <v>1170000</v>
      </c>
      <c r="N277" s="66">
        <f>N278+N285</f>
        <v>0</v>
      </c>
      <c r="O277" s="66">
        <f t="shared" si="127"/>
        <v>1170000</v>
      </c>
      <c r="P277" s="56"/>
      <c r="Q277" s="56"/>
    </row>
    <row r="278" spans="1:17" s="31" customFormat="1" ht="36">
      <c r="A278" s="10" t="s">
        <v>372</v>
      </c>
      <c r="B278" s="16">
        <v>800</v>
      </c>
      <c r="C278" s="6" t="s">
        <v>15</v>
      </c>
      <c r="D278" s="6" t="s">
        <v>8</v>
      </c>
      <c r="E278" s="6" t="s">
        <v>266</v>
      </c>
      <c r="F278" s="9"/>
      <c r="G278" s="67">
        <f>G279+G282</f>
        <v>1000000</v>
      </c>
      <c r="H278" s="67">
        <f>H279+H282</f>
        <v>260000</v>
      </c>
      <c r="I278" s="67">
        <f t="shared" si="109"/>
        <v>1260000</v>
      </c>
      <c r="J278" s="67">
        <f t="shared" ref="J278:M278" si="148">J279+J282</f>
        <v>1000000</v>
      </c>
      <c r="K278" s="67">
        <f>K279+K282</f>
        <v>0</v>
      </c>
      <c r="L278" s="67">
        <f t="shared" si="126"/>
        <v>1000000</v>
      </c>
      <c r="M278" s="67">
        <f t="shared" si="148"/>
        <v>0</v>
      </c>
      <c r="N278" s="67">
        <f>N279+N282</f>
        <v>0</v>
      </c>
      <c r="O278" s="67">
        <f t="shared" si="127"/>
        <v>0</v>
      </c>
    </row>
    <row r="279" spans="1:17" s="31" customFormat="1" ht="24">
      <c r="A279" s="7" t="s">
        <v>282</v>
      </c>
      <c r="B279" s="16">
        <v>800</v>
      </c>
      <c r="C279" s="6" t="s">
        <v>15</v>
      </c>
      <c r="D279" s="6" t="s">
        <v>8</v>
      </c>
      <c r="E279" s="6" t="s">
        <v>281</v>
      </c>
      <c r="F279" s="9"/>
      <c r="G279" s="67">
        <f>G280</f>
        <v>0</v>
      </c>
      <c r="H279" s="67">
        <f>H280</f>
        <v>260000</v>
      </c>
      <c r="I279" s="67">
        <f t="shared" si="109"/>
        <v>260000</v>
      </c>
      <c r="J279" s="67">
        <f t="shared" ref="J279:M280" si="149">J280</f>
        <v>0</v>
      </c>
      <c r="K279" s="67">
        <f>K280</f>
        <v>0</v>
      </c>
      <c r="L279" s="67">
        <f t="shared" si="126"/>
        <v>0</v>
      </c>
      <c r="M279" s="67">
        <f t="shared" si="149"/>
        <v>0</v>
      </c>
      <c r="N279" s="67">
        <f>N280</f>
        <v>0</v>
      </c>
      <c r="O279" s="67">
        <f t="shared" si="127"/>
        <v>0</v>
      </c>
    </row>
    <row r="280" spans="1:17" s="31" customFormat="1" ht="12">
      <c r="A280" s="7" t="s">
        <v>425</v>
      </c>
      <c r="B280" s="16">
        <v>800</v>
      </c>
      <c r="C280" s="6" t="s">
        <v>15</v>
      </c>
      <c r="D280" s="6" t="s">
        <v>8</v>
      </c>
      <c r="E280" s="6" t="s">
        <v>281</v>
      </c>
      <c r="F280" s="9" t="s">
        <v>61</v>
      </c>
      <c r="G280" s="67">
        <f>G281</f>
        <v>0</v>
      </c>
      <c r="H280" s="67">
        <f>H281</f>
        <v>260000</v>
      </c>
      <c r="I280" s="67">
        <f t="shared" si="109"/>
        <v>260000</v>
      </c>
      <c r="J280" s="67">
        <f t="shared" si="149"/>
        <v>0</v>
      </c>
      <c r="K280" s="67">
        <f>K281</f>
        <v>0</v>
      </c>
      <c r="L280" s="67">
        <f t="shared" si="126"/>
        <v>0</v>
      </c>
      <c r="M280" s="67">
        <f t="shared" si="149"/>
        <v>0</v>
      </c>
      <c r="N280" s="67">
        <f>N281</f>
        <v>0</v>
      </c>
      <c r="O280" s="67">
        <f t="shared" si="127"/>
        <v>0</v>
      </c>
    </row>
    <row r="281" spans="1:17" s="31" customFormat="1" ht="12">
      <c r="A281" s="7" t="s">
        <v>82</v>
      </c>
      <c r="B281" s="16">
        <v>800</v>
      </c>
      <c r="C281" s="6" t="s">
        <v>15</v>
      </c>
      <c r="D281" s="6" t="s">
        <v>8</v>
      </c>
      <c r="E281" s="6" t="s">
        <v>281</v>
      </c>
      <c r="F281" s="9" t="s">
        <v>62</v>
      </c>
      <c r="G281" s="67">
        <v>0</v>
      </c>
      <c r="H281" s="67">
        <v>260000</v>
      </c>
      <c r="I281" s="67">
        <f t="shared" si="109"/>
        <v>260000</v>
      </c>
      <c r="J281" s="68"/>
      <c r="K281" s="67"/>
      <c r="L281" s="67">
        <f t="shared" si="126"/>
        <v>0</v>
      </c>
      <c r="M281" s="67"/>
      <c r="N281" s="67"/>
      <c r="O281" s="67">
        <f t="shared" si="127"/>
        <v>0</v>
      </c>
    </row>
    <row r="282" spans="1:17" s="31" customFormat="1" ht="12">
      <c r="A282" s="10" t="s">
        <v>268</v>
      </c>
      <c r="B282" s="16">
        <v>800</v>
      </c>
      <c r="C282" s="6" t="s">
        <v>15</v>
      </c>
      <c r="D282" s="6" t="s">
        <v>8</v>
      </c>
      <c r="E282" s="6" t="s">
        <v>267</v>
      </c>
      <c r="F282" s="9"/>
      <c r="G282" s="67">
        <f t="shared" si="146"/>
        <v>1000000</v>
      </c>
      <c r="H282" s="67">
        <f t="shared" si="146"/>
        <v>0</v>
      </c>
      <c r="I282" s="67">
        <f t="shared" ref="I282:I345" si="150">G282+H282</f>
        <v>1000000</v>
      </c>
      <c r="J282" s="67">
        <f t="shared" si="146"/>
        <v>1000000</v>
      </c>
      <c r="K282" s="67">
        <f t="shared" si="146"/>
        <v>0</v>
      </c>
      <c r="L282" s="67">
        <f t="shared" si="126"/>
        <v>1000000</v>
      </c>
      <c r="M282" s="67">
        <f t="shared" si="146"/>
        <v>0</v>
      </c>
      <c r="N282" s="67">
        <f t="shared" si="146"/>
        <v>0</v>
      </c>
      <c r="O282" s="67">
        <f t="shared" si="127"/>
        <v>0</v>
      </c>
    </row>
    <row r="283" spans="1:17" s="31" customFormat="1" ht="12">
      <c r="A283" s="7" t="s">
        <v>425</v>
      </c>
      <c r="B283" s="16">
        <v>800</v>
      </c>
      <c r="C283" s="6" t="s">
        <v>15</v>
      </c>
      <c r="D283" s="6" t="s">
        <v>8</v>
      </c>
      <c r="E283" s="6" t="s">
        <v>267</v>
      </c>
      <c r="F283" s="9" t="s">
        <v>61</v>
      </c>
      <c r="G283" s="67">
        <f t="shared" si="146"/>
        <v>1000000</v>
      </c>
      <c r="H283" s="67">
        <f t="shared" si="146"/>
        <v>0</v>
      </c>
      <c r="I283" s="67">
        <f t="shared" si="150"/>
        <v>1000000</v>
      </c>
      <c r="J283" s="67">
        <f t="shared" si="146"/>
        <v>1000000</v>
      </c>
      <c r="K283" s="67">
        <f t="shared" si="146"/>
        <v>0</v>
      </c>
      <c r="L283" s="67">
        <f t="shared" si="126"/>
        <v>1000000</v>
      </c>
      <c r="M283" s="67">
        <f t="shared" si="146"/>
        <v>0</v>
      </c>
      <c r="N283" s="67">
        <f t="shared" si="146"/>
        <v>0</v>
      </c>
      <c r="O283" s="67">
        <f t="shared" si="127"/>
        <v>0</v>
      </c>
    </row>
    <row r="284" spans="1:17" s="31" customFormat="1" ht="12">
      <c r="A284" s="7" t="s">
        <v>82</v>
      </c>
      <c r="B284" s="16">
        <v>800</v>
      </c>
      <c r="C284" s="6" t="s">
        <v>15</v>
      </c>
      <c r="D284" s="6" t="s">
        <v>8</v>
      </c>
      <c r="E284" s="6" t="s">
        <v>267</v>
      </c>
      <c r="F284" s="9" t="s">
        <v>62</v>
      </c>
      <c r="G284" s="67">
        <v>1000000</v>
      </c>
      <c r="H284" s="67"/>
      <c r="I284" s="67">
        <f t="shared" si="150"/>
        <v>1000000</v>
      </c>
      <c r="J284" s="68">
        <v>1000000</v>
      </c>
      <c r="K284" s="67"/>
      <c r="L284" s="67">
        <f t="shared" si="126"/>
        <v>1000000</v>
      </c>
      <c r="M284" s="67">
        <v>0</v>
      </c>
      <c r="N284" s="67"/>
      <c r="O284" s="67">
        <f t="shared" si="127"/>
        <v>0</v>
      </c>
    </row>
    <row r="285" spans="1:17" s="31" customFormat="1" ht="24">
      <c r="A285" s="7" t="s">
        <v>435</v>
      </c>
      <c r="B285" s="16">
        <v>800</v>
      </c>
      <c r="C285" s="6" t="s">
        <v>15</v>
      </c>
      <c r="D285" s="6" t="s">
        <v>8</v>
      </c>
      <c r="E285" s="6" t="s">
        <v>285</v>
      </c>
      <c r="F285" s="9"/>
      <c r="G285" s="67">
        <f t="shared" ref="G285:H287" si="151">G286</f>
        <v>1170000</v>
      </c>
      <c r="H285" s="67">
        <f t="shared" si="151"/>
        <v>0</v>
      </c>
      <c r="I285" s="67">
        <f t="shared" si="150"/>
        <v>1170000</v>
      </c>
      <c r="J285" s="67">
        <f>J286</f>
        <v>1170000</v>
      </c>
      <c r="K285" s="67">
        <f>K286</f>
        <v>0</v>
      </c>
      <c r="L285" s="67">
        <f t="shared" si="126"/>
        <v>1170000</v>
      </c>
      <c r="M285" s="67">
        <f>M286</f>
        <v>1170000</v>
      </c>
      <c r="N285" s="67">
        <f>N286</f>
        <v>0</v>
      </c>
      <c r="O285" s="67">
        <f t="shared" si="127"/>
        <v>1170000</v>
      </c>
    </row>
    <row r="286" spans="1:17" s="31" customFormat="1" ht="24">
      <c r="A286" s="10" t="s">
        <v>314</v>
      </c>
      <c r="B286" s="16">
        <v>800</v>
      </c>
      <c r="C286" s="6" t="s">
        <v>15</v>
      </c>
      <c r="D286" s="6" t="s">
        <v>8</v>
      </c>
      <c r="E286" s="6" t="s">
        <v>373</v>
      </c>
      <c r="F286" s="9"/>
      <c r="G286" s="67">
        <f t="shared" si="151"/>
        <v>1170000</v>
      </c>
      <c r="H286" s="67">
        <f t="shared" si="151"/>
        <v>0</v>
      </c>
      <c r="I286" s="67">
        <f t="shared" si="150"/>
        <v>1170000</v>
      </c>
      <c r="J286" s="67">
        <f t="shared" ref="J286:M287" si="152">J287</f>
        <v>1170000</v>
      </c>
      <c r="K286" s="67">
        <f>K287</f>
        <v>0</v>
      </c>
      <c r="L286" s="67">
        <f t="shared" si="126"/>
        <v>1170000</v>
      </c>
      <c r="M286" s="67">
        <f t="shared" si="152"/>
        <v>1170000</v>
      </c>
      <c r="N286" s="67">
        <f>N287</f>
        <v>0</v>
      </c>
      <c r="O286" s="67">
        <f t="shared" si="127"/>
        <v>1170000</v>
      </c>
    </row>
    <row r="287" spans="1:17" s="31" customFormat="1" ht="12">
      <c r="A287" s="10" t="s">
        <v>63</v>
      </c>
      <c r="B287" s="16">
        <v>800</v>
      </c>
      <c r="C287" s="6" t="s">
        <v>15</v>
      </c>
      <c r="D287" s="6" t="s">
        <v>8</v>
      </c>
      <c r="E287" s="6" t="s">
        <v>373</v>
      </c>
      <c r="F287" s="9" t="s">
        <v>61</v>
      </c>
      <c r="G287" s="67">
        <f t="shared" si="151"/>
        <v>1170000</v>
      </c>
      <c r="H287" s="67">
        <f t="shared" si="151"/>
        <v>0</v>
      </c>
      <c r="I287" s="67">
        <f t="shared" si="150"/>
        <v>1170000</v>
      </c>
      <c r="J287" s="67">
        <f t="shared" si="152"/>
        <v>1170000</v>
      </c>
      <c r="K287" s="67">
        <f>K288</f>
        <v>0</v>
      </c>
      <c r="L287" s="67">
        <f t="shared" si="126"/>
        <v>1170000</v>
      </c>
      <c r="M287" s="67">
        <f t="shared" si="152"/>
        <v>1170000</v>
      </c>
      <c r="N287" s="67">
        <f>N288</f>
        <v>0</v>
      </c>
      <c r="O287" s="67">
        <f t="shared" si="127"/>
        <v>1170000</v>
      </c>
    </row>
    <row r="288" spans="1:17" s="31" customFormat="1" ht="12">
      <c r="A288" s="10" t="s">
        <v>80</v>
      </c>
      <c r="B288" s="16">
        <v>800</v>
      </c>
      <c r="C288" s="6" t="s">
        <v>15</v>
      </c>
      <c r="D288" s="6" t="s">
        <v>8</v>
      </c>
      <c r="E288" s="6" t="s">
        <v>373</v>
      </c>
      <c r="F288" s="9" t="s">
        <v>62</v>
      </c>
      <c r="G288" s="67">
        <v>1170000</v>
      </c>
      <c r="H288" s="67"/>
      <c r="I288" s="67">
        <f t="shared" si="150"/>
        <v>1170000</v>
      </c>
      <c r="J288" s="68">
        <v>1170000</v>
      </c>
      <c r="K288" s="67"/>
      <c r="L288" s="67">
        <f t="shared" si="126"/>
        <v>1170000</v>
      </c>
      <c r="M288" s="67">
        <v>1170000</v>
      </c>
      <c r="N288" s="67"/>
      <c r="O288" s="67">
        <f t="shared" si="127"/>
        <v>1170000</v>
      </c>
    </row>
    <row r="289" spans="1:15" s="31" customFormat="1" ht="12">
      <c r="A289" s="11" t="s">
        <v>21</v>
      </c>
      <c r="B289" s="2" t="s">
        <v>22</v>
      </c>
      <c r="C289" s="2" t="s">
        <v>9</v>
      </c>
      <c r="D289" s="6"/>
      <c r="E289" s="6"/>
      <c r="F289" s="9"/>
      <c r="G289" s="65">
        <f>G301+G330+G290</f>
        <v>119791429.98999999</v>
      </c>
      <c r="H289" s="65">
        <f>H301+H330+H290</f>
        <v>37200</v>
      </c>
      <c r="I289" s="65">
        <f t="shared" si="150"/>
        <v>119828629.98999999</v>
      </c>
      <c r="J289" s="65">
        <f t="shared" ref="J289:M289" si="153">J301+J330+J290</f>
        <v>12626780</v>
      </c>
      <c r="K289" s="65">
        <f>K301+K330+K290</f>
        <v>0</v>
      </c>
      <c r="L289" s="65">
        <f t="shared" si="126"/>
        <v>12626780</v>
      </c>
      <c r="M289" s="65">
        <f t="shared" si="153"/>
        <v>12532700</v>
      </c>
      <c r="N289" s="65">
        <f>N301+N330+N290</f>
        <v>0</v>
      </c>
      <c r="O289" s="65">
        <f t="shared" si="127"/>
        <v>12532700</v>
      </c>
    </row>
    <row r="290" spans="1:15" s="56" customFormat="1" ht="12">
      <c r="A290" s="8" t="s">
        <v>23</v>
      </c>
      <c r="B290" s="4" t="s">
        <v>22</v>
      </c>
      <c r="C290" s="4" t="s">
        <v>9</v>
      </c>
      <c r="D290" s="4" t="s">
        <v>5</v>
      </c>
      <c r="E290" s="5"/>
      <c r="F290" s="46"/>
      <c r="G290" s="66">
        <f>G292</f>
        <v>107328029.98999999</v>
      </c>
      <c r="H290" s="66">
        <f>H292</f>
        <v>0</v>
      </c>
      <c r="I290" s="66">
        <f t="shared" si="150"/>
        <v>107328029.98999999</v>
      </c>
      <c r="J290" s="66">
        <f t="shared" ref="J290:M290" si="154">J292</f>
        <v>0</v>
      </c>
      <c r="K290" s="66">
        <f>K292</f>
        <v>0</v>
      </c>
      <c r="L290" s="66">
        <f t="shared" si="126"/>
        <v>0</v>
      </c>
      <c r="M290" s="66">
        <f t="shared" si="154"/>
        <v>0</v>
      </c>
      <c r="N290" s="66">
        <f>N292</f>
        <v>0</v>
      </c>
      <c r="O290" s="66">
        <f t="shared" si="127"/>
        <v>0</v>
      </c>
    </row>
    <row r="291" spans="1:15" s="31" customFormat="1" ht="24">
      <c r="A291" s="15" t="s">
        <v>272</v>
      </c>
      <c r="B291" s="35" t="s">
        <v>22</v>
      </c>
      <c r="C291" s="35" t="s">
        <v>9</v>
      </c>
      <c r="D291" s="35" t="s">
        <v>5</v>
      </c>
      <c r="E291" s="35" t="s">
        <v>274</v>
      </c>
      <c r="F291" s="36"/>
      <c r="G291" s="67">
        <f t="shared" ref="G291:N299" si="155">G292</f>
        <v>107328029.98999999</v>
      </c>
      <c r="H291" s="67">
        <f t="shared" si="155"/>
        <v>0</v>
      </c>
      <c r="I291" s="67">
        <f t="shared" si="150"/>
        <v>107328029.98999999</v>
      </c>
      <c r="J291" s="67">
        <f t="shared" si="155"/>
        <v>0</v>
      </c>
      <c r="K291" s="67">
        <f t="shared" si="155"/>
        <v>0</v>
      </c>
      <c r="L291" s="67">
        <f t="shared" si="126"/>
        <v>0</v>
      </c>
      <c r="M291" s="67">
        <f t="shared" si="155"/>
        <v>0</v>
      </c>
      <c r="N291" s="67">
        <f t="shared" si="155"/>
        <v>0</v>
      </c>
      <c r="O291" s="67">
        <f t="shared" si="127"/>
        <v>0</v>
      </c>
    </row>
    <row r="292" spans="1:15" s="31" customFormat="1" ht="12">
      <c r="A292" s="15" t="s">
        <v>341</v>
      </c>
      <c r="B292" s="35" t="s">
        <v>22</v>
      </c>
      <c r="C292" s="35" t="s">
        <v>9</v>
      </c>
      <c r="D292" s="35" t="s">
        <v>5</v>
      </c>
      <c r="E292" s="35" t="s">
        <v>288</v>
      </c>
      <c r="F292" s="36"/>
      <c r="G292" s="67">
        <f>G297+G293</f>
        <v>107328029.98999999</v>
      </c>
      <c r="H292" s="67">
        <f>H297+H293</f>
        <v>0</v>
      </c>
      <c r="I292" s="67">
        <f t="shared" si="150"/>
        <v>107328029.98999999</v>
      </c>
      <c r="J292" s="67">
        <f t="shared" ref="J292:M292" si="156">J297+J293</f>
        <v>0</v>
      </c>
      <c r="K292" s="67">
        <f>K297+K293</f>
        <v>0</v>
      </c>
      <c r="L292" s="67">
        <f t="shared" si="126"/>
        <v>0</v>
      </c>
      <c r="M292" s="67">
        <f t="shared" si="156"/>
        <v>0</v>
      </c>
      <c r="N292" s="67">
        <f>N297+N293</f>
        <v>0</v>
      </c>
      <c r="O292" s="67">
        <f t="shared" si="127"/>
        <v>0</v>
      </c>
    </row>
    <row r="293" spans="1:15" s="31" customFormat="1" ht="24">
      <c r="A293" s="15" t="s">
        <v>259</v>
      </c>
      <c r="B293" s="35" t="s">
        <v>22</v>
      </c>
      <c r="C293" s="35" t="s">
        <v>9</v>
      </c>
      <c r="D293" s="35" t="s">
        <v>5</v>
      </c>
      <c r="E293" s="35" t="s">
        <v>449</v>
      </c>
      <c r="F293" s="36"/>
      <c r="G293" s="67">
        <f t="shared" si="155"/>
        <v>3022738</v>
      </c>
      <c r="H293" s="67">
        <f t="shared" si="155"/>
        <v>0</v>
      </c>
      <c r="I293" s="67">
        <f t="shared" si="150"/>
        <v>3022738</v>
      </c>
      <c r="J293" s="67">
        <f t="shared" si="155"/>
        <v>0</v>
      </c>
      <c r="K293" s="67">
        <f t="shared" si="155"/>
        <v>0</v>
      </c>
      <c r="L293" s="67">
        <f t="shared" si="126"/>
        <v>0</v>
      </c>
      <c r="M293" s="67">
        <f t="shared" si="155"/>
        <v>0</v>
      </c>
      <c r="N293" s="67">
        <f t="shared" si="155"/>
        <v>0</v>
      </c>
      <c r="O293" s="67">
        <f t="shared" si="127"/>
        <v>0</v>
      </c>
    </row>
    <row r="294" spans="1:15" s="31" customFormat="1" ht="12">
      <c r="A294" s="7" t="s">
        <v>252</v>
      </c>
      <c r="B294" s="35" t="s">
        <v>22</v>
      </c>
      <c r="C294" s="35" t="s">
        <v>9</v>
      </c>
      <c r="D294" s="35" t="s">
        <v>5</v>
      </c>
      <c r="E294" s="35" t="s">
        <v>449</v>
      </c>
      <c r="F294" s="36" t="s">
        <v>117</v>
      </c>
      <c r="G294" s="67">
        <f t="shared" si="155"/>
        <v>3022738</v>
      </c>
      <c r="H294" s="67">
        <f t="shared" si="155"/>
        <v>0</v>
      </c>
      <c r="I294" s="67">
        <f t="shared" si="150"/>
        <v>3022738</v>
      </c>
      <c r="J294" s="67">
        <f t="shared" si="155"/>
        <v>0</v>
      </c>
      <c r="K294" s="67">
        <f t="shared" si="155"/>
        <v>0</v>
      </c>
      <c r="L294" s="67">
        <f t="shared" si="126"/>
        <v>0</v>
      </c>
      <c r="M294" s="67">
        <f t="shared" si="155"/>
        <v>0</v>
      </c>
      <c r="N294" s="67">
        <f t="shared" si="155"/>
        <v>0</v>
      </c>
      <c r="O294" s="67">
        <f t="shared" si="127"/>
        <v>0</v>
      </c>
    </row>
    <row r="295" spans="1:15" s="31" customFormat="1" ht="12">
      <c r="A295" s="7" t="s">
        <v>119</v>
      </c>
      <c r="B295" s="35" t="s">
        <v>22</v>
      </c>
      <c r="C295" s="35" t="s">
        <v>9</v>
      </c>
      <c r="D295" s="35" t="s">
        <v>5</v>
      </c>
      <c r="E295" s="35" t="s">
        <v>449</v>
      </c>
      <c r="F295" s="36" t="s">
        <v>118</v>
      </c>
      <c r="G295" s="67">
        <f>G296+222738</f>
        <v>3022738</v>
      </c>
      <c r="H295" s="67">
        <f>H296</f>
        <v>0</v>
      </c>
      <c r="I295" s="67">
        <f t="shared" si="150"/>
        <v>3022738</v>
      </c>
      <c r="J295" s="67">
        <f t="shared" si="155"/>
        <v>0</v>
      </c>
      <c r="K295" s="67">
        <f>K296</f>
        <v>0</v>
      </c>
      <c r="L295" s="67">
        <f t="shared" si="126"/>
        <v>0</v>
      </c>
      <c r="M295" s="67">
        <f t="shared" si="155"/>
        <v>0</v>
      </c>
      <c r="N295" s="67">
        <f>N296</f>
        <v>0</v>
      </c>
      <c r="O295" s="67">
        <f t="shared" si="127"/>
        <v>0</v>
      </c>
    </row>
    <row r="296" spans="1:15" s="31" customFormat="1" ht="24">
      <c r="A296" s="15" t="s">
        <v>340</v>
      </c>
      <c r="B296" s="35" t="s">
        <v>22</v>
      </c>
      <c r="C296" s="35" t="s">
        <v>9</v>
      </c>
      <c r="D296" s="35" t="s">
        <v>5</v>
      </c>
      <c r="E296" s="35" t="s">
        <v>449</v>
      </c>
      <c r="F296" s="36" t="s">
        <v>118</v>
      </c>
      <c r="G296" s="67">
        <v>2800000</v>
      </c>
      <c r="H296" s="67"/>
      <c r="I296" s="67">
        <f t="shared" si="150"/>
        <v>2800000</v>
      </c>
      <c r="J296" s="68">
        <v>0</v>
      </c>
      <c r="K296" s="67"/>
      <c r="L296" s="67">
        <f t="shared" si="126"/>
        <v>0</v>
      </c>
      <c r="M296" s="67">
        <v>0</v>
      </c>
      <c r="N296" s="67"/>
      <c r="O296" s="67">
        <f t="shared" si="127"/>
        <v>0</v>
      </c>
    </row>
    <row r="297" spans="1:15" s="31" customFormat="1" ht="12">
      <c r="A297" s="15" t="s">
        <v>273</v>
      </c>
      <c r="B297" s="35" t="s">
        <v>22</v>
      </c>
      <c r="C297" s="35" t="s">
        <v>9</v>
      </c>
      <c r="D297" s="35" t="s">
        <v>5</v>
      </c>
      <c r="E297" s="35" t="s">
        <v>289</v>
      </c>
      <c r="F297" s="36"/>
      <c r="G297" s="67">
        <f t="shared" si="155"/>
        <v>104305291.98999999</v>
      </c>
      <c r="H297" s="67">
        <f t="shared" si="155"/>
        <v>0</v>
      </c>
      <c r="I297" s="67">
        <f t="shared" si="150"/>
        <v>104305291.98999999</v>
      </c>
      <c r="J297" s="67">
        <f t="shared" si="155"/>
        <v>0</v>
      </c>
      <c r="K297" s="67">
        <f t="shared" si="155"/>
        <v>0</v>
      </c>
      <c r="L297" s="67">
        <f t="shared" si="126"/>
        <v>0</v>
      </c>
      <c r="M297" s="67">
        <f t="shared" si="155"/>
        <v>0</v>
      </c>
      <c r="N297" s="67">
        <f t="shared" si="155"/>
        <v>0</v>
      </c>
      <c r="O297" s="67">
        <f t="shared" si="127"/>
        <v>0</v>
      </c>
    </row>
    <row r="298" spans="1:15" s="31" customFormat="1" ht="12">
      <c r="A298" s="7" t="s">
        <v>252</v>
      </c>
      <c r="B298" s="35" t="s">
        <v>22</v>
      </c>
      <c r="C298" s="35" t="s">
        <v>9</v>
      </c>
      <c r="D298" s="35" t="s">
        <v>5</v>
      </c>
      <c r="E298" s="35" t="s">
        <v>289</v>
      </c>
      <c r="F298" s="36" t="s">
        <v>117</v>
      </c>
      <c r="G298" s="67">
        <f t="shared" si="155"/>
        <v>104305291.98999999</v>
      </c>
      <c r="H298" s="67">
        <f t="shared" si="155"/>
        <v>0</v>
      </c>
      <c r="I298" s="67">
        <f t="shared" si="150"/>
        <v>104305291.98999999</v>
      </c>
      <c r="J298" s="67">
        <f t="shared" si="155"/>
        <v>0</v>
      </c>
      <c r="K298" s="67">
        <f t="shared" si="155"/>
        <v>0</v>
      </c>
      <c r="L298" s="67">
        <f t="shared" si="126"/>
        <v>0</v>
      </c>
      <c r="M298" s="67">
        <f t="shared" si="155"/>
        <v>0</v>
      </c>
      <c r="N298" s="67">
        <f t="shared" si="155"/>
        <v>0</v>
      </c>
      <c r="O298" s="67">
        <f t="shared" si="127"/>
        <v>0</v>
      </c>
    </row>
    <row r="299" spans="1:15" s="31" customFormat="1" ht="12">
      <c r="A299" s="7" t="s">
        <v>119</v>
      </c>
      <c r="B299" s="35" t="s">
        <v>22</v>
      </c>
      <c r="C299" s="35" t="s">
        <v>9</v>
      </c>
      <c r="D299" s="35" t="s">
        <v>5</v>
      </c>
      <c r="E299" s="35" t="s">
        <v>289</v>
      </c>
      <c r="F299" s="36" t="s">
        <v>118</v>
      </c>
      <c r="G299" s="67">
        <f t="shared" si="155"/>
        <v>104305291.98999999</v>
      </c>
      <c r="H299" s="67">
        <f t="shared" si="155"/>
        <v>0</v>
      </c>
      <c r="I299" s="67">
        <f t="shared" si="150"/>
        <v>104305291.98999999</v>
      </c>
      <c r="J299" s="67">
        <f t="shared" si="155"/>
        <v>0</v>
      </c>
      <c r="K299" s="67">
        <f t="shared" si="155"/>
        <v>0</v>
      </c>
      <c r="L299" s="67">
        <f t="shared" si="126"/>
        <v>0</v>
      </c>
      <c r="M299" s="67">
        <f t="shared" si="155"/>
        <v>0</v>
      </c>
      <c r="N299" s="67">
        <f t="shared" si="155"/>
        <v>0</v>
      </c>
      <c r="O299" s="67">
        <f t="shared" si="127"/>
        <v>0</v>
      </c>
    </row>
    <row r="300" spans="1:15" s="31" customFormat="1" ht="24">
      <c r="A300" s="15" t="s">
        <v>340</v>
      </c>
      <c r="B300" s="35" t="s">
        <v>22</v>
      </c>
      <c r="C300" s="35" t="s">
        <v>9</v>
      </c>
      <c r="D300" s="35" t="s">
        <v>5</v>
      </c>
      <c r="E300" s="35" t="s">
        <v>289</v>
      </c>
      <c r="F300" s="36" t="s">
        <v>118</v>
      </c>
      <c r="G300" s="67">
        <v>104305291.98999999</v>
      </c>
      <c r="H300" s="67"/>
      <c r="I300" s="67">
        <f t="shared" si="150"/>
        <v>104305291.98999999</v>
      </c>
      <c r="J300" s="68">
        <v>0</v>
      </c>
      <c r="K300" s="67"/>
      <c r="L300" s="67">
        <f t="shared" si="126"/>
        <v>0</v>
      </c>
      <c r="M300" s="67">
        <v>0</v>
      </c>
      <c r="N300" s="67"/>
      <c r="O300" s="67">
        <f t="shared" si="127"/>
        <v>0</v>
      </c>
    </row>
    <row r="301" spans="1:15" s="57" customFormat="1" ht="12">
      <c r="A301" s="8" t="s">
        <v>206</v>
      </c>
      <c r="B301" s="4" t="s">
        <v>22</v>
      </c>
      <c r="C301" s="4" t="s">
        <v>9</v>
      </c>
      <c r="D301" s="4" t="s">
        <v>7</v>
      </c>
      <c r="E301" s="6"/>
      <c r="F301" s="9"/>
      <c r="G301" s="66">
        <f>G302</f>
        <v>12163400</v>
      </c>
      <c r="H301" s="66">
        <f>H302</f>
        <v>0</v>
      </c>
      <c r="I301" s="66">
        <f t="shared" si="150"/>
        <v>12163400</v>
      </c>
      <c r="J301" s="66">
        <f t="shared" ref="J301:M301" si="157">J302</f>
        <v>12326780</v>
      </c>
      <c r="K301" s="66">
        <f>K302</f>
        <v>0</v>
      </c>
      <c r="L301" s="66">
        <f t="shared" si="126"/>
        <v>12326780</v>
      </c>
      <c r="M301" s="66">
        <f t="shared" si="157"/>
        <v>12232700</v>
      </c>
      <c r="N301" s="66">
        <f>N302</f>
        <v>0</v>
      </c>
      <c r="O301" s="66">
        <f t="shared" si="127"/>
        <v>12232700</v>
      </c>
    </row>
    <row r="302" spans="1:15" s="57" customFormat="1" ht="12">
      <c r="A302" s="7" t="s">
        <v>386</v>
      </c>
      <c r="B302" s="6" t="s">
        <v>22</v>
      </c>
      <c r="C302" s="6" t="s">
        <v>9</v>
      </c>
      <c r="D302" s="6" t="s">
        <v>7</v>
      </c>
      <c r="E302" s="6" t="s">
        <v>144</v>
      </c>
      <c r="F302" s="9"/>
      <c r="G302" s="67">
        <f>G309+G312+G315+G306+G303+G324+G327+G318+G321</f>
        <v>12163400</v>
      </c>
      <c r="H302" s="67">
        <f>H309+H312+H315+H306+H303+H324+H327+H318+H321</f>
        <v>0</v>
      </c>
      <c r="I302" s="65">
        <f t="shared" si="150"/>
        <v>12163400</v>
      </c>
      <c r="J302" s="67">
        <f t="shared" ref="J302:M302" si="158">J309+J312+J315+J306+J303+J324+J327+J318+J321</f>
        <v>12326780</v>
      </c>
      <c r="K302" s="67">
        <f>K309+K312+K315+K306+K303+K324+K327+K318+K321</f>
        <v>0</v>
      </c>
      <c r="L302" s="65">
        <f t="shared" si="126"/>
        <v>12326780</v>
      </c>
      <c r="M302" s="67">
        <f t="shared" si="158"/>
        <v>12232700</v>
      </c>
      <c r="N302" s="67">
        <f>N309+N312+N315+N306+N303+N324+N327+N318+N321</f>
        <v>0</v>
      </c>
      <c r="O302" s="65">
        <f t="shared" si="127"/>
        <v>12232700</v>
      </c>
    </row>
    <row r="303" spans="1:15" s="57" customFormat="1" ht="12" hidden="1">
      <c r="A303" s="7" t="s">
        <v>240</v>
      </c>
      <c r="B303" s="6" t="s">
        <v>22</v>
      </c>
      <c r="C303" s="6" t="s">
        <v>9</v>
      </c>
      <c r="D303" s="6" t="s">
        <v>7</v>
      </c>
      <c r="E303" s="6" t="s">
        <v>255</v>
      </c>
      <c r="F303" s="9"/>
      <c r="G303" s="67">
        <f>G304</f>
        <v>0</v>
      </c>
      <c r="H303" s="67">
        <f>H304</f>
        <v>0</v>
      </c>
      <c r="I303" s="65">
        <f t="shared" si="150"/>
        <v>0</v>
      </c>
      <c r="J303" s="67">
        <f t="shared" ref="J303:M304" si="159">J304</f>
        <v>0</v>
      </c>
      <c r="K303" s="67">
        <f>K304</f>
        <v>0</v>
      </c>
      <c r="L303" s="65">
        <f t="shared" si="126"/>
        <v>0</v>
      </c>
      <c r="M303" s="67">
        <f t="shared" si="159"/>
        <v>0</v>
      </c>
      <c r="N303" s="67">
        <f>N304</f>
        <v>0</v>
      </c>
      <c r="O303" s="65">
        <f t="shared" si="127"/>
        <v>0</v>
      </c>
    </row>
    <row r="304" spans="1:15" s="57" customFormat="1" ht="24" hidden="1">
      <c r="A304" s="7" t="s">
        <v>88</v>
      </c>
      <c r="B304" s="6" t="s">
        <v>22</v>
      </c>
      <c r="C304" s="6" t="s">
        <v>9</v>
      </c>
      <c r="D304" s="6" t="s">
        <v>7</v>
      </c>
      <c r="E304" s="6" t="s">
        <v>255</v>
      </c>
      <c r="F304" s="9" t="s">
        <v>87</v>
      </c>
      <c r="G304" s="67">
        <f>G305</f>
        <v>0</v>
      </c>
      <c r="H304" s="67">
        <f>H305</f>
        <v>0</v>
      </c>
      <c r="I304" s="65">
        <f t="shared" si="150"/>
        <v>0</v>
      </c>
      <c r="J304" s="67">
        <f t="shared" si="159"/>
        <v>0</v>
      </c>
      <c r="K304" s="67">
        <f>K305</f>
        <v>0</v>
      </c>
      <c r="L304" s="65">
        <f t="shared" si="126"/>
        <v>0</v>
      </c>
      <c r="M304" s="67">
        <f t="shared" si="159"/>
        <v>0</v>
      </c>
      <c r="N304" s="67">
        <f>N305</f>
        <v>0</v>
      </c>
      <c r="O304" s="65">
        <f t="shared" si="127"/>
        <v>0</v>
      </c>
    </row>
    <row r="305" spans="1:15" s="57" customFormat="1" ht="12" hidden="1">
      <c r="A305" s="7" t="s">
        <v>188</v>
      </c>
      <c r="B305" s="6" t="s">
        <v>22</v>
      </c>
      <c r="C305" s="6" t="s">
        <v>9</v>
      </c>
      <c r="D305" s="6" t="s">
        <v>7</v>
      </c>
      <c r="E305" s="6" t="s">
        <v>255</v>
      </c>
      <c r="F305" s="9" t="s">
        <v>189</v>
      </c>
      <c r="G305" s="67"/>
      <c r="H305" s="67"/>
      <c r="I305" s="65">
        <f t="shared" si="150"/>
        <v>0</v>
      </c>
      <c r="J305" s="68"/>
      <c r="K305" s="67"/>
      <c r="L305" s="65">
        <f t="shared" si="126"/>
        <v>0</v>
      </c>
      <c r="M305" s="67"/>
      <c r="N305" s="67"/>
      <c r="O305" s="65">
        <f t="shared" si="127"/>
        <v>0</v>
      </c>
    </row>
    <row r="306" spans="1:15" s="57" customFormat="1" ht="48">
      <c r="A306" s="7" t="s">
        <v>114</v>
      </c>
      <c r="B306" s="6" t="s">
        <v>22</v>
      </c>
      <c r="C306" s="6" t="s">
        <v>9</v>
      </c>
      <c r="D306" s="6" t="s">
        <v>7</v>
      </c>
      <c r="E306" s="6" t="s">
        <v>389</v>
      </c>
      <c r="F306" s="9"/>
      <c r="G306" s="67">
        <f>G307</f>
        <v>579400</v>
      </c>
      <c r="H306" s="67">
        <f>H307</f>
        <v>0</v>
      </c>
      <c r="I306" s="67">
        <f t="shared" si="150"/>
        <v>579400</v>
      </c>
      <c r="J306" s="67">
        <f t="shared" ref="J306:M307" si="160">J307</f>
        <v>742780</v>
      </c>
      <c r="K306" s="67">
        <f>K307</f>
        <v>0</v>
      </c>
      <c r="L306" s="67">
        <f t="shared" si="126"/>
        <v>742780</v>
      </c>
      <c r="M306" s="67">
        <f t="shared" si="160"/>
        <v>648700</v>
      </c>
      <c r="N306" s="67">
        <f>N307</f>
        <v>0</v>
      </c>
      <c r="O306" s="67">
        <f t="shared" si="127"/>
        <v>648700</v>
      </c>
    </row>
    <row r="307" spans="1:15" s="57" customFormat="1" ht="24">
      <c r="A307" s="7" t="s">
        <v>88</v>
      </c>
      <c r="B307" s="6" t="s">
        <v>22</v>
      </c>
      <c r="C307" s="6" t="s">
        <v>9</v>
      </c>
      <c r="D307" s="6" t="s">
        <v>7</v>
      </c>
      <c r="E307" s="6" t="s">
        <v>389</v>
      </c>
      <c r="F307" s="9" t="s">
        <v>87</v>
      </c>
      <c r="G307" s="67">
        <f>G308</f>
        <v>579400</v>
      </c>
      <c r="H307" s="67">
        <f>H308</f>
        <v>0</v>
      </c>
      <c r="I307" s="67">
        <f t="shared" si="150"/>
        <v>579400</v>
      </c>
      <c r="J307" s="67">
        <f t="shared" si="160"/>
        <v>742780</v>
      </c>
      <c r="K307" s="67">
        <f>K308</f>
        <v>0</v>
      </c>
      <c r="L307" s="67">
        <f t="shared" si="126"/>
        <v>742780</v>
      </c>
      <c r="M307" s="67">
        <f t="shared" si="160"/>
        <v>648700</v>
      </c>
      <c r="N307" s="67">
        <f>N308</f>
        <v>0</v>
      </c>
      <c r="O307" s="67">
        <f t="shared" si="127"/>
        <v>648700</v>
      </c>
    </row>
    <row r="308" spans="1:15" s="57" customFormat="1" ht="12">
      <c r="A308" s="7" t="s">
        <v>188</v>
      </c>
      <c r="B308" s="6" t="s">
        <v>22</v>
      </c>
      <c r="C308" s="6" t="s">
        <v>9</v>
      </c>
      <c r="D308" s="6" t="s">
        <v>7</v>
      </c>
      <c r="E308" s="6" t="s">
        <v>389</v>
      </c>
      <c r="F308" s="9" t="s">
        <v>189</v>
      </c>
      <c r="G308" s="67">
        <v>579400</v>
      </c>
      <c r="H308" s="67"/>
      <c r="I308" s="67">
        <f t="shared" si="150"/>
        <v>579400</v>
      </c>
      <c r="J308" s="68">
        <v>742780</v>
      </c>
      <c r="K308" s="67"/>
      <c r="L308" s="67">
        <f t="shared" si="126"/>
        <v>742780</v>
      </c>
      <c r="M308" s="67">
        <v>648700</v>
      </c>
      <c r="N308" s="67"/>
      <c r="O308" s="67">
        <f t="shared" si="127"/>
        <v>648700</v>
      </c>
    </row>
    <row r="309" spans="1:15" s="57" customFormat="1" ht="12">
      <c r="A309" s="7" t="s">
        <v>68</v>
      </c>
      <c r="B309" s="6" t="s">
        <v>22</v>
      </c>
      <c r="C309" s="6" t="s">
        <v>9</v>
      </c>
      <c r="D309" s="6" t="s">
        <v>7</v>
      </c>
      <c r="E309" s="6" t="s">
        <v>390</v>
      </c>
      <c r="F309" s="9"/>
      <c r="G309" s="67">
        <f>G310</f>
        <v>11502000</v>
      </c>
      <c r="H309" s="67">
        <f>H310</f>
        <v>0</v>
      </c>
      <c r="I309" s="67">
        <f t="shared" si="150"/>
        <v>11502000</v>
      </c>
      <c r="J309" s="67">
        <f t="shared" ref="J309:M310" si="161">J310</f>
        <v>11502000</v>
      </c>
      <c r="K309" s="67">
        <f>K310</f>
        <v>0</v>
      </c>
      <c r="L309" s="67">
        <f t="shared" si="126"/>
        <v>11502000</v>
      </c>
      <c r="M309" s="67">
        <f t="shared" si="161"/>
        <v>11502000</v>
      </c>
      <c r="N309" s="67">
        <f>N310</f>
        <v>0</v>
      </c>
      <c r="O309" s="67">
        <f t="shared" si="127"/>
        <v>11502000</v>
      </c>
    </row>
    <row r="310" spans="1:15" s="57" customFormat="1" ht="24">
      <c r="A310" s="7" t="s">
        <v>88</v>
      </c>
      <c r="B310" s="6" t="s">
        <v>22</v>
      </c>
      <c r="C310" s="6" t="s">
        <v>9</v>
      </c>
      <c r="D310" s="6" t="s">
        <v>7</v>
      </c>
      <c r="E310" s="6" t="s">
        <v>390</v>
      </c>
      <c r="F310" s="9" t="s">
        <v>87</v>
      </c>
      <c r="G310" s="67">
        <f>G311</f>
        <v>11502000</v>
      </c>
      <c r="H310" s="67">
        <f>H311</f>
        <v>0</v>
      </c>
      <c r="I310" s="67">
        <f t="shared" si="150"/>
        <v>11502000</v>
      </c>
      <c r="J310" s="67">
        <f t="shared" si="161"/>
        <v>11502000</v>
      </c>
      <c r="K310" s="67">
        <f>K311</f>
        <v>0</v>
      </c>
      <c r="L310" s="67">
        <f t="shared" si="126"/>
        <v>11502000</v>
      </c>
      <c r="M310" s="67">
        <f t="shared" si="161"/>
        <v>11502000</v>
      </c>
      <c r="N310" s="67">
        <f>N311</f>
        <v>0</v>
      </c>
      <c r="O310" s="67">
        <f t="shared" si="127"/>
        <v>11502000</v>
      </c>
    </row>
    <row r="311" spans="1:15" s="57" customFormat="1" ht="12">
      <c r="A311" s="7" t="s">
        <v>188</v>
      </c>
      <c r="B311" s="6" t="s">
        <v>22</v>
      </c>
      <c r="C311" s="6" t="s">
        <v>9</v>
      </c>
      <c r="D311" s="6" t="s">
        <v>7</v>
      </c>
      <c r="E311" s="6" t="s">
        <v>390</v>
      </c>
      <c r="F311" s="9" t="s">
        <v>189</v>
      </c>
      <c r="G311" s="67">
        <v>11502000</v>
      </c>
      <c r="H311" s="67"/>
      <c r="I311" s="67">
        <f t="shared" si="150"/>
        <v>11502000</v>
      </c>
      <c r="J311" s="68">
        <v>11502000</v>
      </c>
      <c r="K311" s="67"/>
      <c r="L311" s="67">
        <f t="shared" si="126"/>
        <v>11502000</v>
      </c>
      <c r="M311" s="67">
        <v>11502000</v>
      </c>
      <c r="N311" s="67"/>
      <c r="O311" s="67">
        <f t="shared" si="127"/>
        <v>11502000</v>
      </c>
    </row>
    <row r="312" spans="1:15" s="57" customFormat="1" ht="24">
      <c r="A312" s="7" t="s">
        <v>90</v>
      </c>
      <c r="B312" s="6" t="s">
        <v>22</v>
      </c>
      <c r="C312" s="6" t="s">
        <v>9</v>
      </c>
      <c r="D312" s="6" t="s">
        <v>7</v>
      </c>
      <c r="E312" s="6" t="s">
        <v>391</v>
      </c>
      <c r="F312" s="9"/>
      <c r="G312" s="67">
        <f>G313</f>
        <v>60000</v>
      </c>
      <c r="H312" s="67">
        <f>H313</f>
        <v>0</v>
      </c>
      <c r="I312" s="67">
        <f t="shared" si="150"/>
        <v>60000</v>
      </c>
      <c r="J312" s="67">
        <f t="shared" ref="J312:M313" si="162">J313</f>
        <v>60000</v>
      </c>
      <c r="K312" s="67">
        <f>K313</f>
        <v>0</v>
      </c>
      <c r="L312" s="67">
        <f t="shared" ref="L312:L350" si="163">J312+K312</f>
        <v>60000</v>
      </c>
      <c r="M312" s="67">
        <f t="shared" si="162"/>
        <v>60000</v>
      </c>
      <c r="N312" s="67">
        <f>N313</f>
        <v>0</v>
      </c>
      <c r="O312" s="67">
        <f t="shared" ref="O312:O350" si="164">M312+N312</f>
        <v>60000</v>
      </c>
    </row>
    <row r="313" spans="1:15" s="57" customFormat="1" ht="24">
      <c r="A313" s="7" t="s">
        <v>88</v>
      </c>
      <c r="B313" s="6" t="s">
        <v>22</v>
      </c>
      <c r="C313" s="6" t="s">
        <v>9</v>
      </c>
      <c r="D313" s="6" t="s">
        <v>7</v>
      </c>
      <c r="E313" s="6" t="s">
        <v>391</v>
      </c>
      <c r="F313" s="9" t="s">
        <v>87</v>
      </c>
      <c r="G313" s="67">
        <f>G314</f>
        <v>60000</v>
      </c>
      <c r="H313" s="67">
        <f>H314</f>
        <v>0</v>
      </c>
      <c r="I313" s="67">
        <f t="shared" si="150"/>
        <v>60000</v>
      </c>
      <c r="J313" s="67">
        <f t="shared" si="162"/>
        <v>60000</v>
      </c>
      <c r="K313" s="67">
        <f>K314</f>
        <v>0</v>
      </c>
      <c r="L313" s="67">
        <f t="shared" si="163"/>
        <v>60000</v>
      </c>
      <c r="M313" s="67">
        <f t="shared" si="162"/>
        <v>60000</v>
      </c>
      <c r="N313" s="67">
        <f>N314</f>
        <v>0</v>
      </c>
      <c r="O313" s="67">
        <f t="shared" si="164"/>
        <v>60000</v>
      </c>
    </row>
    <row r="314" spans="1:15" s="57" customFormat="1" ht="12">
      <c r="A314" s="7" t="s">
        <v>188</v>
      </c>
      <c r="B314" s="6" t="s">
        <v>22</v>
      </c>
      <c r="C314" s="6" t="s">
        <v>9</v>
      </c>
      <c r="D314" s="6" t="s">
        <v>7</v>
      </c>
      <c r="E314" s="6" t="s">
        <v>391</v>
      </c>
      <c r="F314" s="9" t="s">
        <v>189</v>
      </c>
      <c r="G314" s="67">
        <v>60000</v>
      </c>
      <c r="H314" s="67"/>
      <c r="I314" s="67">
        <f t="shared" si="150"/>
        <v>60000</v>
      </c>
      <c r="J314" s="68">
        <v>60000</v>
      </c>
      <c r="K314" s="67"/>
      <c r="L314" s="67">
        <f t="shared" si="163"/>
        <v>60000</v>
      </c>
      <c r="M314" s="67">
        <v>60000</v>
      </c>
      <c r="N314" s="67"/>
      <c r="O314" s="67">
        <f t="shared" si="164"/>
        <v>60000</v>
      </c>
    </row>
    <row r="315" spans="1:15" s="57" customFormat="1" ht="12">
      <c r="A315" s="7" t="s">
        <v>91</v>
      </c>
      <c r="B315" s="6" t="s">
        <v>22</v>
      </c>
      <c r="C315" s="6" t="s">
        <v>9</v>
      </c>
      <c r="D315" s="6" t="s">
        <v>7</v>
      </c>
      <c r="E315" s="6" t="s">
        <v>392</v>
      </c>
      <c r="F315" s="9"/>
      <c r="G315" s="67">
        <f>G316</f>
        <v>22000</v>
      </c>
      <c r="H315" s="67">
        <f>H316</f>
        <v>0</v>
      </c>
      <c r="I315" s="67">
        <f t="shared" si="150"/>
        <v>22000</v>
      </c>
      <c r="J315" s="67">
        <f t="shared" ref="J315:M316" si="165">J316</f>
        <v>22000</v>
      </c>
      <c r="K315" s="67">
        <f>K316</f>
        <v>0</v>
      </c>
      <c r="L315" s="67">
        <f t="shared" si="163"/>
        <v>22000</v>
      </c>
      <c r="M315" s="67">
        <f t="shared" si="165"/>
        <v>22000</v>
      </c>
      <c r="N315" s="67">
        <f>N316</f>
        <v>0</v>
      </c>
      <c r="O315" s="67">
        <f t="shared" si="164"/>
        <v>22000</v>
      </c>
    </row>
    <row r="316" spans="1:15" s="57" customFormat="1" ht="24">
      <c r="A316" s="7" t="s">
        <v>88</v>
      </c>
      <c r="B316" s="6" t="s">
        <v>22</v>
      </c>
      <c r="C316" s="6" t="s">
        <v>9</v>
      </c>
      <c r="D316" s="6" t="s">
        <v>7</v>
      </c>
      <c r="E316" s="6" t="s">
        <v>392</v>
      </c>
      <c r="F316" s="9" t="s">
        <v>87</v>
      </c>
      <c r="G316" s="67">
        <f>G317</f>
        <v>22000</v>
      </c>
      <c r="H316" s="67">
        <f>H317</f>
        <v>0</v>
      </c>
      <c r="I316" s="67">
        <f t="shared" si="150"/>
        <v>22000</v>
      </c>
      <c r="J316" s="67">
        <f t="shared" si="165"/>
        <v>22000</v>
      </c>
      <c r="K316" s="67">
        <f>K317</f>
        <v>0</v>
      </c>
      <c r="L316" s="67">
        <f t="shared" si="163"/>
        <v>22000</v>
      </c>
      <c r="M316" s="67">
        <f t="shared" si="165"/>
        <v>22000</v>
      </c>
      <c r="N316" s="67">
        <f>N317</f>
        <v>0</v>
      </c>
      <c r="O316" s="67">
        <f t="shared" si="164"/>
        <v>22000</v>
      </c>
    </row>
    <row r="317" spans="1:15" s="57" customFormat="1" ht="12">
      <c r="A317" s="7" t="s">
        <v>188</v>
      </c>
      <c r="B317" s="6" t="s">
        <v>22</v>
      </c>
      <c r="C317" s="6" t="s">
        <v>9</v>
      </c>
      <c r="D317" s="6" t="s">
        <v>7</v>
      </c>
      <c r="E317" s="6" t="s">
        <v>392</v>
      </c>
      <c r="F317" s="9" t="s">
        <v>189</v>
      </c>
      <c r="G317" s="67">
        <v>22000</v>
      </c>
      <c r="H317" s="67"/>
      <c r="I317" s="67">
        <f t="shared" si="150"/>
        <v>22000</v>
      </c>
      <c r="J317" s="68">
        <v>22000</v>
      </c>
      <c r="K317" s="67"/>
      <c r="L317" s="67">
        <f t="shared" si="163"/>
        <v>22000</v>
      </c>
      <c r="M317" s="67">
        <v>22000</v>
      </c>
      <c r="N317" s="67"/>
      <c r="O317" s="67">
        <f t="shared" si="164"/>
        <v>22000</v>
      </c>
    </row>
    <row r="318" spans="1:15" s="57" customFormat="1" ht="3.75" hidden="1" customHeight="1">
      <c r="A318" s="7" t="s">
        <v>309</v>
      </c>
      <c r="B318" s="6" t="s">
        <v>22</v>
      </c>
      <c r="C318" s="6" t="s">
        <v>9</v>
      </c>
      <c r="D318" s="6" t="s">
        <v>7</v>
      </c>
      <c r="E318" s="6" t="s">
        <v>393</v>
      </c>
      <c r="F318" s="9"/>
      <c r="G318" s="67">
        <f>G319</f>
        <v>0</v>
      </c>
      <c r="H318" s="67">
        <f>H319</f>
        <v>0</v>
      </c>
      <c r="I318" s="65">
        <f t="shared" si="150"/>
        <v>0</v>
      </c>
      <c r="J318" s="67">
        <f t="shared" ref="J318:M319" si="166">J319</f>
        <v>0</v>
      </c>
      <c r="K318" s="67">
        <f>K319</f>
        <v>0</v>
      </c>
      <c r="L318" s="65">
        <f t="shared" si="163"/>
        <v>0</v>
      </c>
      <c r="M318" s="67">
        <f t="shared" si="166"/>
        <v>0</v>
      </c>
      <c r="N318" s="67">
        <f>N319</f>
        <v>0</v>
      </c>
      <c r="O318" s="65">
        <f t="shared" si="164"/>
        <v>0</v>
      </c>
    </row>
    <row r="319" spans="1:15" s="57" customFormat="1" ht="12.75" hidden="1" customHeight="1">
      <c r="A319" s="7" t="s">
        <v>88</v>
      </c>
      <c r="B319" s="6" t="s">
        <v>22</v>
      </c>
      <c r="C319" s="6" t="s">
        <v>9</v>
      </c>
      <c r="D319" s="6" t="s">
        <v>7</v>
      </c>
      <c r="E319" s="6" t="s">
        <v>393</v>
      </c>
      <c r="F319" s="9" t="s">
        <v>87</v>
      </c>
      <c r="G319" s="67">
        <f>G320</f>
        <v>0</v>
      </c>
      <c r="H319" s="67">
        <f>H320</f>
        <v>0</v>
      </c>
      <c r="I319" s="65">
        <f t="shared" si="150"/>
        <v>0</v>
      </c>
      <c r="J319" s="67">
        <f t="shared" si="166"/>
        <v>0</v>
      </c>
      <c r="K319" s="67">
        <f>K320</f>
        <v>0</v>
      </c>
      <c r="L319" s="65">
        <f t="shared" si="163"/>
        <v>0</v>
      </c>
      <c r="M319" s="67">
        <f t="shared" si="166"/>
        <v>0</v>
      </c>
      <c r="N319" s="67">
        <f>N320</f>
        <v>0</v>
      </c>
      <c r="O319" s="65">
        <f t="shared" si="164"/>
        <v>0</v>
      </c>
    </row>
    <row r="320" spans="1:15" s="57" customFormat="1" ht="12.75" hidden="1" customHeight="1">
      <c r="A320" s="7" t="s">
        <v>188</v>
      </c>
      <c r="B320" s="6" t="s">
        <v>22</v>
      </c>
      <c r="C320" s="6" t="s">
        <v>9</v>
      </c>
      <c r="D320" s="6" t="s">
        <v>7</v>
      </c>
      <c r="E320" s="6" t="s">
        <v>393</v>
      </c>
      <c r="F320" s="9" t="s">
        <v>189</v>
      </c>
      <c r="G320" s="67"/>
      <c r="H320" s="67"/>
      <c r="I320" s="65">
        <f t="shared" si="150"/>
        <v>0</v>
      </c>
      <c r="J320" s="68"/>
      <c r="K320" s="67"/>
      <c r="L320" s="65">
        <f t="shared" si="163"/>
        <v>0</v>
      </c>
      <c r="M320" s="67"/>
      <c r="N320" s="67"/>
      <c r="O320" s="65">
        <f t="shared" si="164"/>
        <v>0</v>
      </c>
    </row>
    <row r="321" spans="1:15" s="57" customFormat="1" ht="12.75" hidden="1" customHeight="1">
      <c r="A321" s="7" t="s">
        <v>335</v>
      </c>
      <c r="B321" s="6" t="s">
        <v>22</v>
      </c>
      <c r="C321" s="6" t="s">
        <v>9</v>
      </c>
      <c r="D321" s="6" t="s">
        <v>7</v>
      </c>
      <c r="E321" s="6" t="s">
        <v>394</v>
      </c>
      <c r="F321" s="9"/>
      <c r="G321" s="67">
        <f>G322</f>
        <v>0</v>
      </c>
      <c r="H321" s="67">
        <f>H322</f>
        <v>0</v>
      </c>
      <c r="I321" s="65">
        <f t="shared" si="150"/>
        <v>0</v>
      </c>
      <c r="J321" s="67">
        <f t="shared" ref="J321:M322" si="167">J322</f>
        <v>0</v>
      </c>
      <c r="K321" s="67">
        <f>K322</f>
        <v>0</v>
      </c>
      <c r="L321" s="65">
        <f t="shared" si="163"/>
        <v>0</v>
      </c>
      <c r="M321" s="67">
        <f t="shared" si="167"/>
        <v>0</v>
      </c>
      <c r="N321" s="67">
        <f>N322</f>
        <v>0</v>
      </c>
      <c r="O321" s="65">
        <f t="shared" si="164"/>
        <v>0</v>
      </c>
    </row>
    <row r="322" spans="1:15" s="57" customFormat="1" ht="12.75" hidden="1" customHeight="1">
      <c r="A322" s="7" t="s">
        <v>88</v>
      </c>
      <c r="B322" s="6" t="s">
        <v>22</v>
      </c>
      <c r="C322" s="6" t="s">
        <v>9</v>
      </c>
      <c r="D322" s="6" t="s">
        <v>7</v>
      </c>
      <c r="E322" s="6" t="s">
        <v>394</v>
      </c>
      <c r="F322" s="9" t="s">
        <v>87</v>
      </c>
      <c r="G322" s="67">
        <f>G323</f>
        <v>0</v>
      </c>
      <c r="H322" s="67">
        <f>H323</f>
        <v>0</v>
      </c>
      <c r="I322" s="65">
        <f t="shared" si="150"/>
        <v>0</v>
      </c>
      <c r="J322" s="67">
        <f t="shared" si="167"/>
        <v>0</v>
      </c>
      <c r="K322" s="67">
        <f>K323</f>
        <v>0</v>
      </c>
      <c r="L322" s="65">
        <f t="shared" si="163"/>
        <v>0</v>
      </c>
      <c r="M322" s="67">
        <f t="shared" si="167"/>
        <v>0</v>
      </c>
      <c r="N322" s="67">
        <f>N323</f>
        <v>0</v>
      </c>
      <c r="O322" s="65">
        <f t="shared" si="164"/>
        <v>0</v>
      </c>
    </row>
    <row r="323" spans="1:15" s="57" customFormat="1" ht="12.75" hidden="1" customHeight="1">
      <c r="A323" s="7" t="s">
        <v>188</v>
      </c>
      <c r="B323" s="6" t="s">
        <v>22</v>
      </c>
      <c r="C323" s="6" t="s">
        <v>9</v>
      </c>
      <c r="D323" s="6" t="s">
        <v>7</v>
      </c>
      <c r="E323" s="6" t="s">
        <v>394</v>
      </c>
      <c r="F323" s="9" t="s">
        <v>189</v>
      </c>
      <c r="G323" s="67"/>
      <c r="H323" s="67"/>
      <c r="I323" s="65">
        <f t="shared" si="150"/>
        <v>0</v>
      </c>
      <c r="J323" s="68"/>
      <c r="K323" s="67"/>
      <c r="L323" s="65">
        <f t="shared" si="163"/>
        <v>0</v>
      </c>
      <c r="M323" s="67"/>
      <c r="N323" s="67"/>
      <c r="O323" s="65">
        <f t="shared" si="164"/>
        <v>0</v>
      </c>
    </row>
    <row r="324" spans="1:15" s="57" customFormat="1" ht="36" hidden="1">
      <c r="A324" s="7" t="s">
        <v>307</v>
      </c>
      <c r="B324" s="6" t="s">
        <v>22</v>
      </c>
      <c r="C324" s="6" t="s">
        <v>9</v>
      </c>
      <c r="D324" s="6" t="s">
        <v>7</v>
      </c>
      <c r="E324" s="6" t="s">
        <v>395</v>
      </c>
      <c r="F324" s="9"/>
      <c r="G324" s="67">
        <f>G325</f>
        <v>0</v>
      </c>
      <c r="H324" s="67">
        <f>H325</f>
        <v>0</v>
      </c>
      <c r="I324" s="65">
        <f t="shared" si="150"/>
        <v>0</v>
      </c>
      <c r="J324" s="67">
        <f t="shared" ref="J324:M325" si="168">J325</f>
        <v>0</v>
      </c>
      <c r="K324" s="67">
        <f>K325</f>
        <v>0</v>
      </c>
      <c r="L324" s="65">
        <f t="shared" si="163"/>
        <v>0</v>
      </c>
      <c r="M324" s="67">
        <f t="shared" si="168"/>
        <v>0</v>
      </c>
      <c r="N324" s="67">
        <f>N325</f>
        <v>0</v>
      </c>
      <c r="O324" s="65">
        <f t="shared" si="164"/>
        <v>0</v>
      </c>
    </row>
    <row r="325" spans="1:15" s="57" customFormat="1" ht="14.25" hidden="1" customHeight="1">
      <c r="A325" s="7" t="s">
        <v>88</v>
      </c>
      <c r="B325" s="6" t="s">
        <v>22</v>
      </c>
      <c r="C325" s="6" t="s">
        <v>9</v>
      </c>
      <c r="D325" s="6" t="s">
        <v>7</v>
      </c>
      <c r="E325" s="6" t="s">
        <v>395</v>
      </c>
      <c r="F325" s="9" t="s">
        <v>87</v>
      </c>
      <c r="G325" s="67">
        <f>G326</f>
        <v>0</v>
      </c>
      <c r="H325" s="67">
        <f>H326</f>
        <v>0</v>
      </c>
      <c r="I325" s="65">
        <f t="shared" si="150"/>
        <v>0</v>
      </c>
      <c r="J325" s="67">
        <f t="shared" si="168"/>
        <v>0</v>
      </c>
      <c r="K325" s="67">
        <f>K326</f>
        <v>0</v>
      </c>
      <c r="L325" s="65">
        <f t="shared" si="163"/>
        <v>0</v>
      </c>
      <c r="M325" s="67">
        <f t="shared" si="168"/>
        <v>0</v>
      </c>
      <c r="N325" s="67">
        <f>N326</f>
        <v>0</v>
      </c>
      <c r="O325" s="65">
        <f t="shared" si="164"/>
        <v>0</v>
      </c>
    </row>
    <row r="326" spans="1:15" s="57" customFormat="1" ht="14.25" hidden="1" customHeight="1">
      <c r="A326" s="7" t="s">
        <v>188</v>
      </c>
      <c r="B326" s="6" t="s">
        <v>22</v>
      </c>
      <c r="C326" s="6" t="s">
        <v>9</v>
      </c>
      <c r="D326" s="6" t="s">
        <v>7</v>
      </c>
      <c r="E326" s="6" t="s">
        <v>395</v>
      </c>
      <c r="F326" s="9" t="s">
        <v>189</v>
      </c>
      <c r="G326" s="67"/>
      <c r="H326" s="67"/>
      <c r="I326" s="65">
        <f t="shared" si="150"/>
        <v>0</v>
      </c>
      <c r="J326" s="68"/>
      <c r="K326" s="67"/>
      <c r="L326" s="65">
        <f t="shared" si="163"/>
        <v>0</v>
      </c>
      <c r="M326" s="67"/>
      <c r="N326" s="67"/>
      <c r="O326" s="65">
        <f t="shared" si="164"/>
        <v>0</v>
      </c>
    </row>
    <row r="327" spans="1:15" s="57" customFormat="1" ht="14.25" hidden="1" customHeight="1">
      <c r="A327" s="7" t="s">
        <v>232</v>
      </c>
      <c r="B327" s="6" t="s">
        <v>22</v>
      </c>
      <c r="C327" s="6" t="s">
        <v>9</v>
      </c>
      <c r="D327" s="6" t="s">
        <v>7</v>
      </c>
      <c r="E327" s="6" t="s">
        <v>396</v>
      </c>
      <c r="F327" s="9"/>
      <c r="G327" s="67">
        <f>G328</f>
        <v>0</v>
      </c>
      <c r="H327" s="67">
        <f>H328</f>
        <v>0</v>
      </c>
      <c r="I327" s="65">
        <f t="shared" si="150"/>
        <v>0</v>
      </c>
      <c r="J327" s="67">
        <f t="shared" ref="J327:M328" si="169">J328</f>
        <v>0</v>
      </c>
      <c r="K327" s="67">
        <f>K328</f>
        <v>0</v>
      </c>
      <c r="L327" s="65">
        <f t="shared" si="163"/>
        <v>0</v>
      </c>
      <c r="M327" s="67">
        <f t="shared" si="169"/>
        <v>0</v>
      </c>
      <c r="N327" s="67">
        <f>N328</f>
        <v>0</v>
      </c>
      <c r="O327" s="65">
        <f t="shared" si="164"/>
        <v>0</v>
      </c>
    </row>
    <row r="328" spans="1:15" s="57" customFormat="1" ht="14.25" hidden="1" customHeight="1">
      <c r="A328" s="7" t="s">
        <v>88</v>
      </c>
      <c r="B328" s="6" t="s">
        <v>22</v>
      </c>
      <c r="C328" s="6" t="s">
        <v>9</v>
      </c>
      <c r="D328" s="6" t="s">
        <v>7</v>
      </c>
      <c r="E328" s="6" t="s">
        <v>396</v>
      </c>
      <c r="F328" s="9" t="s">
        <v>87</v>
      </c>
      <c r="G328" s="67">
        <f>G329</f>
        <v>0</v>
      </c>
      <c r="H328" s="67">
        <f>H329</f>
        <v>0</v>
      </c>
      <c r="I328" s="65">
        <f t="shared" si="150"/>
        <v>0</v>
      </c>
      <c r="J328" s="67">
        <f t="shared" si="169"/>
        <v>0</v>
      </c>
      <c r="K328" s="67">
        <f>K329</f>
        <v>0</v>
      </c>
      <c r="L328" s="65">
        <f t="shared" si="163"/>
        <v>0</v>
      </c>
      <c r="M328" s="67">
        <f t="shared" si="169"/>
        <v>0</v>
      </c>
      <c r="N328" s="67">
        <f>N329</f>
        <v>0</v>
      </c>
      <c r="O328" s="65">
        <f t="shared" si="164"/>
        <v>0</v>
      </c>
    </row>
    <row r="329" spans="1:15" s="57" customFormat="1" ht="14.25" hidden="1" customHeight="1">
      <c r="A329" s="7" t="s">
        <v>188</v>
      </c>
      <c r="B329" s="6" t="s">
        <v>22</v>
      </c>
      <c r="C329" s="6" t="s">
        <v>9</v>
      </c>
      <c r="D329" s="6" t="s">
        <v>7</v>
      </c>
      <c r="E329" s="6" t="s">
        <v>396</v>
      </c>
      <c r="F329" s="9" t="s">
        <v>189</v>
      </c>
      <c r="G329" s="67"/>
      <c r="H329" s="67"/>
      <c r="I329" s="65">
        <f t="shared" si="150"/>
        <v>0</v>
      </c>
      <c r="J329" s="68"/>
      <c r="K329" s="67"/>
      <c r="L329" s="65">
        <f t="shared" si="163"/>
        <v>0</v>
      </c>
      <c r="M329" s="67"/>
      <c r="N329" s="67"/>
      <c r="O329" s="65">
        <f t="shared" si="164"/>
        <v>0</v>
      </c>
    </row>
    <row r="330" spans="1:15" s="57" customFormat="1" ht="12">
      <c r="A330" s="8" t="s">
        <v>214</v>
      </c>
      <c r="B330" s="20">
        <v>800</v>
      </c>
      <c r="C330" s="4" t="s">
        <v>9</v>
      </c>
      <c r="D330" s="4" t="s">
        <v>9</v>
      </c>
      <c r="E330" s="2"/>
      <c r="F330" s="2"/>
      <c r="G330" s="66">
        <f>G331+G347</f>
        <v>300000</v>
      </c>
      <c r="H330" s="66">
        <f>H331+H347</f>
        <v>37200</v>
      </c>
      <c r="I330" s="66">
        <f t="shared" si="150"/>
        <v>337200</v>
      </c>
      <c r="J330" s="66">
        <f t="shared" ref="J330:M330" si="170">J331+J347</f>
        <v>300000</v>
      </c>
      <c r="K330" s="66">
        <f>K331+K347</f>
        <v>0</v>
      </c>
      <c r="L330" s="66">
        <f t="shared" si="163"/>
        <v>300000</v>
      </c>
      <c r="M330" s="66">
        <f t="shared" si="170"/>
        <v>300000</v>
      </c>
      <c r="N330" s="66">
        <f>N331+N347</f>
        <v>0</v>
      </c>
      <c r="O330" s="66">
        <f t="shared" si="164"/>
        <v>300000</v>
      </c>
    </row>
    <row r="331" spans="1:15" s="57" customFormat="1" ht="24">
      <c r="A331" s="7" t="s">
        <v>375</v>
      </c>
      <c r="B331" s="16">
        <v>800</v>
      </c>
      <c r="C331" s="6" t="s">
        <v>9</v>
      </c>
      <c r="D331" s="6" t="s">
        <v>9</v>
      </c>
      <c r="E331" s="6" t="s">
        <v>374</v>
      </c>
      <c r="F331" s="6"/>
      <c r="G331" s="67">
        <f>G332+G343</f>
        <v>200000</v>
      </c>
      <c r="H331" s="67">
        <f>H332+H343</f>
        <v>67200</v>
      </c>
      <c r="I331" s="67">
        <f t="shared" si="150"/>
        <v>267200</v>
      </c>
      <c r="J331" s="67">
        <f t="shared" ref="J331:M331" si="171">J332+J343</f>
        <v>200000</v>
      </c>
      <c r="K331" s="67">
        <f>K332+K343</f>
        <v>0</v>
      </c>
      <c r="L331" s="67">
        <f t="shared" si="163"/>
        <v>200000</v>
      </c>
      <c r="M331" s="67">
        <f t="shared" si="171"/>
        <v>200000</v>
      </c>
      <c r="N331" s="67">
        <f>N332+N343</f>
        <v>0</v>
      </c>
      <c r="O331" s="67">
        <f t="shared" si="164"/>
        <v>200000</v>
      </c>
    </row>
    <row r="332" spans="1:15" s="57" customFormat="1" ht="12">
      <c r="A332" s="7" t="s">
        <v>376</v>
      </c>
      <c r="B332" s="16">
        <v>800</v>
      </c>
      <c r="C332" s="6" t="s">
        <v>9</v>
      </c>
      <c r="D332" s="6" t="s">
        <v>9</v>
      </c>
      <c r="E332" s="6" t="s">
        <v>377</v>
      </c>
      <c r="F332" s="6"/>
      <c r="G332" s="67">
        <f>G333+G338</f>
        <v>100000</v>
      </c>
      <c r="H332" s="67">
        <f>H333+H338</f>
        <v>67200</v>
      </c>
      <c r="I332" s="67">
        <f t="shared" si="150"/>
        <v>167200</v>
      </c>
      <c r="J332" s="67">
        <f t="shared" ref="J332:M332" si="172">J333+J338</f>
        <v>100000</v>
      </c>
      <c r="K332" s="67">
        <f>K333+K338</f>
        <v>0</v>
      </c>
      <c r="L332" s="67">
        <f t="shared" si="163"/>
        <v>100000</v>
      </c>
      <c r="M332" s="67">
        <f t="shared" si="172"/>
        <v>100000</v>
      </c>
      <c r="N332" s="67">
        <f>N333+N338</f>
        <v>0</v>
      </c>
      <c r="O332" s="67">
        <f t="shared" si="164"/>
        <v>100000</v>
      </c>
    </row>
    <row r="333" spans="1:15" s="31" customFormat="1" ht="18" customHeight="1">
      <c r="A333" s="7" t="s">
        <v>81</v>
      </c>
      <c r="B333" s="16">
        <v>800</v>
      </c>
      <c r="C333" s="6" t="s">
        <v>9</v>
      </c>
      <c r="D333" s="6" t="s">
        <v>9</v>
      </c>
      <c r="E333" s="6" t="s">
        <v>378</v>
      </c>
      <c r="F333" s="6"/>
      <c r="G333" s="67">
        <f>G336+G334</f>
        <v>100000</v>
      </c>
      <c r="H333" s="67">
        <f>H336+H334</f>
        <v>-35000</v>
      </c>
      <c r="I333" s="67">
        <f t="shared" si="150"/>
        <v>65000</v>
      </c>
      <c r="J333" s="67">
        <f t="shared" ref="J333:M333" si="173">J336+J334</f>
        <v>100000</v>
      </c>
      <c r="K333" s="67">
        <f>K336+K334</f>
        <v>0</v>
      </c>
      <c r="L333" s="67">
        <f t="shared" si="163"/>
        <v>100000</v>
      </c>
      <c r="M333" s="67">
        <f t="shared" si="173"/>
        <v>100000</v>
      </c>
      <c r="N333" s="67">
        <f>N336+N334</f>
        <v>0</v>
      </c>
      <c r="O333" s="67">
        <f t="shared" si="164"/>
        <v>100000</v>
      </c>
    </row>
    <row r="334" spans="1:15" s="31" customFormat="1" ht="36">
      <c r="A334" s="7" t="s">
        <v>423</v>
      </c>
      <c r="B334" s="16">
        <v>800</v>
      </c>
      <c r="C334" s="6" t="s">
        <v>9</v>
      </c>
      <c r="D334" s="6" t="s">
        <v>9</v>
      </c>
      <c r="E334" s="6" t="s">
        <v>378</v>
      </c>
      <c r="F334" s="6" t="s">
        <v>54</v>
      </c>
      <c r="G334" s="67">
        <f>G335</f>
        <v>20000</v>
      </c>
      <c r="H334" s="67">
        <f>H335</f>
        <v>0</v>
      </c>
      <c r="I334" s="67">
        <f t="shared" si="150"/>
        <v>20000</v>
      </c>
      <c r="J334" s="67">
        <f t="shared" ref="J334:M334" si="174">J335</f>
        <v>20000</v>
      </c>
      <c r="K334" s="67">
        <f>K335</f>
        <v>0</v>
      </c>
      <c r="L334" s="67">
        <f t="shared" si="163"/>
        <v>20000</v>
      </c>
      <c r="M334" s="67">
        <f t="shared" si="174"/>
        <v>20000</v>
      </c>
      <c r="N334" s="67">
        <f>N335</f>
        <v>0</v>
      </c>
      <c r="O334" s="67">
        <f t="shared" si="164"/>
        <v>20000</v>
      </c>
    </row>
    <row r="335" spans="1:15" s="31" customFormat="1" ht="15" customHeight="1">
      <c r="A335" s="7" t="s">
        <v>57</v>
      </c>
      <c r="B335" s="16">
        <v>800</v>
      </c>
      <c r="C335" s="6" t="s">
        <v>9</v>
      </c>
      <c r="D335" s="6" t="s">
        <v>9</v>
      </c>
      <c r="E335" s="6" t="s">
        <v>378</v>
      </c>
      <c r="F335" s="6" t="s">
        <v>56</v>
      </c>
      <c r="G335" s="67">
        <v>20000</v>
      </c>
      <c r="H335" s="67"/>
      <c r="I335" s="67">
        <f t="shared" si="150"/>
        <v>20000</v>
      </c>
      <c r="J335" s="68">
        <v>20000</v>
      </c>
      <c r="K335" s="67"/>
      <c r="L335" s="67">
        <f t="shared" si="163"/>
        <v>20000</v>
      </c>
      <c r="M335" s="67">
        <v>20000</v>
      </c>
      <c r="N335" s="67"/>
      <c r="O335" s="67">
        <f t="shared" si="164"/>
        <v>20000</v>
      </c>
    </row>
    <row r="336" spans="1:15" s="31" customFormat="1" ht="15" customHeight="1">
      <c r="A336" s="7" t="s">
        <v>425</v>
      </c>
      <c r="B336" s="16">
        <v>800</v>
      </c>
      <c r="C336" s="6" t="s">
        <v>9</v>
      </c>
      <c r="D336" s="6" t="s">
        <v>9</v>
      </c>
      <c r="E336" s="6" t="s">
        <v>378</v>
      </c>
      <c r="F336" s="6" t="s">
        <v>61</v>
      </c>
      <c r="G336" s="67">
        <f>G337</f>
        <v>80000</v>
      </c>
      <c r="H336" s="67">
        <f>H337</f>
        <v>-35000</v>
      </c>
      <c r="I336" s="67">
        <f t="shared" si="150"/>
        <v>45000</v>
      </c>
      <c r="J336" s="67">
        <f t="shared" ref="J336:M336" si="175">J337</f>
        <v>80000</v>
      </c>
      <c r="K336" s="67">
        <f>K337</f>
        <v>0</v>
      </c>
      <c r="L336" s="67">
        <f t="shared" si="163"/>
        <v>80000</v>
      </c>
      <c r="M336" s="67">
        <f t="shared" si="175"/>
        <v>80000</v>
      </c>
      <c r="N336" s="67">
        <f>N337</f>
        <v>0</v>
      </c>
      <c r="O336" s="67">
        <f t="shared" si="164"/>
        <v>80000</v>
      </c>
    </row>
    <row r="337" spans="1:15" s="31" customFormat="1" ht="12">
      <c r="A337" s="7" t="s">
        <v>82</v>
      </c>
      <c r="B337" s="16">
        <v>800</v>
      </c>
      <c r="C337" s="6" t="s">
        <v>9</v>
      </c>
      <c r="D337" s="6" t="s">
        <v>9</v>
      </c>
      <c r="E337" s="6" t="s">
        <v>378</v>
      </c>
      <c r="F337" s="6" t="s">
        <v>62</v>
      </c>
      <c r="G337" s="67">
        <v>80000</v>
      </c>
      <c r="H337" s="67">
        <f>-35000</f>
        <v>-35000</v>
      </c>
      <c r="I337" s="67">
        <f t="shared" si="150"/>
        <v>45000</v>
      </c>
      <c r="J337" s="68">
        <v>80000</v>
      </c>
      <c r="K337" s="67"/>
      <c r="L337" s="67">
        <f t="shared" si="163"/>
        <v>80000</v>
      </c>
      <c r="M337" s="67">
        <v>80000</v>
      </c>
      <c r="N337" s="67"/>
      <c r="O337" s="67">
        <f t="shared" si="164"/>
        <v>80000</v>
      </c>
    </row>
    <row r="338" spans="1:15" s="31" customFormat="1" ht="12">
      <c r="A338" s="7" t="s">
        <v>302</v>
      </c>
      <c r="B338" s="16">
        <v>800</v>
      </c>
      <c r="C338" s="6" t="s">
        <v>9</v>
      </c>
      <c r="D338" s="6" t="s">
        <v>9</v>
      </c>
      <c r="E338" s="6" t="s">
        <v>379</v>
      </c>
      <c r="F338" s="6"/>
      <c r="G338" s="67">
        <f>G339+G341</f>
        <v>0</v>
      </c>
      <c r="H338" s="67">
        <f>H339+H341</f>
        <v>102200</v>
      </c>
      <c r="I338" s="67">
        <f t="shared" si="150"/>
        <v>102200</v>
      </c>
      <c r="J338" s="67">
        <f t="shared" ref="J338:M338" si="176">J339+J341</f>
        <v>0</v>
      </c>
      <c r="K338" s="67">
        <f>K339+K341</f>
        <v>0</v>
      </c>
      <c r="L338" s="67">
        <f t="shared" si="163"/>
        <v>0</v>
      </c>
      <c r="M338" s="67">
        <f t="shared" si="176"/>
        <v>0</v>
      </c>
      <c r="N338" s="67">
        <f>N339+N341</f>
        <v>0</v>
      </c>
      <c r="O338" s="67">
        <f t="shared" si="164"/>
        <v>0</v>
      </c>
    </row>
    <row r="339" spans="1:15" s="31" customFormat="1" ht="12">
      <c r="A339" s="7" t="s">
        <v>63</v>
      </c>
      <c r="B339" s="16">
        <v>800</v>
      </c>
      <c r="C339" s="6" t="s">
        <v>9</v>
      </c>
      <c r="D339" s="6" t="s">
        <v>9</v>
      </c>
      <c r="E339" s="6" t="s">
        <v>379</v>
      </c>
      <c r="F339" s="6" t="s">
        <v>61</v>
      </c>
      <c r="G339" s="67">
        <f>G340</f>
        <v>0</v>
      </c>
      <c r="H339" s="67">
        <f>H340</f>
        <v>74200</v>
      </c>
      <c r="I339" s="67">
        <f t="shared" si="150"/>
        <v>74200</v>
      </c>
      <c r="J339" s="67">
        <f t="shared" ref="J339:M339" si="177">J340</f>
        <v>0</v>
      </c>
      <c r="K339" s="67">
        <f>K340</f>
        <v>0</v>
      </c>
      <c r="L339" s="67">
        <f t="shared" si="163"/>
        <v>0</v>
      </c>
      <c r="M339" s="67">
        <f t="shared" si="177"/>
        <v>0</v>
      </c>
      <c r="N339" s="67">
        <f>N340</f>
        <v>0</v>
      </c>
      <c r="O339" s="67">
        <f t="shared" si="164"/>
        <v>0</v>
      </c>
    </row>
    <row r="340" spans="1:15" s="31" customFormat="1" ht="12">
      <c r="A340" s="7" t="s">
        <v>82</v>
      </c>
      <c r="B340" s="16">
        <v>800</v>
      </c>
      <c r="C340" s="6" t="s">
        <v>9</v>
      </c>
      <c r="D340" s="6" t="s">
        <v>9</v>
      </c>
      <c r="E340" s="6" t="s">
        <v>379</v>
      </c>
      <c r="F340" s="6" t="s">
        <v>62</v>
      </c>
      <c r="G340" s="67"/>
      <c r="H340" s="67">
        <f>56350.26+17849.74</f>
        <v>74200</v>
      </c>
      <c r="I340" s="67">
        <f t="shared" si="150"/>
        <v>74200</v>
      </c>
      <c r="J340" s="68"/>
      <c r="K340" s="67"/>
      <c r="L340" s="67">
        <f t="shared" si="163"/>
        <v>0</v>
      </c>
      <c r="M340" s="67"/>
      <c r="N340" s="67"/>
      <c r="O340" s="67">
        <f t="shared" si="164"/>
        <v>0</v>
      </c>
    </row>
    <row r="341" spans="1:15" s="31" customFormat="1" ht="24">
      <c r="A341" s="7" t="s">
        <v>88</v>
      </c>
      <c r="B341" s="16">
        <v>800</v>
      </c>
      <c r="C341" s="6" t="s">
        <v>9</v>
      </c>
      <c r="D341" s="6" t="s">
        <v>9</v>
      </c>
      <c r="E341" s="6" t="s">
        <v>379</v>
      </c>
      <c r="F341" s="9" t="s">
        <v>87</v>
      </c>
      <c r="G341" s="67">
        <f>G342</f>
        <v>0</v>
      </c>
      <c r="H341" s="67">
        <f>H342</f>
        <v>28000</v>
      </c>
      <c r="I341" s="67">
        <f t="shared" si="150"/>
        <v>28000</v>
      </c>
      <c r="J341" s="67">
        <f t="shared" ref="J341:M341" si="178">J342</f>
        <v>0</v>
      </c>
      <c r="K341" s="67">
        <f>K342</f>
        <v>0</v>
      </c>
      <c r="L341" s="67">
        <f t="shared" si="163"/>
        <v>0</v>
      </c>
      <c r="M341" s="67">
        <f t="shared" si="178"/>
        <v>0</v>
      </c>
      <c r="N341" s="67">
        <f>N342</f>
        <v>0</v>
      </c>
      <c r="O341" s="67">
        <f t="shared" si="164"/>
        <v>0</v>
      </c>
    </row>
    <row r="342" spans="1:15" s="31" customFormat="1" ht="12">
      <c r="A342" s="7" t="s">
        <v>188</v>
      </c>
      <c r="B342" s="16">
        <v>800</v>
      </c>
      <c r="C342" s="6" t="s">
        <v>9</v>
      </c>
      <c r="D342" s="6" t="s">
        <v>9</v>
      </c>
      <c r="E342" s="6" t="s">
        <v>379</v>
      </c>
      <c r="F342" s="9" t="s">
        <v>189</v>
      </c>
      <c r="G342" s="67"/>
      <c r="H342" s="67">
        <f>21264.25+6735.75</f>
        <v>28000</v>
      </c>
      <c r="I342" s="67">
        <f t="shared" si="150"/>
        <v>28000</v>
      </c>
      <c r="J342" s="68"/>
      <c r="K342" s="67"/>
      <c r="L342" s="67">
        <f t="shared" si="163"/>
        <v>0</v>
      </c>
      <c r="M342" s="67"/>
      <c r="N342" s="67"/>
      <c r="O342" s="67">
        <f t="shared" si="164"/>
        <v>0</v>
      </c>
    </row>
    <row r="343" spans="1:15" s="31" customFormat="1" ht="24">
      <c r="A343" s="7" t="s">
        <v>380</v>
      </c>
      <c r="B343" s="16">
        <v>800</v>
      </c>
      <c r="C343" s="6" t="s">
        <v>9</v>
      </c>
      <c r="D343" s="6" t="s">
        <v>9</v>
      </c>
      <c r="E343" s="6" t="s">
        <v>381</v>
      </c>
      <c r="F343" s="6"/>
      <c r="G343" s="67">
        <f t="shared" ref="G343:N345" si="179">G344</f>
        <v>100000</v>
      </c>
      <c r="H343" s="67">
        <f t="shared" si="179"/>
        <v>0</v>
      </c>
      <c r="I343" s="67">
        <f t="shared" si="150"/>
        <v>100000</v>
      </c>
      <c r="J343" s="67">
        <f t="shared" si="179"/>
        <v>100000</v>
      </c>
      <c r="K343" s="67">
        <f t="shared" si="179"/>
        <v>0</v>
      </c>
      <c r="L343" s="67">
        <f t="shared" si="163"/>
        <v>100000</v>
      </c>
      <c r="M343" s="67">
        <f t="shared" si="179"/>
        <v>100000</v>
      </c>
      <c r="N343" s="67">
        <f t="shared" si="179"/>
        <v>0</v>
      </c>
      <c r="O343" s="67">
        <f t="shared" si="164"/>
        <v>100000</v>
      </c>
    </row>
    <row r="344" spans="1:15" s="31" customFormat="1" ht="18.75" customHeight="1">
      <c r="A344" s="7" t="s">
        <v>81</v>
      </c>
      <c r="B344" s="16">
        <v>800</v>
      </c>
      <c r="C344" s="6" t="s">
        <v>9</v>
      </c>
      <c r="D344" s="6" t="s">
        <v>9</v>
      </c>
      <c r="E344" s="6" t="s">
        <v>382</v>
      </c>
      <c r="F344" s="6"/>
      <c r="G344" s="67">
        <f t="shared" si="179"/>
        <v>100000</v>
      </c>
      <c r="H344" s="67">
        <f t="shared" si="179"/>
        <v>0</v>
      </c>
      <c r="I344" s="67">
        <f t="shared" si="150"/>
        <v>100000</v>
      </c>
      <c r="J344" s="67">
        <f t="shared" si="179"/>
        <v>100000</v>
      </c>
      <c r="K344" s="67">
        <f t="shared" si="179"/>
        <v>0</v>
      </c>
      <c r="L344" s="67">
        <f t="shared" si="163"/>
        <v>100000</v>
      </c>
      <c r="M344" s="67">
        <f t="shared" si="179"/>
        <v>100000</v>
      </c>
      <c r="N344" s="67">
        <f t="shared" si="179"/>
        <v>0</v>
      </c>
      <c r="O344" s="67">
        <f t="shared" si="164"/>
        <v>100000</v>
      </c>
    </row>
    <row r="345" spans="1:15" s="31" customFormat="1" ht="12">
      <c r="A345" s="7" t="s">
        <v>425</v>
      </c>
      <c r="B345" s="16">
        <v>800</v>
      </c>
      <c r="C345" s="6" t="s">
        <v>9</v>
      </c>
      <c r="D345" s="6" t="s">
        <v>9</v>
      </c>
      <c r="E345" s="6" t="s">
        <v>382</v>
      </c>
      <c r="F345" s="6" t="s">
        <v>61</v>
      </c>
      <c r="G345" s="67">
        <f t="shared" si="179"/>
        <v>100000</v>
      </c>
      <c r="H345" s="67">
        <f t="shared" si="179"/>
        <v>0</v>
      </c>
      <c r="I345" s="67">
        <f t="shared" si="150"/>
        <v>100000</v>
      </c>
      <c r="J345" s="67">
        <f t="shared" si="179"/>
        <v>100000</v>
      </c>
      <c r="K345" s="67">
        <f t="shared" si="179"/>
        <v>0</v>
      </c>
      <c r="L345" s="67">
        <f t="shared" si="163"/>
        <v>100000</v>
      </c>
      <c r="M345" s="67">
        <f t="shared" si="179"/>
        <v>100000</v>
      </c>
      <c r="N345" s="67">
        <f t="shared" si="179"/>
        <v>0</v>
      </c>
      <c r="O345" s="67">
        <f t="shared" si="164"/>
        <v>100000</v>
      </c>
    </row>
    <row r="346" spans="1:15" s="31" customFormat="1" ht="12">
      <c r="A346" s="7" t="s">
        <v>82</v>
      </c>
      <c r="B346" s="16">
        <v>800</v>
      </c>
      <c r="C346" s="6" t="s">
        <v>9</v>
      </c>
      <c r="D346" s="6" t="s">
        <v>9</v>
      </c>
      <c r="E346" s="6" t="s">
        <v>382</v>
      </c>
      <c r="F346" s="6" t="s">
        <v>62</v>
      </c>
      <c r="G346" s="67">
        <v>100000</v>
      </c>
      <c r="H346" s="67"/>
      <c r="I346" s="67">
        <f t="shared" ref="I346:I412" si="180">G346+H346</f>
        <v>100000</v>
      </c>
      <c r="J346" s="68">
        <v>100000</v>
      </c>
      <c r="K346" s="67"/>
      <c r="L346" s="67">
        <f t="shared" si="163"/>
        <v>100000</v>
      </c>
      <c r="M346" s="67">
        <v>100000</v>
      </c>
      <c r="N346" s="67"/>
      <c r="O346" s="67">
        <f t="shared" si="164"/>
        <v>100000</v>
      </c>
    </row>
    <row r="347" spans="1:15" s="31" customFormat="1" ht="24">
      <c r="A347" s="7" t="s">
        <v>383</v>
      </c>
      <c r="B347" s="16">
        <v>800</v>
      </c>
      <c r="C347" s="6" t="s">
        <v>9</v>
      </c>
      <c r="D347" s="6" t="s">
        <v>9</v>
      </c>
      <c r="E347" s="6" t="s">
        <v>200</v>
      </c>
      <c r="F347" s="6"/>
      <c r="G347" s="67">
        <f>G348+G351</f>
        <v>100000</v>
      </c>
      <c r="H347" s="67">
        <f>H348+H351</f>
        <v>-30000</v>
      </c>
      <c r="I347" s="67">
        <f t="shared" si="180"/>
        <v>70000</v>
      </c>
      <c r="J347" s="67">
        <f t="shared" ref="J347:M347" si="181">J348+J351</f>
        <v>100000</v>
      </c>
      <c r="K347" s="67">
        <f>K348+K351</f>
        <v>0</v>
      </c>
      <c r="L347" s="67">
        <f t="shared" si="163"/>
        <v>100000</v>
      </c>
      <c r="M347" s="67">
        <f t="shared" si="181"/>
        <v>100000</v>
      </c>
      <c r="N347" s="67">
        <f>N348+N351</f>
        <v>0</v>
      </c>
      <c r="O347" s="67">
        <f t="shared" si="164"/>
        <v>100000</v>
      </c>
    </row>
    <row r="348" spans="1:15" s="31" customFormat="1" ht="12">
      <c r="A348" s="7" t="s">
        <v>203</v>
      </c>
      <c r="B348" s="16">
        <v>800</v>
      </c>
      <c r="C348" s="6" t="s">
        <v>9</v>
      </c>
      <c r="D348" s="6" t="s">
        <v>9</v>
      </c>
      <c r="E348" s="6" t="s">
        <v>202</v>
      </c>
      <c r="F348" s="6"/>
      <c r="G348" s="67">
        <f t="shared" ref="G348:N349" si="182">G349</f>
        <v>100000</v>
      </c>
      <c r="H348" s="67">
        <f t="shared" si="182"/>
        <v>-30000</v>
      </c>
      <c r="I348" s="67">
        <f t="shared" si="180"/>
        <v>70000</v>
      </c>
      <c r="J348" s="67">
        <f t="shared" si="182"/>
        <v>100000</v>
      </c>
      <c r="K348" s="67">
        <f t="shared" si="182"/>
        <v>0</v>
      </c>
      <c r="L348" s="67">
        <f t="shared" si="163"/>
        <v>100000</v>
      </c>
      <c r="M348" s="67">
        <f t="shared" si="182"/>
        <v>100000</v>
      </c>
      <c r="N348" s="67">
        <f t="shared" si="182"/>
        <v>0</v>
      </c>
      <c r="O348" s="67">
        <f t="shared" si="164"/>
        <v>100000</v>
      </c>
    </row>
    <row r="349" spans="1:15" s="31" customFormat="1" ht="12">
      <c r="A349" s="7" t="s">
        <v>425</v>
      </c>
      <c r="B349" s="16">
        <v>800</v>
      </c>
      <c r="C349" s="6" t="s">
        <v>9</v>
      </c>
      <c r="D349" s="6" t="s">
        <v>9</v>
      </c>
      <c r="E349" s="6" t="s">
        <v>202</v>
      </c>
      <c r="F349" s="6" t="s">
        <v>61</v>
      </c>
      <c r="G349" s="67">
        <f t="shared" si="182"/>
        <v>100000</v>
      </c>
      <c r="H349" s="67">
        <f t="shared" si="182"/>
        <v>-30000</v>
      </c>
      <c r="I349" s="67">
        <f t="shared" si="180"/>
        <v>70000</v>
      </c>
      <c r="J349" s="67">
        <f t="shared" si="182"/>
        <v>100000</v>
      </c>
      <c r="K349" s="67">
        <f t="shared" si="182"/>
        <v>0</v>
      </c>
      <c r="L349" s="67">
        <f t="shared" si="163"/>
        <v>100000</v>
      </c>
      <c r="M349" s="67">
        <f t="shared" si="182"/>
        <v>100000</v>
      </c>
      <c r="N349" s="67">
        <f t="shared" si="182"/>
        <v>0</v>
      </c>
      <c r="O349" s="67">
        <f t="shared" si="164"/>
        <v>100000</v>
      </c>
    </row>
    <row r="350" spans="1:15" s="31" customFormat="1" ht="12">
      <c r="A350" s="7" t="s">
        <v>82</v>
      </c>
      <c r="B350" s="16">
        <v>800</v>
      </c>
      <c r="C350" s="6" t="s">
        <v>9</v>
      </c>
      <c r="D350" s="6" t="s">
        <v>9</v>
      </c>
      <c r="E350" s="6" t="s">
        <v>202</v>
      </c>
      <c r="F350" s="6" t="s">
        <v>62</v>
      </c>
      <c r="G350" s="67">
        <v>100000</v>
      </c>
      <c r="H350" s="67">
        <f>-30000</f>
        <v>-30000</v>
      </c>
      <c r="I350" s="67">
        <f t="shared" si="180"/>
        <v>70000</v>
      </c>
      <c r="J350" s="68">
        <v>100000</v>
      </c>
      <c r="K350" s="67"/>
      <c r="L350" s="67">
        <f t="shared" si="163"/>
        <v>100000</v>
      </c>
      <c r="M350" s="67">
        <v>100000</v>
      </c>
      <c r="N350" s="67"/>
      <c r="O350" s="67">
        <f t="shared" si="164"/>
        <v>100000</v>
      </c>
    </row>
    <row r="351" spans="1:15" s="31" customFormat="1" ht="15" hidden="1" customHeight="1">
      <c r="A351" s="7" t="s">
        <v>302</v>
      </c>
      <c r="B351" s="16">
        <v>800</v>
      </c>
      <c r="C351" s="6" t="s">
        <v>9</v>
      </c>
      <c r="D351" s="6" t="s">
        <v>9</v>
      </c>
      <c r="E351" s="6" t="s">
        <v>450</v>
      </c>
      <c r="F351" s="6"/>
      <c r="G351" s="67">
        <f>G352</f>
        <v>0</v>
      </c>
      <c r="H351" s="67">
        <f>H352</f>
        <v>0</v>
      </c>
      <c r="I351" s="65">
        <f t="shared" si="180"/>
        <v>0</v>
      </c>
      <c r="J351" s="67">
        <f t="shared" ref="J351:M352" si="183">J352</f>
        <v>0</v>
      </c>
      <c r="K351" s="67"/>
      <c r="L351" s="67"/>
      <c r="M351" s="67">
        <f t="shared" si="183"/>
        <v>0</v>
      </c>
    </row>
    <row r="352" spans="1:15" s="31" customFormat="1" ht="15" hidden="1" customHeight="1">
      <c r="A352" s="7" t="s">
        <v>63</v>
      </c>
      <c r="B352" s="16">
        <v>800</v>
      </c>
      <c r="C352" s="6" t="s">
        <v>9</v>
      </c>
      <c r="D352" s="6" t="s">
        <v>9</v>
      </c>
      <c r="E352" s="6" t="s">
        <v>450</v>
      </c>
      <c r="F352" s="6" t="s">
        <v>61</v>
      </c>
      <c r="G352" s="67">
        <f>G353</f>
        <v>0</v>
      </c>
      <c r="H352" s="67">
        <f>H353</f>
        <v>0</v>
      </c>
      <c r="I352" s="65">
        <f t="shared" si="180"/>
        <v>0</v>
      </c>
      <c r="J352" s="67">
        <f t="shared" si="183"/>
        <v>0</v>
      </c>
      <c r="K352" s="67"/>
      <c r="L352" s="67"/>
      <c r="M352" s="67">
        <f t="shared" si="183"/>
        <v>0</v>
      </c>
    </row>
    <row r="353" spans="1:17" s="31" customFormat="1" ht="15" hidden="1" customHeight="1">
      <c r="A353" s="7" t="s">
        <v>82</v>
      </c>
      <c r="B353" s="16">
        <v>800</v>
      </c>
      <c r="C353" s="6" t="s">
        <v>9</v>
      </c>
      <c r="D353" s="6" t="s">
        <v>9</v>
      </c>
      <c r="E353" s="6" t="s">
        <v>450</v>
      </c>
      <c r="F353" s="6" t="s">
        <v>62</v>
      </c>
      <c r="G353" s="67"/>
      <c r="H353" s="67"/>
      <c r="I353" s="65">
        <f t="shared" si="180"/>
        <v>0</v>
      </c>
      <c r="J353" s="68"/>
      <c r="K353" s="68"/>
      <c r="L353" s="68"/>
      <c r="M353" s="67"/>
    </row>
    <row r="354" spans="1:17" s="31" customFormat="1" ht="12">
      <c r="A354" s="11" t="s">
        <v>49</v>
      </c>
      <c r="B354" s="2" t="s">
        <v>22</v>
      </c>
      <c r="C354" s="2" t="s">
        <v>17</v>
      </c>
      <c r="D354" s="2"/>
      <c r="E354" s="2"/>
      <c r="F354" s="2"/>
      <c r="G354" s="65">
        <f t="shared" ref="G354:N354" si="184">G355</f>
        <v>98377652.150000006</v>
      </c>
      <c r="H354" s="65">
        <f t="shared" si="184"/>
        <v>6142271.0600000005</v>
      </c>
      <c r="I354" s="65">
        <f t="shared" si="180"/>
        <v>104519923.21000001</v>
      </c>
      <c r="J354" s="65">
        <f t="shared" si="184"/>
        <v>91901003.63000001</v>
      </c>
      <c r="K354" s="65">
        <f t="shared" si="184"/>
        <v>0</v>
      </c>
      <c r="L354" s="65">
        <f t="shared" ref="L354:L417" si="185">J354+K354</f>
        <v>91901003.63000001</v>
      </c>
      <c r="M354" s="65">
        <f t="shared" si="184"/>
        <v>91164209.63000001</v>
      </c>
      <c r="N354" s="65">
        <f t="shared" si="184"/>
        <v>0</v>
      </c>
      <c r="O354" s="65">
        <f t="shared" ref="O354:O417" si="186">M354+N354</f>
        <v>91164209.63000001</v>
      </c>
    </row>
    <row r="355" spans="1:17" s="31" customFormat="1" ht="12">
      <c r="A355" s="8" t="s">
        <v>20</v>
      </c>
      <c r="B355" s="2" t="s">
        <v>22</v>
      </c>
      <c r="C355" s="4" t="s">
        <v>17</v>
      </c>
      <c r="D355" s="4" t="s">
        <v>5</v>
      </c>
      <c r="E355" s="4"/>
      <c r="F355" s="4"/>
      <c r="G355" s="66">
        <f>G360+G356+G408</f>
        <v>98377652.150000006</v>
      </c>
      <c r="H355" s="66">
        <f>H360+H356+H408</f>
        <v>6142271.0600000005</v>
      </c>
      <c r="I355" s="66">
        <f t="shared" si="180"/>
        <v>104519923.21000001</v>
      </c>
      <c r="J355" s="66">
        <f>J360+J356+J408</f>
        <v>91901003.63000001</v>
      </c>
      <c r="K355" s="66">
        <f>K360+K356+K408</f>
        <v>0</v>
      </c>
      <c r="L355" s="66">
        <f t="shared" si="185"/>
        <v>91901003.63000001</v>
      </c>
      <c r="M355" s="66">
        <f>M360+M356+M408</f>
        <v>91164209.63000001</v>
      </c>
      <c r="N355" s="66">
        <f>N360+N356+N408</f>
        <v>0</v>
      </c>
      <c r="O355" s="66">
        <f t="shared" si="186"/>
        <v>91164209.63000001</v>
      </c>
    </row>
    <row r="356" spans="1:17" s="31" customFormat="1" ht="24">
      <c r="A356" s="7" t="s">
        <v>432</v>
      </c>
      <c r="B356" s="6" t="s">
        <v>22</v>
      </c>
      <c r="C356" s="6" t="s">
        <v>17</v>
      </c>
      <c r="D356" s="6" t="s">
        <v>5</v>
      </c>
      <c r="E356" s="6" t="s">
        <v>430</v>
      </c>
      <c r="F356" s="6"/>
      <c r="G356" s="67">
        <f t="shared" ref="G356:N358" si="187">G357</f>
        <v>24000</v>
      </c>
      <c r="H356" s="67">
        <f t="shared" si="187"/>
        <v>0</v>
      </c>
      <c r="I356" s="67">
        <f t="shared" si="180"/>
        <v>24000</v>
      </c>
      <c r="J356" s="67">
        <f t="shared" si="187"/>
        <v>0</v>
      </c>
      <c r="K356" s="67">
        <f t="shared" si="187"/>
        <v>0</v>
      </c>
      <c r="L356" s="67">
        <f t="shared" si="185"/>
        <v>0</v>
      </c>
      <c r="M356" s="67">
        <f t="shared" si="187"/>
        <v>0</v>
      </c>
      <c r="N356" s="67">
        <f t="shared" si="187"/>
        <v>0</v>
      </c>
      <c r="O356" s="67">
        <f t="shared" si="186"/>
        <v>0</v>
      </c>
    </row>
    <row r="357" spans="1:17" s="31" customFormat="1" ht="24">
      <c r="A357" s="7" t="s">
        <v>434</v>
      </c>
      <c r="B357" s="6" t="s">
        <v>22</v>
      </c>
      <c r="C357" s="6" t="s">
        <v>17</v>
      </c>
      <c r="D357" s="6" t="s">
        <v>5</v>
      </c>
      <c r="E357" s="6" t="s">
        <v>431</v>
      </c>
      <c r="F357" s="6"/>
      <c r="G357" s="67">
        <f t="shared" si="187"/>
        <v>24000</v>
      </c>
      <c r="H357" s="67">
        <f t="shared" si="187"/>
        <v>0</v>
      </c>
      <c r="I357" s="67">
        <f t="shared" si="180"/>
        <v>24000</v>
      </c>
      <c r="J357" s="67">
        <f t="shared" si="187"/>
        <v>0</v>
      </c>
      <c r="K357" s="67">
        <f t="shared" si="187"/>
        <v>0</v>
      </c>
      <c r="L357" s="67">
        <f t="shared" si="185"/>
        <v>0</v>
      </c>
      <c r="M357" s="67">
        <f t="shared" si="187"/>
        <v>0</v>
      </c>
      <c r="N357" s="67">
        <f t="shared" si="187"/>
        <v>0</v>
      </c>
      <c r="O357" s="67">
        <f t="shared" si="186"/>
        <v>0</v>
      </c>
    </row>
    <row r="358" spans="1:17" s="31" customFormat="1" ht="24">
      <c r="A358" s="7" t="s">
        <v>88</v>
      </c>
      <c r="B358" s="6" t="s">
        <v>22</v>
      </c>
      <c r="C358" s="6" t="s">
        <v>17</v>
      </c>
      <c r="D358" s="6" t="s">
        <v>5</v>
      </c>
      <c r="E358" s="6" t="s">
        <v>431</v>
      </c>
      <c r="F358" s="6" t="s">
        <v>87</v>
      </c>
      <c r="G358" s="67">
        <f t="shared" si="187"/>
        <v>24000</v>
      </c>
      <c r="H358" s="67">
        <f t="shared" si="187"/>
        <v>0</v>
      </c>
      <c r="I358" s="67">
        <f t="shared" si="180"/>
        <v>24000</v>
      </c>
      <c r="J358" s="67">
        <f t="shared" si="187"/>
        <v>0</v>
      </c>
      <c r="K358" s="67">
        <f t="shared" si="187"/>
        <v>0</v>
      </c>
      <c r="L358" s="67">
        <f t="shared" si="185"/>
        <v>0</v>
      </c>
      <c r="M358" s="67">
        <f t="shared" si="187"/>
        <v>0</v>
      </c>
      <c r="N358" s="67">
        <f t="shared" si="187"/>
        <v>0</v>
      </c>
      <c r="O358" s="67">
        <f t="shared" si="186"/>
        <v>0</v>
      </c>
    </row>
    <row r="359" spans="1:17" s="31" customFormat="1" ht="12">
      <c r="A359" s="7" t="s">
        <v>188</v>
      </c>
      <c r="B359" s="6" t="s">
        <v>22</v>
      </c>
      <c r="C359" s="6" t="s">
        <v>17</v>
      </c>
      <c r="D359" s="6" t="s">
        <v>5</v>
      </c>
      <c r="E359" s="6" t="s">
        <v>431</v>
      </c>
      <c r="F359" s="6" t="s">
        <v>189</v>
      </c>
      <c r="G359" s="67">
        <v>24000</v>
      </c>
      <c r="H359" s="67"/>
      <c r="I359" s="67">
        <f t="shared" si="180"/>
        <v>24000</v>
      </c>
      <c r="J359" s="67"/>
      <c r="K359" s="67"/>
      <c r="L359" s="67">
        <f t="shared" si="185"/>
        <v>0</v>
      </c>
      <c r="M359" s="67"/>
      <c r="N359" s="67"/>
      <c r="O359" s="67">
        <f t="shared" si="186"/>
        <v>0</v>
      </c>
    </row>
    <row r="360" spans="1:17" s="32" customFormat="1" ht="11.25" customHeight="1">
      <c r="A360" s="7" t="s">
        <v>386</v>
      </c>
      <c r="B360" s="6" t="s">
        <v>22</v>
      </c>
      <c r="C360" s="6" t="s">
        <v>17</v>
      </c>
      <c r="D360" s="6" t="s">
        <v>5</v>
      </c>
      <c r="E360" s="6" t="s">
        <v>144</v>
      </c>
      <c r="F360" s="6"/>
      <c r="G360" s="67">
        <f>G367+G370+G373+G376+G379+G382+G385+G394+G391+G388+G361+G401+G397+G364</f>
        <v>98353652.150000006</v>
      </c>
      <c r="H360" s="67">
        <f>H367+H370+H373+H376+H379+H382+H385+H394+H391+H388+H361+H401+H397+H364</f>
        <v>5878266.8600000003</v>
      </c>
      <c r="I360" s="67">
        <f t="shared" si="180"/>
        <v>104231919.01000001</v>
      </c>
      <c r="J360" s="67">
        <f t="shared" ref="J360:K360" si="188">J367+J370+J373+J376+J379+J382+J385+J394+J391+J388+J361+J401+J397+J364</f>
        <v>91901003.63000001</v>
      </c>
      <c r="K360" s="67">
        <f t="shared" si="188"/>
        <v>0</v>
      </c>
      <c r="L360" s="67">
        <f t="shared" si="185"/>
        <v>91901003.63000001</v>
      </c>
      <c r="M360" s="67">
        <f t="shared" ref="M360:N360" si="189">M367+M370+M373+M376+M379+M382+M385+M394+M391+M388+M361+M401+M397+M364</f>
        <v>91164209.63000001</v>
      </c>
      <c r="N360" s="67">
        <f t="shared" si="189"/>
        <v>0</v>
      </c>
      <c r="O360" s="67">
        <f t="shared" si="186"/>
        <v>91164209.63000001</v>
      </c>
      <c r="P360" s="31"/>
      <c r="Q360" s="31"/>
    </row>
    <row r="361" spans="1:17" s="32" customFormat="1" ht="12" hidden="1">
      <c r="A361" s="7" t="s">
        <v>329</v>
      </c>
      <c r="B361" s="6" t="s">
        <v>22</v>
      </c>
      <c r="C361" s="6" t="s">
        <v>17</v>
      </c>
      <c r="D361" s="6" t="s">
        <v>5</v>
      </c>
      <c r="E361" s="6" t="s">
        <v>397</v>
      </c>
      <c r="F361" s="6"/>
      <c r="G361" s="67">
        <f>G362</f>
        <v>0</v>
      </c>
      <c r="H361" s="67">
        <f>H362</f>
        <v>0</v>
      </c>
      <c r="I361" s="67">
        <f t="shared" si="180"/>
        <v>0</v>
      </c>
      <c r="J361" s="67">
        <f t="shared" ref="J361:M362" si="190">J362</f>
        <v>0</v>
      </c>
      <c r="K361" s="67">
        <f>K362</f>
        <v>0</v>
      </c>
      <c r="L361" s="67">
        <f t="shared" si="185"/>
        <v>0</v>
      </c>
      <c r="M361" s="67">
        <f t="shared" si="190"/>
        <v>0</v>
      </c>
      <c r="N361" s="67">
        <f>N362</f>
        <v>0</v>
      </c>
      <c r="O361" s="67">
        <f t="shared" si="186"/>
        <v>0</v>
      </c>
      <c r="P361" s="31"/>
      <c r="Q361" s="31"/>
    </row>
    <row r="362" spans="1:17" s="32" customFormat="1" ht="24" hidden="1">
      <c r="A362" s="7" t="s">
        <v>88</v>
      </c>
      <c r="B362" s="6" t="s">
        <v>22</v>
      </c>
      <c r="C362" s="6" t="s">
        <v>17</v>
      </c>
      <c r="D362" s="6" t="s">
        <v>5</v>
      </c>
      <c r="E362" s="6" t="s">
        <v>397</v>
      </c>
      <c r="F362" s="6" t="s">
        <v>87</v>
      </c>
      <c r="G362" s="67">
        <f>G363</f>
        <v>0</v>
      </c>
      <c r="H362" s="67">
        <f>H363</f>
        <v>0</v>
      </c>
      <c r="I362" s="67">
        <f t="shared" si="180"/>
        <v>0</v>
      </c>
      <c r="J362" s="67">
        <f t="shared" si="190"/>
        <v>0</v>
      </c>
      <c r="K362" s="67">
        <f>K363</f>
        <v>0</v>
      </c>
      <c r="L362" s="67">
        <f t="shared" si="185"/>
        <v>0</v>
      </c>
      <c r="M362" s="67">
        <f t="shared" si="190"/>
        <v>0</v>
      </c>
      <c r="N362" s="67">
        <f>N363</f>
        <v>0</v>
      </c>
      <c r="O362" s="67">
        <f t="shared" si="186"/>
        <v>0</v>
      </c>
      <c r="P362" s="31"/>
      <c r="Q362" s="31"/>
    </row>
    <row r="363" spans="1:17" s="32" customFormat="1" ht="12" hidden="1">
      <c r="A363" s="7" t="s">
        <v>188</v>
      </c>
      <c r="B363" s="6" t="s">
        <v>22</v>
      </c>
      <c r="C363" s="6" t="s">
        <v>17</v>
      </c>
      <c r="D363" s="6" t="s">
        <v>5</v>
      </c>
      <c r="E363" s="6" t="s">
        <v>397</v>
      </c>
      <c r="F363" s="6" t="s">
        <v>189</v>
      </c>
      <c r="G363" s="67"/>
      <c r="H363" s="67"/>
      <c r="I363" s="67">
        <f t="shared" si="180"/>
        <v>0</v>
      </c>
      <c r="J363" s="67"/>
      <c r="K363" s="67"/>
      <c r="L363" s="67">
        <f t="shared" si="185"/>
        <v>0</v>
      </c>
      <c r="M363" s="67"/>
      <c r="N363" s="67"/>
      <c r="O363" s="67">
        <f t="shared" si="186"/>
        <v>0</v>
      </c>
      <c r="P363" s="31"/>
      <c r="Q363" s="31"/>
    </row>
    <row r="364" spans="1:17" s="31" customFormat="1" ht="12">
      <c r="A364" s="7" t="s">
        <v>68</v>
      </c>
      <c r="B364" s="6" t="s">
        <v>22</v>
      </c>
      <c r="C364" s="6" t="s">
        <v>17</v>
      </c>
      <c r="D364" s="6" t="s">
        <v>5</v>
      </c>
      <c r="E364" s="6" t="s">
        <v>390</v>
      </c>
      <c r="F364" s="6"/>
      <c r="G364" s="67">
        <f>G365</f>
        <v>87773216.900000006</v>
      </c>
      <c r="H364" s="67">
        <f>H365</f>
        <v>-15515.099999999977</v>
      </c>
      <c r="I364" s="67">
        <f t="shared" si="180"/>
        <v>87757701.800000012</v>
      </c>
      <c r="J364" s="67">
        <f t="shared" ref="J364:M365" si="191">J365</f>
        <v>87773216.900000006</v>
      </c>
      <c r="K364" s="67">
        <f>K365</f>
        <v>0</v>
      </c>
      <c r="L364" s="67">
        <f t="shared" si="185"/>
        <v>87773216.900000006</v>
      </c>
      <c r="M364" s="67">
        <f t="shared" si="191"/>
        <v>87773216.900000006</v>
      </c>
      <c r="N364" s="67">
        <f>N365</f>
        <v>0</v>
      </c>
      <c r="O364" s="67">
        <f t="shared" si="186"/>
        <v>87773216.900000006</v>
      </c>
    </row>
    <row r="365" spans="1:17" s="31" customFormat="1" ht="14.25" customHeight="1">
      <c r="A365" s="7" t="s">
        <v>88</v>
      </c>
      <c r="B365" s="6" t="s">
        <v>22</v>
      </c>
      <c r="C365" s="6" t="s">
        <v>17</v>
      </c>
      <c r="D365" s="6" t="s">
        <v>5</v>
      </c>
      <c r="E365" s="6" t="s">
        <v>390</v>
      </c>
      <c r="F365" s="6" t="s">
        <v>111</v>
      </c>
      <c r="G365" s="67">
        <f>G366</f>
        <v>87773216.900000006</v>
      </c>
      <c r="H365" s="67">
        <f>H366</f>
        <v>-15515.099999999977</v>
      </c>
      <c r="I365" s="67">
        <f t="shared" si="180"/>
        <v>87757701.800000012</v>
      </c>
      <c r="J365" s="67">
        <f t="shared" si="191"/>
        <v>87773216.900000006</v>
      </c>
      <c r="K365" s="67">
        <f>K366</f>
        <v>0</v>
      </c>
      <c r="L365" s="67">
        <f t="shared" si="185"/>
        <v>87773216.900000006</v>
      </c>
      <c r="M365" s="67">
        <f t="shared" si="191"/>
        <v>87773216.900000006</v>
      </c>
      <c r="N365" s="67">
        <f>N366</f>
        <v>0</v>
      </c>
      <c r="O365" s="67">
        <f t="shared" si="186"/>
        <v>87773216.900000006</v>
      </c>
    </row>
    <row r="366" spans="1:17" s="31" customFormat="1" ht="12">
      <c r="A366" s="7" t="s">
        <v>188</v>
      </c>
      <c r="B366" s="6" t="s">
        <v>22</v>
      </c>
      <c r="C366" s="6" t="s">
        <v>17</v>
      </c>
      <c r="D366" s="6" t="s">
        <v>5</v>
      </c>
      <c r="E366" s="6" t="s">
        <v>390</v>
      </c>
      <c r="F366" s="6" t="s">
        <v>189</v>
      </c>
      <c r="G366" s="67">
        <v>87773216.900000006</v>
      </c>
      <c r="H366" s="67">
        <f>-274639.1+100000+159124</f>
        <v>-15515.099999999977</v>
      </c>
      <c r="I366" s="67">
        <f t="shared" si="180"/>
        <v>87757701.800000012</v>
      </c>
      <c r="J366" s="68">
        <v>87773216.900000006</v>
      </c>
      <c r="K366" s="67"/>
      <c r="L366" s="67">
        <f t="shared" si="185"/>
        <v>87773216.900000006</v>
      </c>
      <c r="M366" s="67">
        <v>87773216.900000006</v>
      </c>
      <c r="N366" s="67"/>
      <c r="O366" s="67">
        <f t="shared" si="186"/>
        <v>87773216.900000006</v>
      </c>
    </row>
    <row r="367" spans="1:17" s="31" customFormat="1" ht="12">
      <c r="A367" s="7" t="s">
        <v>537</v>
      </c>
      <c r="B367" s="6" t="s">
        <v>22</v>
      </c>
      <c r="C367" s="6" t="s">
        <v>17</v>
      </c>
      <c r="D367" s="6" t="s">
        <v>5</v>
      </c>
      <c r="E367" s="6" t="s">
        <v>536</v>
      </c>
      <c r="F367" s="6"/>
      <c r="G367" s="67">
        <f>G368</f>
        <v>580000</v>
      </c>
      <c r="H367" s="67">
        <f>H368</f>
        <v>0</v>
      </c>
      <c r="I367" s="67">
        <f t="shared" si="180"/>
        <v>580000</v>
      </c>
      <c r="J367" s="67">
        <f t="shared" ref="J367:M368" si="192">J368</f>
        <v>0</v>
      </c>
      <c r="K367" s="67">
        <f>K368</f>
        <v>0</v>
      </c>
      <c r="L367" s="67">
        <f t="shared" si="185"/>
        <v>0</v>
      </c>
      <c r="M367" s="67">
        <f t="shared" si="192"/>
        <v>0</v>
      </c>
      <c r="N367" s="67">
        <f>N368</f>
        <v>0</v>
      </c>
      <c r="O367" s="67">
        <f t="shared" si="186"/>
        <v>0</v>
      </c>
    </row>
    <row r="368" spans="1:17" s="31" customFormat="1" ht="14.25" customHeight="1">
      <c r="A368" s="7" t="s">
        <v>88</v>
      </c>
      <c r="B368" s="6" t="s">
        <v>22</v>
      </c>
      <c r="C368" s="6" t="s">
        <v>17</v>
      </c>
      <c r="D368" s="6" t="s">
        <v>5</v>
      </c>
      <c r="E368" s="6" t="s">
        <v>536</v>
      </c>
      <c r="F368" s="6" t="s">
        <v>111</v>
      </c>
      <c r="G368" s="67">
        <f>G369</f>
        <v>580000</v>
      </c>
      <c r="H368" s="67">
        <f>H369</f>
        <v>0</v>
      </c>
      <c r="I368" s="67">
        <f t="shared" si="180"/>
        <v>580000</v>
      </c>
      <c r="J368" s="67">
        <f t="shared" si="192"/>
        <v>0</v>
      </c>
      <c r="K368" s="67">
        <f>K369</f>
        <v>0</v>
      </c>
      <c r="L368" s="67">
        <f t="shared" si="185"/>
        <v>0</v>
      </c>
      <c r="M368" s="67">
        <f t="shared" si="192"/>
        <v>0</v>
      </c>
      <c r="N368" s="67">
        <f>N369</f>
        <v>0</v>
      </c>
      <c r="O368" s="67">
        <f t="shared" si="186"/>
        <v>0</v>
      </c>
    </row>
    <row r="369" spans="1:15" s="31" customFormat="1" ht="12">
      <c r="A369" s="7" t="s">
        <v>188</v>
      </c>
      <c r="B369" s="6" t="s">
        <v>22</v>
      </c>
      <c r="C369" s="6" t="s">
        <v>17</v>
      </c>
      <c r="D369" s="6" t="s">
        <v>5</v>
      </c>
      <c r="E369" s="6" t="s">
        <v>536</v>
      </c>
      <c r="F369" s="6" t="s">
        <v>189</v>
      </c>
      <c r="G369" s="67">
        <v>580000</v>
      </c>
      <c r="H369" s="67"/>
      <c r="I369" s="67">
        <f t="shared" si="180"/>
        <v>580000</v>
      </c>
      <c r="J369" s="68">
        <v>0</v>
      </c>
      <c r="K369" s="67">
        <v>0</v>
      </c>
      <c r="L369" s="67">
        <f t="shared" si="185"/>
        <v>0</v>
      </c>
      <c r="M369" s="67">
        <v>0</v>
      </c>
      <c r="N369" s="67">
        <v>0</v>
      </c>
      <c r="O369" s="67">
        <f t="shared" si="186"/>
        <v>0</v>
      </c>
    </row>
    <row r="370" spans="1:15" s="31" customFormat="1" ht="24">
      <c r="A370" s="7" t="s">
        <v>90</v>
      </c>
      <c r="B370" s="6" t="s">
        <v>22</v>
      </c>
      <c r="C370" s="6" t="s">
        <v>17</v>
      </c>
      <c r="D370" s="6" t="s">
        <v>5</v>
      </c>
      <c r="E370" s="6" t="s">
        <v>391</v>
      </c>
      <c r="F370" s="6"/>
      <c r="G370" s="67">
        <f>G371</f>
        <v>540000</v>
      </c>
      <c r="H370" s="67">
        <f>H371</f>
        <v>0</v>
      </c>
      <c r="I370" s="67">
        <f t="shared" si="180"/>
        <v>540000</v>
      </c>
      <c r="J370" s="67">
        <f t="shared" ref="J370:M371" si="193">J371</f>
        <v>540000</v>
      </c>
      <c r="K370" s="67">
        <f>K371</f>
        <v>0</v>
      </c>
      <c r="L370" s="67">
        <f t="shared" si="185"/>
        <v>540000</v>
      </c>
      <c r="M370" s="67">
        <f t="shared" si="193"/>
        <v>540000</v>
      </c>
      <c r="N370" s="67">
        <f>N371</f>
        <v>0</v>
      </c>
      <c r="O370" s="67">
        <f t="shared" si="186"/>
        <v>540000</v>
      </c>
    </row>
    <row r="371" spans="1:15" s="31" customFormat="1" ht="24">
      <c r="A371" s="7" t="s">
        <v>88</v>
      </c>
      <c r="B371" s="6" t="s">
        <v>22</v>
      </c>
      <c r="C371" s="6" t="s">
        <v>17</v>
      </c>
      <c r="D371" s="6" t="s">
        <v>5</v>
      </c>
      <c r="E371" s="6" t="s">
        <v>391</v>
      </c>
      <c r="F371" s="6" t="s">
        <v>111</v>
      </c>
      <c r="G371" s="67">
        <f>G372</f>
        <v>540000</v>
      </c>
      <c r="H371" s="67">
        <f>H372</f>
        <v>0</v>
      </c>
      <c r="I371" s="67">
        <f t="shared" si="180"/>
        <v>540000</v>
      </c>
      <c r="J371" s="67">
        <f t="shared" si="193"/>
        <v>540000</v>
      </c>
      <c r="K371" s="67">
        <f>K372</f>
        <v>0</v>
      </c>
      <c r="L371" s="67">
        <f t="shared" si="185"/>
        <v>540000</v>
      </c>
      <c r="M371" s="67">
        <f t="shared" si="193"/>
        <v>540000</v>
      </c>
      <c r="N371" s="67">
        <f>N372</f>
        <v>0</v>
      </c>
      <c r="O371" s="67">
        <f t="shared" si="186"/>
        <v>540000</v>
      </c>
    </row>
    <row r="372" spans="1:15" s="31" customFormat="1" ht="12">
      <c r="A372" s="7" t="s">
        <v>188</v>
      </c>
      <c r="B372" s="6" t="s">
        <v>22</v>
      </c>
      <c r="C372" s="6" t="s">
        <v>17</v>
      </c>
      <c r="D372" s="6" t="s">
        <v>5</v>
      </c>
      <c r="E372" s="6" t="s">
        <v>391</v>
      </c>
      <c r="F372" s="6" t="s">
        <v>189</v>
      </c>
      <c r="G372" s="67">
        <v>540000</v>
      </c>
      <c r="H372" s="67"/>
      <c r="I372" s="67">
        <f t="shared" si="180"/>
        <v>540000</v>
      </c>
      <c r="J372" s="68">
        <v>540000</v>
      </c>
      <c r="K372" s="67"/>
      <c r="L372" s="67">
        <f t="shared" si="185"/>
        <v>540000</v>
      </c>
      <c r="M372" s="67">
        <v>540000</v>
      </c>
      <c r="N372" s="67"/>
      <c r="O372" s="67">
        <f t="shared" si="186"/>
        <v>540000</v>
      </c>
    </row>
    <row r="373" spans="1:15" s="31" customFormat="1" ht="24">
      <c r="A373" s="7" t="s">
        <v>522</v>
      </c>
      <c r="B373" s="6" t="s">
        <v>22</v>
      </c>
      <c r="C373" s="6" t="s">
        <v>17</v>
      </c>
      <c r="D373" s="6" t="s">
        <v>5</v>
      </c>
      <c r="E373" s="6" t="s">
        <v>398</v>
      </c>
      <c r="F373" s="6"/>
      <c r="G373" s="67">
        <f>G374</f>
        <v>503000</v>
      </c>
      <c r="H373" s="67">
        <f>H374</f>
        <v>0</v>
      </c>
      <c r="I373" s="67">
        <f t="shared" si="180"/>
        <v>503000</v>
      </c>
      <c r="J373" s="67">
        <f t="shared" ref="J373:M374" si="194">J374</f>
        <v>503000</v>
      </c>
      <c r="K373" s="67">
        <f>K374</f>
        <v>0</v>
      </c>
      <c r="L373" s="67">
        <f t="shared" si="185"/>
        <v>503000</v>
      </c>
      <c r="M373" s="67">
        <f t="shared" si="194"/>
        <v>503000</v>
      </c>
      <c r="N373" s="67">
        <f>N374</f>
        <v>0</v>
      </c>
      <c r="O373" s="67">
        <f t="shared" si="186"/>
        <v>503000</v>
      </c>
    </row>
    <row r="374" spans="1:15" s="31" customFormat="1" ht="13.5" customHeight="1">
      <c r="A374" s="7" t="s">
        <v>88</v>
      </c>
      <c r="B374" s="6" t="s">
        <v>22</v>
      </c>
      <c r="C374" s="6" t="s">
        <v>17</v>
      </c>
      <c r="D374" s="6" t="s">
        <v>5</v>
      </c>
      <c r="E374" s="6" t="s">
        <v>398</v>
      </c>
      <c r="F374" s="6" t="s">
        <v>87</v>
      </c>
      <c r="G374" s="67">
        <f>G375</f>
        <v>503000</v>
      </c>
      <c r="H374" s="67">
        <f>H375</f>
        <v>0</v>
      </c>
      <c r="I374" s="67">
        <f t="shared" si="180"/>
        <v>503000</v>
      </c>
      <c r="J374" s="67">
        <f t="shared" si="194"/>
        <v>503000</v>
      </c>
      <c r="K374" s="67">
        <f>K375</f>
        <v>0</v>
      </c>
      <c r="L374" s="67">
        <f t="shared" si="185"/>
        <v>503000</v>
      </c>
      <c r="M374" s="67">
        <f t="shared" si="194"/>
        <v>503000</v>
      </c>
      <c r="N374" s="67">
        <f>N375</f>
        <v>0</v>
      </c>
      <c r="O374" s="67">
        <f t="shared" si="186"/>
        <v>503000</v>
      </c>
    </row>
    <row r="375" spans="1:15" s="31" customFormat="1" ht="12">
      <c r="A375" s="7" t="s">
        <v>188</v>
      </c>
      <c r="B375" s="6" t="s">
        <v>22</v>
      </c>
      <c r="C375" s="6" t="s">
        <v>17</v>
      </c>
      <c r="D375" s="6" t="s">
        <v>5</v>
      </c>
      <c r="E375" s="6" t="s">
        <v>398</v>
      </c>
      <c r="F375" s="6" t="s">
        <v>189</v>
      </c>
      <c r="G375" s="67">
        <v>503000</v>
      </c>
      <c r="H375" s="67"/>
      <c r="I375" s="67">
        <f t="shared" si="180"/>
        <v>503000</v>
      </c>
      <c r="J375" s="68">
        <v>503000</v>
      </c>
      <c r="K375" s="67"/>
      <c r="L375" s="67">
        <f t="shared" si="185"/>
        <v>503000</v>
      </c>
      <c r="M375" s="67">
        <v>503000</v>
      </c>
      <c r="N375" s="67"/>
      <c r="O375" s="67">
        <f t="shared" si="186"/>
        <v>503000</v>
      </c>
    </row>
    <row r="376" spans="1:15" s="31" customFormat="1" ht="12">
      <c r="A376" s="7" t="s">
        <v>89</v>
      </c>
      <c r="B376" s="6" t="s">
        <v>22</v>
      </c>
      <c r="C376" s="6" t="s">
        <v>17</v>
      </c>
      <c r="D376" s="6" t="s">
        <v>5</v>
      </c>
      <c r="E376" s="6" t="s">
        <v>399</v>
      </c>
      <c r="F376" s="9"/>
      <c r="G376" s="67">
        <f>G377</f>
        <v>1227394.01</v>
      </c>
      <c r="H376" s="67">
        <f>H377</f>
        <v>-100000</v>
      </c>
      <c r="I376" s="67">
        <f t="shared" si="180"/>
        <v>1127394.01</v>
      </c>
      <c r="J376" s="67">
        <f t="shared" ref="J376:M377" si="195">J377</f>
        <v>1162379</v>
      </c>
      <c r="K376" s="67">
        <f>K377</f>
        <v>0.65</v>
      </c>
      <c r="L376" s="67">
        <f t="shared" si="185"/>
        <v>1162379.6499999999</v>
      </c>
      <c r="M376" s="67">
        <f t="shared" si="195"/>
        <v>1201158</v>
      </c>
      <c r="N376" s="67">
        <f>N377</f>
        <v>0.28000000000000003</v>
      </c>
      <c r="O376" s="67">
        <f t="shared" si="186"/>
        <v>1201158.28</v>
      </c>
    </row>
    <row r="377" spans="1:15" s="31" customFormat="1" ht="24">
      <c r="A377" s="7" t="s">
        <v>88</v>
      </c>
      <c r="B377" s="6" t="s">
        <v>22</v>
      </c>
      <c r="C377" s="6" t="s">
        <v>17</v>
      </c>
      <c r="D377" s="6" t="s">
        <v>5</v>
      </c>
      <c r="E377" s="6" t="s">
        <v>399</v>
      </c>
      <c r="F377" s="9" t="s">
        <v>87</v>
      </c>
      <c r="G377" s="67">
        <f>G378</f>
        <v>1227394.01</v>
      </c>
      <c r="H377" s="67">
        <f>H378</f>
        <v>-100000</v>
      </c>
      <c r="I377" s="67">
        <f t="shared" si="180"/>
        <v>1127394.01</v>
      </c>
      <c r="J377" s="67">
        <f t="shared" si="195"/>
        <v>1162379</v>
      </c>
      <c r="K377" s="67">
        <f>K378</f>
        <v>0.65</v>
      </c>
      <c r="L377" s="67">
        <f t="shared" si="185"/>
        <v>1162379.6499999999</v>
      </c>
      <c r="M377" s="67">
        <f t="shared" si="195"/>
        <v>1201158</v>
      </c>
      <c r="N377" s="67">
        <f>N378</f>
        <v>0.28000000000000003</v>
      </c>
      <c r="O377" s="67">
        <f t="shared" si="186"/>
        <v>1201158.28</v>
      </c>
    </row>
    <row r="378" spans="1:15" s="31" customFormat="1" ht="12">
      <c r="A378" s="7" t="s">
        <v>188</v>
      </c>
      <c r="B378" s="6" t="s">
        <v>22</v>
      </c>
      <c r="C378" s="6" t="s">
        <v>17</v>
      </c>
      <c r="D378" s="6" t="s">
        <v>5</v>
      </c>
      <c r="E378" s="6" t="s">
        <v>399</v>
      </c>
      <c r="F378" s="9" t="s">
        <v>189</v>
      </c>
      <c r="G378" s="67">
        <v>1227394.01</v>
      </c>
      <c r="H378" s="67">
        <f>-100000</f>
        <v>-100000</v>
      </c>
      <c r="I378" s="67">
        <f t="shared" si="180"/>
        <v>1127394.01</v>
      </c>
      <c r="J378" s="68">
        <f>1213500-51121</f>
        <v>1162379</v>
      </c>
      <c r="K378" s="67">
        <v>0.65</v>
      </c>
      <c r="L378" s="67">
        <f t="shared" si="185"/>
        <v>1162379.6499999999</v>
      </c>
      <c r="M378" s="67">
        <v>1201158</v>
      </c>
      <c r="N378" s="67">
        <v>0.28000000000000003</v>
      </c>
      <c r="O378" s="67">
        <f t="shared" si="186"/>
        <v>1201158.28</v>
      </c>
    </row>
    <row r="379" spans="1:15" s="31" customFormat="1" ht="24">
      <c r="A379" s="7" t="s">
        <v>479</v>
      </c>
      <c r="B379" s="6" t="s">
        <v>22</v>
      </c>
      <c r="C379" s="6" t="s">
        <v>17</v>
      </c>
      <c r="D379" s="6" t="s">
        <v>5</v>
      </c>
      <c r="E379" s="6" t="s">
        <v>400</v>
      </c>
      <c r="F379" s="6"/>
      <c r="G379" s="67">
        <f>G380</f>
        <v>1315800</v>
      </c>
      <c r="H379" s="67">
        <f>H380</f>
        <v>0</v>
      </c>
      <c r="I379" s="67">
        <f t="shared" si="180"/>
        <v>1315800</v>
      </c>
      <c r="J379" s="67">
        <f t="shared" ref="J379:M380" si="196">J380</f>
        <v>775573</v>
      </c>
      <c r="K379" s="67">
        <f>K380</f>
        <v>-0.37</v>
      </c>
      <c r="L379" s="67">
        <f t="shared" si="185"/>
        <v>775572.63</v>
      </c>
      <c r="M379" s="67">
        <f t="shared" si="196"/>
        <v>0</v>
      </c>
      <c r="N379" s="67">
        <f>N380</f>
        <v>0</v>
      </c>
      <c r="O379" s="67">
        <f t="shared" si="186"/>
        <v>0</v>
      </c>
    </row>
    <row r="380" spans="1:15" s="31" customFormat="1" ht="24">
      <c r="A380" s="7" t="s">
        <v>88</v>
      </c>
      <c r="B380" s="6" t="s">
        <v>22</v>
      </c>
      <c r="C380" s="6" t="s">
        <v>17</v>
      </c>
      <c r="D380" s="6" t="s">
        <v>5</v>
      </c>
      <c r="E380" s="6" t="s">
        <v>400</v>
      </c>
      <c r="F380" s="6" t="s">
        <v>87</v>
      </c>
      <c r="G380" s="67">
        <f>G381</f>
        <v>1315800</v>
      </c>
      <c r="H380" s="67">
        <f>H381</f>
        <v>0</v>
      </c>
      <c r="I380" s="67">
        <f t="shared" si="180"/>
        <v>1315800</v>
      </c>
      <c r="J380" s="67">
        <f t="shared" si="196"/>
        <v>775573</v>
      </c>
      <c r="K380" s="67">
        <f>K381</f>
        <v>-0.37</v>
      </c>
      <c r="L380" s="67">
        <f t="shared" si="185"/>
        <v>775572.63</v>
      </c>
      <c r="M380" s="67">
        <f t="shared" si="196"/>
        <v>0</v>
      </c>
      <c r="N380" s="67">
        <f>N381</f>
        <v>0</v>
      </c>
      <c r="O380" s="67">
        <f t="shared" si="186"/>
        <v>0</v>
      </c>
    </row>
    <row r="381" spans="1:15" s="31" customFormat="1" ht="12">
      <c r="A381" s="7" t="s">
        <v>188</v>
      </c>
      <c r="B381" s="6" t="s">
        <v>22</v>
      </c>
      <c r="C381" s="6" t="s">
        <v>17</v>
      </c>
      <c r="D381" s="6" t="s">
        <v>5</v>
      </c>
      <c r="E381" s="6" t="s">
        <v>400</v>
      </c>
      <c r="F381" s="6" t="s">
        <v>189</v>
      </c>
      <c r="G381" s="67">
        <f>1250000+65800</f>
        <v>1315800</v>
      </c>
      <c r="H381" s="67"/>
      <c r="I381" s="67">
        <f t="shared" si="180"/>
        <v>1315800</v>
      </c>
      <c r="J381" s="68">
        <f>736794+38779</f>
        <v>775573</v>
      </c>
      <c r="K381" s="67">
        <f>-0.37</f>
        <v>-0.37</v>
      </c>
      <c r="L381" s="67">
        <f t="shared" si="185"/>
        <v>775572.63</v>
      </c>
      <c r="M381" s="67">
        <v>0</v>
      </c>
      <c r="N381" s="67"/>
      <c r="O381" s="67">
        <f t="shared" si="186"/>
        <v>0</v>
      </c>
    </row>
    <row r="382" spans="1:15" s="31" customFormat="1" ht="24">
      <c r="A382" s="7" t="s">
        <v>481</v>
      </c>
      <c r="B382" s="6" t="s">
        <v>22</v>
      </c>
      <c r="C382" s="6" t="s">
        <v>17</v>
      </c>
      <c r="D382" s="6" t="s">
        <v>5</v>
      </c>
      <c r="E382" s="6" t="s">
        <v>480</v>
      </c>
      <c r="F382" s="6"/>
      <c r="G382" s="67">
        <f>G383</f>
        <v>246834.45</v>
      </c>
      <c r="H382" s="67">
        <f>H383</f>
        <v>0</v>
      </c>
      <c r="I382" s="67">
        <f t="shared" si="180"/>
        <v>246834.45</v>
      </c>
      <c r="J382" s="67">
        <f t="shared" ref="J382:M383" si="197">J383</f>
        <v>246834.73</v>
      </c>
      <c r="K382" s="67">
        <f>K383</f>
        <v>-0.28000000000000003</v>
      </c>
      <c r="L382" s="67">
        <f t="shared" si="185"/>
        <v>246834.45</v>
      </c>
      <c r="M382" s="67">
        <f t="shared" si="197"/>
        <v>246834.73</v>
      </c>
      <c r="N382" s="67">
        <f>N383</f>
        <v>-0.28000000000000003</v>
      </c>
      <c r="O382" s="67">
        <f t="shared" si="186"/>
        <v>246834.45</v>
      </c>
    </row>
    <row r="383" spans="1:15" s="31" customFormat="1" ht="24">
      <c r="A383" s="7" t="s">
        <v>88</v>
      </c>
      <c r="B383" s="6" t="s">
        <v>22</v>
      </c>
      <c r="C383" s="6" t="s">
        <v>17</v>
      </c>
      <c r="D383" s="6" t="s">
        <v>5</v>
      </c>
      <c r="E383" s="6" t="s">
        <v>480</v>
      </c>
      <c r="F383" s="6" t="s">
        <v>87</v>
      </c>
      <c r="G383" s="67">
        <f>G384</f>
        <v>246834.45</v>
      </c>
      <c r="H383" s="67">
        <f>H384</f>
        <v>0</v>
      </c>
      <c r="I383" s="67">
        <f t="shared" si="180"/>
        <v>246834.45</v>
      </c>
      <c r="J383" s="67">
        <f t="shared" si="197"/>
        <v>246834.73</v>
      </c>
      <c r="K383" s="67">
        <f>K384</f>
        <v>-0.28000000000000003</v>
      </c>
      <c r="L383" s="67">
        <f t="shared" si="185"/>
        <v>246834.45</v>
      </c>
      <c r="M383" s="67">
        <f t="shared" si="197"/>
        <v>246834.73</v>
      </c>
      <c r="N383" s="67">
        <f>N384</f>
        <v>-0.28000000000000003</v>
      </c>
      <c r="O383" s="67">
        <f t="shared" si="186"/>
        <v>246834.45</v>
      </c>
    </row>
    <row r="384" spans="1:15" s="31" customFormat="1" ht="12">
      <c r="A384" s="7" t="s">
        <v>188</v>
      </c>
      <c r="B384" s="6" t="s">
        <v>22</v>
      </c>
      <c r="C384" s="6" t="s">
        <v>17</v>
      </c>
      <c r="D384" s="6" t="s">
        <v>5</v>
      </c>
      <c r="E384" s="6" t="s">
        <v>480</v>
      </c>
      <c r="F384" s="6" t="s">
        <v>189</v>
      </c>
      <c r="G384" s="67">
        <v>246834.45</v>
      </c>
      <c r="H384" s="67"/>
      <c r="I384" s="67">
        <f t="shared" si="180"/>
        <v>246834.45</v>
      </c>
      <c r="J384" s="67">
        <f t="shared" ref="J384:M384" si="198">234492.73+12342</f>
        <v>246834.73</v>
      </c>
      <c r="K384" s="67">
        <f>-0.28</f>
        <v>-0.28000000000000003</v>
      </c>
      <c r="L384" s="67">
        <f t="shared" si="185"/>
        <v>246834.45</v>
      </c>
      <c r="M384" s="67">
        <f t="shared" si="198"/>
        <v>246834.73</v>
      </c>
      <c r="N384" s="67">
        <f>-0.28</f>
        <v>-0.28000000000000003</v>
      </c>
      <c r="O384" s="67">
        <f t="shared" si="186"/>
        <v>246834.45</v>
      </c>
    </row>
    <row r="385" spans="1:15" s="31" customFormat="1" ht="24">
      <c r="A385" s="7" t="s">
        <v>535</v>
      </c>
      <c r="B385" s="6" t="s">
        <v>22</v>
      </c>
      <c r="C385" s="6" t="s">
        <v>17</v>
      </c>
      <c r="D385" s="6" t="s">
        <v>5</v>
      </c>
      <c r="E385" s="6" t="s">
        <v>404</v>
      </c>
      <c r="F385" s="6"/>
      <c r="G385" s="67">
        <f>G386</f>
        <v>64446.82</v>
      </c>
      <c r="H385" s="67">
        <f>H386</f>
        <v>0</v>
      </c>
      <c r="I385" s="67">
        <f>G385+H385</f>
        <v>64446.82</v>
      </c>
      <c r="J385" s="67">
        <f t="shared" ref="J385:M386" si="199">J386</f>
        <v>0</v>
      </c>
      <c r="K385" s="67">
        <f>K386</f>
        <v>0</v>
      </c>
      <c r="L385" s="67">
        <f>J385+K385</f>
        <v>0</v>
      </c>
      <c r="M385" s="67">
        <f t="shared" si="199"/>
        <v>0</v>
      </c>
      <c r="N385" s="67">
        <f>N386</f>
        <v>0</v>
      </c>
      <c r="O385" s="67">
        <f>M385+N385</f>
        <v>0</v>
      </c>
    </row>
    <row r="386" spans="1:15" s="31" customFormat="1" ht="24">
      <c r="A386" s="7" t="s">
        <v>88</v>
      </c>
      <c r="B386" s="6" t="s">
        <v>22</v>
      </c>
      <c r="C386" s="6" t="s">
        <v>17</v>
      </c>
      <c r="D386" s="6" t="s">
        <v>5</v>
      </c>
      <c r="E386" s="6" t="s">
        <v>404</v>
      </c>
      <c r="F386" s="6" t="s">
        <v>87</v>
      </c>
      <c r="G386" s="67">
        <f>G387</f>
        <v>64446.82</v>
      </c>
      <c r="H386" s="67">
        <f>H387</f>
        <v>0</v>
      </c>
      <c r="I386" s="67">
        <f>G386+H386</f>
        <v>64446.82</v>
      </c>
      <c r="J386" s="67">
        <f t="shared" si="199"/>
        <v>0</v>
      </c>
      <c r="K386" s="67">
        <f>K387</f>
        <v>0</v>
      </c>
      <c r="L386" s="67">
        <f>J386+K386</f>
        <v>0</v>
      </c>
      <c r="M386" s="67">
        <f t="shared" si="199"/>
        <v>0</v>
      </c>
      <c r="N386" s="67">
        <f>N387</f>
        <v>0</v>
      </c>
      <c r="O386" s="67">
        <f>M386+N386</f>
        <v>0</v>
      </c>
    </row>
    <row r="387" spans="1:15" s="31" customFormat="1" ht="12">
      <c r="A387" s="7" t="s">
        <v>188</v>
      </c>
      <c r="B387" s="6" t="s">
        <v>22</v>
      </c>
      <c r="C387" s="6" t="s">
        <v>17</v>
      </c>
      <c r="D387" s="6" t="s">
        <v>5</v>
      </c>
      <c r="E387" s="6" t="s">
        <v>404</v>
      </c>
      <c r="F387" s="6" t="s">
        <v>189</v>
      </c>
      <c r="G387" s="67">
        <v>64446.82</v>
      </c>
      <c r="H387" s="67"/>
      <c r="I387" s="67">
        <f>G387+H387</f>
        <v>64446.82</v>
      </c>
      <c r="J387" s="68">
        <v>0</v>
      </c>
      <c r="K387" s="67">
        <v>0</v>
      </c>
      <c r="L387" s="67">
        <f>J387+K387</f>
        <v>0</v>
      </c>
      <c r="M387" s="67">
        <v>0</v>
      </c>
      <c r="N387" s="67">
        <v>0</v>
      </c>
      <c r="O387" s="67">
        <f>M387+N387</f>
        <v>0</v>
      </c>
    </row>
    <row r="388" spans="1:15" s="31" customFormat="1" ht="48">
      <c r="A388" s="7" t="s">
        <v>179</v>
      </c>
      <c r="B388" s="6" t="s">
        <v>22</v>
      </c>
      <c r="C388" s="6" t="s">
        <v>17</v>
      </c>
      <c r="D388" s="6" t="s">
        <v>5</v>
      </c>
      <c r="E388" s="6" t="s">
        <v>401</v>
      </c>
      <c r="F388" s="6"/>
      <c r="G388" s="67">
        <f>G389</f>
        <v>927521.38</v>
      </c>
      <c r="H388" s="67">
        <f>H389</f>
        <v>0</v>
      </c>
      <c r="I388" s="67">
        <f t="shared" si="180"/>
        <v>927521.38</v>
      </c>
      <c r="J388" s="67">
        <f t="shared" ref="J388:M389" si="200">J389</f>
        <v>900000</v>
      </c>
      <c r="K388" s="67">
        <f>K389</f>
        <v>0</v>
      </c>
      <c r="L388" s="67">
        <f t="shared" si="185"/>
        <v>900000</v>
      </c>
      <c r="M388" s="67">
        <f t="shared" si="200"/>
        <v>900000</v>
      </c>
      <c r="N388" s="67">
        <f>N389</f>
        <v>0</v>
      </c>
      <c r="O388" s="67">
        <f t="shared" si="186"/>
        <v>900000</v>
      </c>
    </row>
    <row r="389" spans="1:15" s="31" customFormat="1" ht="24">
      <c r="A389" s="7" t="s">
        <v>88</v>
      </c>
      <c r="B389" s="6" t="s">
        <v>22</v>
      </c>
      <c r="C389" s="6" t="s">
        <v>17</v>
      </c>
      <c r="D389" s="6" t="s">
        <v>5</v>
      </c>
      <c r="E389" s="6" t="s">
        <v>401</v>
      </c>
      <c r="F389" s="6" t="s">
        <v>87</v>
      </c>
      <c r="G389" s="67">
        <f>G390</f>
        <v>927521.38</v>
      </c>
      <c r="H389" s="67">
        <f>H390</f>
        <v>0</v>
      </c>
      <c r="I389" s="67">
        <f t="shared" si="180"/>
        <v>927521.38</v>
      </c>
      <c r="J389" s="67">
        <f t="shared" si="200"/>
        <v>900000</v>
      </c>
      <c r="K389" s="67">
        <f>K390</f>
        <v>0</v>
      </c>
      <c r="L389" s="67">
        <f t="shared" si="185"/>
        <v>900000</v>
      </c>
      <c r="M389" s="67">
        <f t="shared" si="200"/>
        <v>900000</v>
      </c>
      <c r="N389" s="67">
        <f>N390</f>
        <v>0</v>
      </c>
      <c r="O389" s="67">
        <f t="shared" si="186"/>
        <v>900000</v>
      </c>
    </row>
    <row r="390" spans="1:15" s="31" customFormat="1" ht="12">
      <c r="A390" s="7" t="s">
        <v>188</v>
      </c>
      <c r="B390" s="6" t="s">
        <v>22</v>
      </c>
      <c r="C390" s="6" t="s">
        <v>17</v>
      </c>
      <c r="D390" s="6" t="s">
        <v>5</v>
      </c>
      <c r="E390" s="6" t="s">
        <v>401</v>
      </c>
      <c r="F390" s="6" t="s">
        <v>189</v>
      </c>
      <c r="G390" s="67">
        <f>27521.38+900000</f>
        <v>927521.38</v>
      </c>
      <c r="H390" s="67"/>
      <c r="I390" s="67">
        <f t="shared" si="180"/>
        <v>927521.38</v>
      </c>
      <c r="J390" s="68">
        <v>900000</v>
      </c>
      <c r="K390" s="67"/>
      <c r="L390" s="67">
        <f t="shared" si="185"/>
        <v>900000</v>
      </c>
      <c r="M390" s="67">
        <v>900000</v>
      </c>
      <c r="N390" s="67"/>
      <c r="O390" s="67">
        <f t="shared" si="186"/>
        <v>900000</v>
      </c>
    </row>
    <row r="391" spans="1:15" s="31" customFormat="1" ht="36">
      <c r="A391" s="7" t="s">
        <v>310</v>
      </c>
      <c r="B391" s="6" t="s">
        <v>22</v>
      </c>
      <c r="C391" s="6" t="s">
        <v>17</v>
      </c>
      <c r="D391" s="6" t="s">
        <v>5</v>
      </c>
      <c r="E391" s="6" t="s">
        <v>402</v>
      </c>
      <c r="F391" s="6"/>
      <c r="G391" s="67">
        <f>G392</f>
        <v>0</v>
      </c>
      <c r="H391" s="67">
        <f>H392</f>
        <v>5492781.96</v>
      </c>
      <c r="I391" s="67">
        <f t="shared" si="180"/>
        <v>5492781.96</v>
      </c>
      <c r="J391" s="67">
        <f t="shared" ref="J391:M392" si="201">J392</f>
        <v>0</v>
      </c>
      <c r="K391" s="67">
        <f>K392</f>
        <v>0</v>
      </c>
      <c r="L391" s="67">
        <f t="shared" si="185"/>
        <v>0</v>
      </c>
      <c r="M391" s="67">
        <f t="shared" si="201"/>
        <v>0</v>
      </c>
      <c r="N391" s="67">
        <f>N392</f>
        <v>0</v>
      </c>
      <c r="O391" s="67">
        <f t="shared" si="186"/>
        <v>0</v>
      </c>
    </row>
    <row r="392" spans="1:15" s="31" customFormat="1" ht="24">
      <c r="A392" s="7" t="s">
        <v>88</v>
      </c>
      <c r="B392" s="6" t="s">
        <v>22</v>
      </c>
      <c r="C392" s="6" t="s">
        <v>17</v>
      </c>
      <c r="D392" s="6" t="s">
        <v>5</v>
      </c>
      <c r="E392" s="6" t="s">
        <v>402</v>
      </c>
      <c r="F392" s="6" t="s">
        <v>87</v>
      </c>
      <c r="G392" s="67">
        <f>G393</f>
        <v>0</v>
      </c>
      <c r="H392" s="67">
        <f>H393</f>
        <v>5492781.96</v>
      </c>
      <c r="I392" s="67">
        <f t="shared" si="180"/>
        <v>5492781.96</v>
      </c>
      <c r="J392" s="67">
        <f t="shared" si="201"/>
        <v>0</v>
      </c>
      <c r="K392" s="67">
        <f>K393</f>
        <v>0</v>
      </c>
      <c r="L392" s="67">
        <f t="shared" si="185"/>
        <v>0</v>
      </c>
      <c r="M392" s="67">
        <f t="shared" si="201"/>
        <v>0</v>
      </c>
      <c r="N392" s="67">
        <f>N393</f>
        <v>0</v>
      </c>
      <c r="O392" s="67">
        <f t="shared" si="186"/>
        <v>0</v>
      </c>
    </row>
    <row r="393" spans="1:15" s="31" customFormat="1" ht="12">
      <c r="A393" s="7" t="s">
        <v>188</v>
      </c>
      <c r="B393" s="6" t="s">
        <v>22</v>
      </c>
      <c r="C393" s="6" t="s">
        <v>17</v>
      </c>
      <c r="D393" s="6" t="s">
        <v>5</v>
      </c>
      <c r="E393" s="6" t="s">
        <v>402</v>
      </c>
      <c r="F393" s="6" t="s">
        <v>189</v>
      </c>
      <c r="G393" s="67"/>
      <c r="H393" s="67">
        <f>5218142.86+274639.1</f>
        <v>5492781.96</v>
      </c>
      <c r="I393" s="67">
        <f t="shared" si="180"/>
        <v>5492781.96</v>
      </c>
      <c r="J393" s="68"/>
      <c r="K393" s="67"/>
      <c r="L393" s="67">
        <f t="shared" si="185"/>
        <v>0</v>
      </c>
      <c r="M393" s="67"/>
      <c r="N393" s="67"/>
      <c r="O393" s="67">
        <f t="shared" si="186"/>
        <v>0</v>
      </c>
    </row>
    <row r="394" spans="1:15" s="31" customFormat="1" ht="12">
      <c r="A394" s="7" t="s">
        <v>194</v>
      </c>
      <c r="B394" s="6" t="s">
        <v>22</v>
      </c>
      <c r="C394" s="6" t="s">
        <v>17</v>
      </c>
      <c r="D394" s="6" t="s">
        <v>5</v>
      </c>
      <c r="E394" s="6" t="s">
        <v>403</v>
      </c>
      <c r="F394" s="6"/>
      <c r="G394" s="67">
        <f>G395</f>
        <v>0</v>
      </c>
      <c r="H394" s="67">
        <f>H395</f>
        <v>501000</v>
      </c>
      <c r="I394" s="67">
        <f t="shared" si="180"/>
        <v>501000</v>
      </c>
      <c r="J394" s="67">
        <f t="shared" ref="J394:M395" si="202">J395</f>
        <v>0</v>
      </c>
      <c r="K394" s="67">
        <f>K395</f>
        <v>0</v>
      </c>
      <c r="L394" s="67">
        <f t="shared" si="185"/>
        <v>0</v>
      </c>
      <c r="M394" s="67">
        <f t="shared" si="202"/>
        <v>0</v>
      </c>
      <c r="N394" s="67">
        <f>N395</f>
        <v>0</v>
      </c>
      <c r="O394" s="67">
        <f t="shared" si="186"/>
        <v>0</v>
      </c>
    </row>
    <row r="395" spans="1:15" s="31" customFormat="1" ht="24">
      <c r="A395" s="7" t="s">
        <v>88</v>
      </c>
      <c r="B395" s="6" t="s">
        <v>22</v>
      </c>
      <c r="C395" s="6" t="s">
        <v>17</v>
      </c>
      <c r="D395" s="6" t="s">
        <v>5</v>
      </c>
      <c r="E395" s="6" t="s">
        <v>403</v>
      </c>
      <c r="F395" s="6" t="s">
        <v>87</v>
      </c>
      <c r="G395" s="67">
        <f>G396</f>
        <v>0</v>
      </c>
      <c r="H395" s="67">
        <f>H396</f>
        <v>501000</v>
      </c>
      <c r="I395" s="67">
        <f t="shared" si="180"/>
        <v>501000</v>
      </c>
      <c r="J395" s="67">
        <f t="shared" si="202"/>
        <v>0</v>
      </c>
      <c r="K395" s="67">
        <f>K396</f>
        <v>0</v>
      </c>
      <c r="L395" s="67">
        <f t="shared" si="185"/>
        <v>0</v>
      </c>
      <c r="M395" s="67">
        <f t="shared" si="202"/>
        <v>0</v>
      </c>
      <c r="N395" s="67">
        <f>N396</f>
        <v>0</v>
      </c>
      <c r="O395" s="67">
        <f t="shared" si="186"/>
        <v>0</v>
      </c>
    </row>
    <row r="396" spans="1:15" s="31" customFormat="1" ht="12">
      <c r="A396" s="7" t="s">
        <v>188</v>
      </c>
      <c r="B396" s="6" t="s">
        <v>22</v>
      </c>
      <c r="C396" s="6" t="s">
        <v>17</v>
      </c>
      <c r="D396" s="6" t="s">
        <v>5</v>
      </c>
      <c r="E396" s="6" t="s">
        <v>403</v>
      </c>
      <c r="F396" s="6" t="s">
        <v>189</v>
      </c>
      <c r="G396" s="67"/>
      <c r="H396" s="67">
        <f>401000+100000</f>
        <v>501000</v>
      </c>
      <c r="I396" s="67">
        <f t="shared" si="180"/>
        <v>501000</v>
      </c>
      <c r="J396" s="68"/>
      <c r="K396" s="67"/>
      <c r="L396" s="67">
        <f t="shared" si="185"/>
        <v>0</v>
      </c>
      <c r="M396" s="67"/>
      <c r="N396" s="67"/>
      <c r="O396" s="67">
        <f t="shared" si="186"/>
        <v>0</v>
      </c>
    </row>
    <row r="397" spans="1:15" s="31" customFormat="1" ht="12">
      <c r="A397" s="7" t="s">
        <v>473</v>
      </c>
      <c r="B397" s="6" t="s">
        <v>22</v>
      </c>
      <c r="C397" s="6" t="s">
        <v>17</v>
      </c>
      <c r="D397" s="6" t="s">
        <v>5</v>
      </c>
      <c r="E397" s="6" t="s">
        <v>471</v>
      </c>
      <c r="F397" s="6"/>
      <c r="G397" s="67">
        <f t="shared" ref="G397:H399" si="203">G398</f>
        <v>5000000</v>
      </c>
      <c r="H397" s="67">
        <f t="shared" si="203"/>
        <v>0</v>
      </c>
      <c r="I397" s="67">
        <f t="shared" si="180"/>
        <v>5000000</v>
      </c>
      <c r="J397" s="67">
        <f t="shared" ref="J397:M399" si="204">J398</f>
        <v>0</v>
      </c>
      <c r="K397" s="67">
        <f>K398</f>
        <v>0</v>
      </c>
      <c r="L397" s="67">
        <f t="shared" si="185"/>
        <v>0</v>
      </c>
      <c r="M397" s="67">
        <f t="shared" si="204"/>
        <v>0</v>
      </c>
      <c r="N397" s="67">
        <f>N398</f>
        <v>0</v>
      </c>
      <c r="O397" s="67">
        <f t="shared" si="186"/>
        <v>0</v>
      </c>
    </row>
    <row r="398" spans="1:15" s="31" customFormat="1" ht="12">
      <c r="A398" s="7" t="s">
        <v>474</v>
      </c>
      <c r="B398" s="6" t="s">
        <v>22</v>
      </c>
      <c r="C398" s="6" t="s">
        <v>17</v>
      </c>
      <c r="D398" s="6" t="s">
        <v>5</v>
      </c>
      <c r="E398" s="6" t="s">
        <v>472</v>
      </c>
      <c r="F398" s="6"/>
      <c r="G398" s="67">
        <f t="shared" si="203"/>
        <v>5000000</v>
      </c>
      <c r="H398" s="67">
        <f t="shared" si="203"/>
        <v>0</v>
      </c>
      <c r="I398" s="67">
        <f t="shared" si="180"/>
        <v>5000000</v>
      </c>
      <c r="J398" s="67">
        <f t="shared" si="204"/>
        <v>0</v>
      </c>
      <c r="K398" s="67">
        <f>K399</f>
        <v>0</v>
      </c>
      <c r="L398" s="67">
        <f t="shared" si="185"/>
        <v>0</v>
      </c>
      <c r="M398" s="67">
        <f t="shared" si="204"/>
        <v>0</v>
      </c>
      <c r="N398" s="67">
        <f>N399</f>
        <v>0</v>
      </c>
      <c r="O398" s="67">
        <f t="shared" si="186"/>
        <v>0</v>
      </c>
    </row>
    <row r="399" spans="1:15" s="31" customFormat="1" ht="24">
      <c r="A399" s="7" t="s">
        <v>88</v>
      </c>
      <c r="B399" s="6" t="s">
        <v>22</v>
      </c>
      <c r="C399" s="6" t="s">
        <v>17</v>
      </c>
      <c r="D399" s="6" t="s">
        <v>5</v>
      </c>
      <c r="E399" s="6" t="s">
        <v>472</v>
      </c>
      <c r="F399" s="6" t="s">
        <v>87</v>
      </c>
      <c r="G399" s="67">
        <f t="shared" si="203"/>
        <v>5000000</v>
      </c>
      <c r="H399" s="67">
        <f t="shared" si="203"/>
        <v>0</v>
      </c>
      <c r="I399" s="67">
        <f t="shared" si="180"/>
        <v>5000000</v>
      </c>
      <c r="J399" s="67">
        <f t="shared" si="204"/>
        <v>0</v>
      </c>
      <c r="K399" s="67">
        <f>K400</f>
        <v>0</v>
      </c>
      <c r="L399" s="67">
        <f t="shared" si="185"/>
        <v>0</v>
      </c>
      <c r="M399" s="67">
        <f t="shared" si="204"/>
        <v>0</v>
      </c>
      <c r="N399" s="67">
        <f>N400</f>
        <v>0</v>
      </c>
      <c r="O399" s="67">
        <f t="shared" si="186"/>
        <v>0</v>
      </c>
    </row>
    <row r="400" spans="1:15" s="31" customFormat="1" ht="12">
      <c r="A400" s="7" t="s">
        <v>188</v>
      </c>
      <c r="B400" s="6" t="s">
        <v>22</v>
      </c>
      <c r="C400" s="6" t="s">
        <v>17</v>
      </c>
      <c r="D400" s="6" t="s">
        <v>5</v>
      </c>
      <c r="E400" s="6" t="s">
        <v>472</v>
      </c>
      <c r="F400" s="6" t="s">
        <v>189</v>
      </c>
      <c r="G400" s="67">
        <v>5000000</v>
      </c>
      <c r="H400" s="67"/>
      <c r="I400" s="67">
        <f t="shared" si="180"/>
        <v>5000000</v>
      </c>
      <c r="J400" s="68">
        <v>0</v>
      </c>
      <c r="K400" s="67"/>
      <c r="L400" s="67">
        <f t="shared" si="185"/>
        <v>0</v>
      </c>
      <c r="M400" s="67">
        <v>0</v>
      </c>
      <c r="N400" s="67"/>
      <c r="O400" s="67">
        <f t="shared" si="186"/>
        <v>0</v>
      </c>
    </row>
    <row r="401" spans="1:15" s="31" customFormat="1" ht="12">
      <c r="A401" s="7" t="s">
        <v>418</v>
      </c>
      <c r="B401" s="6" t="s">
        <v>22</v>
      </c>
      <c r="C401" s="6" t="s">
        <v>17</v>
      </c>
      <c r="D401" s="6" t="s">
        <v>5</v>
      </c>
      <c r="E401" s="6" t="s">
        <v>415</v>
      </c>
      <c r="F401" s="6"/>
      <c r="G401" s="67">
        <f>G402+G405</f>
        <v>175438.59</v>
      </c>
      <c r="H401" s="67">
        <f>H402+H405</f>
        <v>0</v>
      </c>
      <c r="I401" s="67">
        <f t="shared" si="180"/>
        <v>175438.59</v>
      </c>
      <c r="J401" s="67">
        <f>J402+J405</f>
        <v>0</v>
      </c>
      <c r="K401" s="67">
        <f>K402+K405</f>
        <v>0</v>
      </c>
      <c r="L401" s="67">
        <f t="shared" si="185"/>
        <v>0</v>
      </c>
      <c r="M401" s="67">
        <f>M402+M405</f>
        <v>0</v>
      </c>
      <c r="N401" s="67">
        <f>N402+N405</f>
        <v>0</v>
      </c>
      <c r="O401" s="67">
        <f t="shared" si="186"/>
        <v>0</v>
      </c>
    </row>
    <row r="402" spans="1:15" s="31" customFormat="1" ht="12">
      <c r="A402" s="7" t="s">
        <v>533</v>
      </c>
      <c r="B402" s="6" t="s">
        <v>22</v>
      </c>
      <c r="C402" s="6" t="s">
        <v>17</v>
      </c>
      <c r="D402" s="6" t="s">
        <v>5</v>
      </c>
      <c r="E402" s="6" t="s">
        <v>416</v>
      </c>
      <c r="F402" s="6"/>
      <c r="G402" s="67">
        <f>G403</f>
        <v>58479.53</v>
      </c>
      <c r="H402" s="67">
        <f>H403</f>
        <v>0</v>
      </c>
      <c r="I402" s="67">
        <f t="shared" si="180"/>
        <v>58479.53</v>
      </c>
      <c r="J402" s="67">
        <f>J403</f>
        <v>0</v>
      </c>
      <c r="K402" s="67">
        <f>K403</f>
        <v>0</v>
      </c>
      <c r="L402" s="67">
        <f t="shared" si="185"/>
        <v>0</v>
      </c>
      <c r="M402" s="67">
        <f>M403</f>
        <v>0</v>
      </c>
      <c r="N402" s="67">
        <f>N403</f>
        <v>0</v>
      </c>
      <c r="O402" s="67">
        <f t="shared" si="186"/>
        <v>0</v>
      </c>
    </row>
    <row r="403" spans="1:15" s="31" customFormat="1" ht="24">
      <c r="A403" s="7" t="s">
        <v>88</v>
      </c>
      <c r="B403" s="6" t="s">
        <v>22</v>
      </c>
      <c r="C403" s="6" t="s">
        <v>17</v>
      </c>
      <c r="D403" s="6" t="s">
        <v>5</v>
      </c>
      <c r="E403" s="6" t="s">
        <v>416</v>
      </c>
      <c r="F403" s="6" t="s">
        <v>87</v>
      </c>
      <c r="G403" s="67">
        <f>G404</f>
        <v>58479.53</v>
      </c>
      <c r="H403" s="67">
        <f>H404</f>
        <v>0</v>
      </c>
      <c r="I403" s="67">
        <f t="shared" si="180"/>
        <v>58479.53</v>
      </c>
      <c r="J403" s="67">
        <f>J404</f>
        <v>0</v>
      </c>
      <c r="K403" s="67">
        <f>K404</f>
        <v>0</v>
      </c>
      <c r="L403" s="67">
        <f t="shared" si="185"/>
        <v>0</v>
      </c>
      <c r="M403" s="67">
        <f>M404</f>
        <v>0</v>
      </c>
      <c r="N403" s="67">
        <f>N404</f>
        <v>0</v>
      </c>
      <c r="O403" s="67">
        <f t="shared" si="186"/>
        <v>0</v>
      </c>
    </row>
    <row r="404" spans="1:15" s="31" customFormat="1" ht="12">
      <c r="A404" s="7" t="s">
        <v>188</v>
      </c>
      <c r="B404" s="6" t="s">
        <v>22</v>
      </c>
      <c r="C404" s="6" t="s">
        <v>17</v>
      </c>
      <c r="D404" s="6" t="s">
        <v>5</v>
      </c>
      <c r="E404" s="6" t="s">
        <v>416</v>
      </c>
      <c r="F404" s="6" t="s">
        <v>189</v>
      </c>
      <c r="G404" s="67">
        <v>58479.53</v>
      </c>
      <c r="H404" s="67"/>
      <c r="I404" s="67">
        <f t="shared" si="180"/>
        <v>58479.53</v>
      </c>
      <c r="J404" s="67"/>
      <c r="K404" s="67"/>
      <c r="L404" s="67">
        <f t="shared" si="185"/>
        <v>0</v>
      </c>
      <c r="M404" s="67"/>
      <c r="N404" s="67"/>
      <c r="O404" s="67">
        <f t="shared" si="186"/>
        <v>0</v>
      </c>
    </row>
    <row r="405" spans="1:15" s="31" customFormat="1" ht="12">
      <c r="A405" s="7" t="s">
        <v>534</v>
      </c>
      <c r="B405" s="6" t="s">
        <v>22</v>
      </c>
      <c r="C405" s="6" t="s">
        <v>17</v>
      </c>
      <c r="D405" s="6" t="s">
        <v>5</v>
      </c>
      <c r="E405" s="6" t="s">
        <v>417</v>
      </c>
      <c r="F405" s="6"/>
      <c r="G405" s="67">
        <f>G406</f>
        <v>116959.06</v>
      </c>
      <c r="H405" s="67">
        <f>H406</f>
        <v>0</v>
      </c>
      <c r="I405" s="67">
        <f t="shared" si="180"/>
        <v>116959.06</v>
      </c>
      <c r="J405" s="67">
        <f>J406</f>
        <v>0</v>
      </c>
      <c r="K405" s="67">
        <f>K406</f>
        <v>0</v>
      </c>
      <c r="L405" s="67">
        <f t="shared" si="185"/>
        <v>0</v>
      </c>
      <c r="M405" s="67">
        <f>M406</f>
        <v>0</v>
      </c>
      <c r="N405" s="67">
        <f>N406</f>
        <v>0</v>
      </c>
      <c r="O405" s="67">
        <f t="shared" si="186"/>
        <v>0</v>
      </c>
    </row>
    <row r="406" spans="1:15" s="31" customFormat="1" ht="24">
      <c r="A406" s="7" t="s">
        <v>88</v>
      </c>
      <c r="B406" s="6" t="s">
        <v>22</v>
      </c>
      <c r="C406" s="6" t="s">
        <v>17</v>
      </c>
      <c r="D406" s="6" t="s">
        <v>5</v>
      </c>
      <c r="E406" s="6" t="s">
        <v>417</v>
      </c>
      <c r="F406" s="6" t="s">
        <v>87</v>
      </c>
      <c r="G406" s="67">
        <f>G407</f>
        <v>116959.06</v>
      </c>
      <c r="H406" s="67">
        <f>H407</f>
        <v>0</v>
      </c>
      <c r="I406" s="67">
        <f t="shared" si="180"/>
        <v>116959.06</v>
      </c>
      <c r="J406" s="67">
        <f>J407</f>
        <v>0</v>
      </c>
      <c r="K406" s="67">
        <f>K407</f>
        <v>0</v>
      </c>
      <c r="L406" s="67">
        <f t="shared" si="185"/>
        <v>0</v>
      </c>
      <c r="M406" s="67">
        <f>M407</f>
        <v>0</v>
      </c>
      <c r="N406" s="67">
        <f>N407</f>
        <v>0</v>
      </c>
      <c r="O406" s="67">
        <f t="shared" si="186"/>
        <v>0</v>
      </c>
    </row>
    <row r="407" spans="1:15" s="31" customFormat="1" ht="12">
      <c r="A407" s="7" t="s">
        <v>188</v>
      </c>
      <c r="B407" s="6" t="s">
        <v>22</v>
      </c>
      <c r="C407" s="6" t="s">
        <v>17</v>
      </c>
      <c r="D407" s="6" t="s">
        <v>5</v>
      </c>
      <c r="E407" s="6" t="s">
        <v>417</v>
      </c>
      <c r="F407" s="6" t="s">
        <v>189</v>
      </c>
      <c r="G407" s="67">
        <v>116959.06</v>
      </c>
      <c r="H407" s="67"/>
      <c r="I407" s="67">
        <f t="shared" si="180"/>
        <v>116959.06</v>
      </c>
      <c r="J407" s="67"/>
      <c r="K407" s="67"/>
      <c r="L407" s="67">
        <f t="shared" si="185"/>
        <v>0</v>
      </c>
      <c r="M407" s="67"/>
      <c r="N407" s="67"/>
      <c r="O407" s="67">
        <f t="shared" si="186"/>
        <v>0</v>
      </c>
    </row>
    <row r="408" spans="1:15" s="31" customFormat="1" ht="24">
      <c r="A408" s="7" t="s">
        <v>435</v>
      </c>
      <c r="B408" s="6" t="s">
        <v>22</v>
      </c>
      <c r="C408" s="6" t="s">
        <v>17</v>
      </c>
      <c r="D408" s="6" t="s">
        <v>5</v>
      </c>
      <c r="E408" s="6" t="s">
        <v>285</v>
      </c>
      <c r="F408" s="6"/>
      <c r="G408" s="67">
        <f t="shared" ref="G408:N410" si="205">G409</f>
        <v>0</v>
      </c>
      <c r="H408" s="67">
        <f t="shared" si="205"/>
        <v>264004.2</v>
      </c>
      <c r="I408" s="67">
        <f t="shared" si="180"/>
        <v>264004.2</v>
      </c>
      <c r="J408" s="67">
        <f t="shared" si="205"/>
        <v>0</v>
      </c>
      <c r="K408" s="67">
        <f t="shared" si="205"/>
        <v>0</v>
      </c>
      <c r="L408" s="67">
        <f t="shared" si="185"/>
        <v>0</v>
      </c>
      <c r="M408" s="67">
        <f t="shared" si="205"/>
        <v>0</v>
      </c>
      <c r="N408" s="67">
        <f t="shared" si="205"/>
        <v>0</v>
      </c>
      <c r="O408" s="67">
        <f t="shared" si="186"/>
        <v>0</v>
      </c>
    </row>
    <row r="409" spans="1:15" s="31" customFormat="1" ht="36">
      <c r="A409" s="7" t="s">
        <v>459</v>
      </c>
      <c r="B409" s="6" t="s">
        <v>22</v>
      </c>
      <c r="C409" s="6" t="s">
        <v>17</v>
      </c>
      <c r="D409" s="6" t="s">
        <v>5</v>
      </c>
      <c r="E409" s="6" t="s">
        <v>458</v>
      </c>
      <c r="F409" s="6"/>
      <c r="G409" s="67">
        <f t="shared" si="205"/>
        <v>0</v>
      </c>
      <c r="H409" s="67">
        <f t="shared" si="205"/>
        <v>264004.2</v>
      </c>
      <c r="I409" s="67">
        <f t="shared" si="180"/>
        <v>264004.2</v>
      </c>
      <c r="J409" s="67">
        <f t="shared" si="205"/>
        <v>0</v>
      </c>
      <c r="K409" s="67">
        <f t="shared" si="205"/>
        <v>0</v>
      </c>
      <c r="L409" s="67">
        <f t="shared" si="185"/>
        <v>0</v>
      </c>
      <c r="M409" s="67">
        <f t="shared" si="205"/>
        <v>0</v>
      </c>
      <c r="N409" s="67">
        <f t="shared" si="205"/>
        <v>0</v>
      </c>
      <c r="O409" s="67">
        <f t="shared" si="186"/>
        <v>0</v>
      </c>
    </row>
    <row r="410" spans="1:15" s="31" customFormat="1" ht="24">
      <c r="A410" s="7" t="s">
        <v>88</v>
      </c>
      <c r="B410" s="6" t="s">
        <v>22</v>
      </c>
      <c r="C410" s="6" t="s">
        <v>17</v>
      </c>
      <c r="D410" s="6" t="s">
        <v>5</v>
      </c>
      <c r="E410" s="6" t="s">
        <v>458</v>
      </c>
      <c r="F410" s="6" t="s">
        <v>87</v>
      </c>
      <c r="G410" s="67">
        <f t="shared" si="205"/>
        <v>0</v>
      </c>
      <c r="H410" s="67">
        <f t="shared" si="205"/>
        <v>264004.2</v>
      </c>
      <c r="I410" s="67">
        <f t="shared" si="180"/>
        <v>264004.2</v>
      </c>
      <c r="J410" s="67">
        <f t="shared" si="205"/>
        <v>0</v>
      </c>
      <c r="K410" s="67">
        <f t="shared" si="205"/>
        <v>0</v>
      </c>
      <c r="L410" s="67">
        <f t="shared" si="185"/>
        <v>0</v>
      </c>
      <c r="M410" s="67">
        <f t="shared" si="205"/>
        <v>0</v>
      </c>
      <c r="N410" s="67">
        <f t="shared" si="205"/>
        <v>0</v>
      </c>
      <c r="O410" s="67">
        <f t="shared" si="186"/>
        <v>0</v>
      </c>
    </row>
    <row r="411" spans="1:15" s="31" customFormat="1" ht="12">
      <c r="A411" s="7" t="s">
        <v>188</v>
      </c>
      <c r="B411" s="6" t="s">
        <v>22</v>
      </c>
      <c r="C411" s="6" t="s">
        <v>17</v>
      </c>
      <c r="D411" s="6" t="s">
        <v>5</v>
      </c>
      <c r="E411" s="6" t="s">
        <v>458</v>
      </c>
      <c r="F411" s="6" t="s">
        <v>189</v>
      </c>
      <c r="G411" s="67"/>
      <c r="H411" s="67">
        <v>264004.2</v>
      </c>
      <c r="I411" s="67">
        <f t="shared" si="180"/>
        <v>264004.2</v>
      </c>
      <c r="J411" s="67"/>
      <c r="K411" s="67"/>
      <c r="L411" s="67">
        <f t="shared" si="185"/>
        <v>0</v>
      </c>
      <c r="M411" s="67"/>
      <c r="N411" s="67"/>
      <c r="O411" s="67">
        <f t="shared" si="186"/>
        <v>0</v>
      </c>
    </row>
    <row r="412" spans="1:15" s="31" customFormat="1" ht="12">
      <c r="A412" s="11" t="s">
        <v>33</v>
      </c>
      <c r="B412" s="18">
        <v>800</v>
      </c>
      <c r="C412" s="18">
        <v>10</v>
      </c>
      <c r="D412" s="2"/>
      <c r="E412" s="2"/>
      <c r="F412" s="2"/>
      <c r="G412" s="65">
        <f>G413+G419+G447+G464</f>
        <v>23137306.350000001</v>
      </c>
      <c r="H412" s="65">
        <f>H413+H419+H447+H464</f>
        <v>2262000</v>
      </c>
      <c r="I412" s="65">
        <f t="shared" si="180"/>
        <v>25399306.350000001</v>
      </c>
      <c r="J412" s="65">
        <f>J413+J419+J447+J464</f>
        <v>1750960</v>
      </c>
      <c r="K412" s="65">
        <f>K413+K419+K447+K464</f>
        <v>0</v>
      </c>
      <c r="L412" s="65">
        <f t="shared" si="185"/>
        <v>1750960</v>
      </c>
      <c r="M412" s="65">
        <f>M413+M419+M447+M464</f>
        <v>1963278</v>
      </c>
      <c r="N412" s="65">
        <f>N413+N419+N447+N464</f>
        <v>0</v>
      </c>
      <c r="O412" s="65">
        <f t="shared" si="186"/>
        <v>1963278</v>
      </c>
    </row>
    <row r="413" spans="1:15" s="31" customFormat="1" ht="13.5" customHeight="1">
      <c r="A413" s="19" t="s">
        <v>71</v>
      </c>
      <c r="B413" s="20">
        <v>800</v>
      </c>
      <c r="C413" s="20">
        <v>10</v>
      </c>
      <c r="D413" s="4" t="s">
        <v>5</v>
      </c>
      <c r="E413" s="4"/>
      <c r="F413" s="4"/>
      <c r="G413" s="66">
        <f t="shared" ref="G413:N415" si="206">G414</f>
        <v>887000</v>
      </c>
      <c r="H413" s="66">
        <f t="shared" si="206"/>
        <v>0</v>
      </c>
      <c r="I413" s="66">
        <f t="shared" ref="I413:I476" si="207">G413+H413</f>
        <v>887000</v>
      </c>
      <c r="J413" s="66">
        <f t="shared" si="206"/>
        <v>1006000</v>
      </c>
      <c r="K413" s="66">
        <f t="shared" si="206"/>
        <v>0</v>
      </c>
      <c r="L413" s="66">
        <f t="shared" si="185"/>
        <v>1006000</v>
      </c>
      <c r="M413" s="66">
        <f t="shared" si="206"/>
        <v>1131000</v>
      </c>
      <c r="N413" s="66">
        <f t="shared" si="206"/>
        <v>0</v>
      </c>
      <c r="O413" s="66">
        <f t="shared" si="186"/>
        <v>1131000</v>
      </c>
    </row>
    <row r="414" spans="1:15" s="31" customFormat="1" ht="13.5" customHeight="1">
      <c r="A414" s="10" t="s">
        <v>108</v>
      </c>
      <c r="B414" s="16">
        <v>800</v>
      </c>
      <c r="C414" s="16">
        <v>10</v>
      </c>
      <c r="D414" s="6" t="s">
        <v>5</v>
      </c>
      <c r="E414" s="6" t="s">
        <v>146</v>
      </c>
      <c r="F414" s="6"/>
      <c r="G414" s="67">
        <f t="shared" si="206"/>
        <v>887000</v>
      </c>
      <c r="H414" s="67">
        <f t="shared" si="206"/>
        <v>0</v>
      </c>
      <c r="I414" s="67">
        <f t="shared" si="207"/>
        <v>887000</v>
      </c>
      <c r="J414" s="67">
        <f t="shared" si="206"/>
        <v>1006000</v>
      </c>
      <c r="K414" s="67">
        <f t="shared" si="206"/>
        <v>0</v>
      </c>
      <c r="L414" s="67">
        <f t="shared" si="185"/>
        <v>1006000</v>
      </c>
      <c r="M414" s="67">
        <f t="shared" si="206"/>
        <v>1131000</v>
      </c>
      <c r="N414" s="67">
        <f t="shared" si="206"/>
        <v>0</v>
      </c>
      <c r="O414" s="67">
        <f t="shared" si="186"/>
        <v>1131000</v>
      </c>
    </row>
    <row r="415" spans="1:15" s="31" customFormat="1" ht="13.5" customHeight="1">
      <c r="A415" s="10" t="s">
        <v>226</v>
      </c>
      <c r="B415" s="16">
        <v>800</v>
      </c>
      <c r="C415" s="16">
        <v>10</v>
      </c>
      <c r="D415" s="6" t="s">
        <v>5</v>
      </c>
      <c r="E415" s="6" t="s">
        <v>147</v>
      </c>
      <c r="F415" s="6"/>
      <c r="G415" s="67">
        <f>G416</f>
        <v>887000</v>
      </c>
      <c r="H415" s="67">
        <f>H416</f>
        <v>0</v>
      </c>
      <c r="I415" s="67">
        <f t="shared" si="207"/>
        <v>887000</v>
      </c>
      <c r="J415" s="67">
        <f t="shared" si="206"/>
        <v>1006000</v>
      </c>
      <c r="K415" s="67">
        <f>K416</f>
        <v>0</v>
      </c>
      <c r="L415" s="67">
        <f t="shared" si="185"/>
        <v>1006000</v>
      </c>
      <c r="M415" s="67">
        <f t="shared" si="206"/>
        <v>1131000</v>
      </c>
      <c r="N415" s="67">
        <f>N416</f>
        <v>0</v>
      </c>
      <c r="O415" s="67">
        <f t="shared" si="186"/>
        <v>1131000</v>
      </c>
    </row>
    <row r="416" spans="1:15" s="31" customFormat="1" ht="13.5" customHeight="1">
      <c r="A416" s="10" t="s">
        <v>73</v>
      </c>
      <c r="B416" s="16">
        <v>800</v>
      </c>
      <c r="C416" s="16">
        <v>10</v>
      </c>
      <c r="D416" s="6" t="s">
        <v>5</v>
      </c>
      <c r="E416" s="6" t="s">
        <v>147</v>
      </c>
      <c r="F416" s="6" t="s">
        <v>72</v>
      </c>
      <c r="G416" s="67">
        <f>G418+G417</f>
        <v>887000</v>
      </c>
      <c r="H416" s="67">
        <f>H418+H417</f>
        <v>0</v>
      </c>
      <c r="I416" s="67">
        <f t="shared" si="207"/>
        <v>887000</v>
      </c>
      <c r="J416" s="67">
        <f t="shared" ref="J416:M416" si="208">J418+J417</f>
        <v>1006000</v>
      </c>
      <c r="K416" s="67">
        <f>K418+K417</f>
        <v>0</v>
      </c>
      <c r="L416" s="67">
        <f t="shared" si="185"/>
        <v>1006000</v>
      </c>
      <c r="M416" s="67">
        <f t="shared" si="208"/>
        <v>1131000</v>
      </c>
      <c r="N416" s="67">
        <f>N418+N417</f>
        <v>0</v>
      </c>
      <c r="O416" s="67">
        <f t="shared" si="186"/>
        <v>1131000</v>
      </c>
    </row>
    <row r="417" spans="1:15" s="31" customFormat="1" ht="13.5" customHeight="1">
      <c r="A417" s="10" t="s">
        <v>75</v>
      </c>
      <c r="B417" s="16">
        <v>800</v>
      </c>
      <c r="C417" s="16">
        <v>10</v>
      </c>
      <c r="D417" s="6" t="s">
        <v>5</v>
      </c>
      <c r="E417" s="6" t="s">
        <v>147</v>
      </c>
      <c r="F417" s="6" t="s">
        <v>74</v>
      </c>
      <c r="G417" s="67">
        <v>887000</v>
      </c>
      <c r="H417" s="67"/>
      <c r="I417" s="67">
        <f t="shared" si="207"/>
        <v>887000</v>
      </c>
      <c r="J417" s="67">
        <v>1006000</v>
      </c>
      <c r="K417" s="67"/>
      <c r="L417" s="67">
        <f t="shared" si="185"/>
        <v>1006000</v>
      </c>
      <c r="M417" s="67">
        <v>1131000</v>
      </c>
      <c r="N417" s="67"/>
      <c r="O417" s="67">
        <f t="shared" si="186"/>
        <v>1131000</v>
      </c>
    </row>
    <row r="418" spans="1:15" s="31" customFormat="1" ht="13.5" hidden="1" customHeight="1">
      <c r="A418" s="10" t="s">
        <v>78</v>
      </c>
      <c r="B418" s="16">
        <v>800</v>
      </c>
      <c r="C418" s="16">
        <v>10</v>
      </c>
      <c r="D418" s="6" t="s">
        <v>5</v>
      </c>
      <c r="E418" s="6" t="s">
        <v>147</v>
      </c>
      <c r="F418" s="6" t="s">
        <v>77</v>
      </c>
      <c r="G418" s="67"/>
      <c r="H418" s="67"/>
      <c r="I418" s="65">
        <f t="shared" si="207"/>
        <v>0</v>
      </c>
      <c r="J418" s="68"/>
      <c r="K418" s="67"/>
      <c r="L418" s="65">
        <f t="shared" ref="L418:L460" si="209">J418+K418</f>
        <v>0</v>
      </c>
      <c r="M418" s="67"/>
      <c r="N418" s="67"/>
      <c r="O418" s="65">
        <f t="shared" ref="O418:O460" si="210">M418+N418</f>
        <v>0</v>
      </c>
    </row>
    <row r="419" spans="1:15" s="31" customFormat="1" ht="12">
      <c r="A419" s="19" t="s">
        <v>27</v>
      </c>
      <c r="B419" s="20">
        <v>800</v>
      </c>
      <c r="C419" s="20">
        <v>10</v>
      </c>
      <c r="D419" s="4" t="s">
        <v>7</v>
      </c>
      <c r="E419" s="4"/>
      <c r="F419" s="4"/>
      <c r="G419" s="66">
        <f>G443+G433+G420</f>
        <v>21746306.350000001</v>
      </c>
      <c r="H419" s="66">
        <f>H443+H433+H420</f>
        <v>0</v>
      </c>
      <c r="I419" s="66">
        <f t="shared" si="207"/>
        <v>21746306.350000001</v>
      </c>
      <c r="J419" s="66">
        <f>J443+J433+J420</f>
        <v>246000</v>
      </c>
      <c r="K419" s="66">
        <f>K443+K433+K420</f>
        <v>0</v>
      </c>
      <c r="L419" s="66">
        <f t="shared" si="209"/>
        <v>246000</v>
      </c>
      <c r="M419" s="66">
        <f t="shared" ref="M419" si="211">M443+M433+M420</f>
        <v>246000</v>
      </c>
      <c r="N419" s="66">
        <f>N443+N433+N420</f>
        <v>0</v>
      </c>
      <c r="O419" s="66">
        <f t="shared" si="210"/>
        <v>246000</v>
      </c>
    </row>
    <row r="420" spans="1:15" s="31" customFormat="1" ht="24">
      <c r="A420" s="7" t="s">
        <v>426</v>
      </c>
      <c r="B420" s="16">
        <v>800</v>
      </c>
      <c r="C420" s="16">
        <v>10</v>
      </c>
      <c r="D420" s="6" t="s">
        <v>7</v>
      </c>
      <c r="E420" s="43" t="s">
        <v>196</v>
      </c>
      <c r="F420" s="6"/>
      <c r="G420" s="67">
        <f>G421+G425</f>
        <v>19971000</v>
      </c>
      <c r="H420" s="67">
        <f>H421+H425</f>
        <v>0</v>
      </c>
      <c r="I420" s="67">
        <f t="shared" si="207"/>
        <v>19971000</v>
      </c>
      <c r="J420" s="67">
        <f t="shared" ref="J420:M420" si="212">J421+J425</f>
        <v>0</v>
      </c>
      <c r="K420" s="67">
        <f>K421+K425</f>
        <v>0</v>
      </c>
      <c r="L420" s="67">
        <f t="shared" si="209"/>
        <v>0</v>
      </c>
      <c r="M420" s="67">
        <f t="shared" si="212"/>
        <v>0</v>
      </c>
      <c r="N420" s="67">
        <f>N421+N425</f>
        <v>0</v>
      </c>
      <c r="O420" s="67">
        <f t="shared" si="210"/>
        <v>0</v>
      </c>
    </row>
    <row r="421" spans="1:15" s="31" customFormat="1" ht="13.5" hidden="1" customHeight="1">
      <c r="A421" s="7" t="s">
        <v>343</v>
      </c>
      <c r="B421" s="16">
        <v>800</v>
      </c>
      <c r="C421" s="16">
        <v>10</v>
      </c>
      <c r="D421" s="6" t="s">
        <v>7</v>
      </c>
      <c r="E421" s="59" t="s">
        <v>199</v>
      </c>
      <c r="F421" s="6"/>
      <c r="G421" s="67">
        <f t="shared" ref="G421:N423" si="213">G422</f>
        <v>0</v>
      </c>
      <c r="H421" s="67">
        <f t="shared" si="213"/>
        <v>0</v>
      </c>
      <c r="I421" s="67">
        <f t="shared" si="207"/>
        <v>0</v>
      </c>
      <c r="J421" s="67">
        <f t="shared" si="213"/>
        <v>0</v>
      </c>
      <c r="K421" s="67">
        <f t="shared" si="213"/>
        <v>0</v>
      </c>
      <c r="L421" s="67">
        <f t="shared" si="209"/>
        <v>0</v>
      </c>
      <c r="M421" s="67">
        <f t="shared" si="213"/>
        <v>0</v>
      </c>
      <c r="N421" s="67">
        <f t="shared" si="213"/>
        <v>0</v>
      </c>
      <c r="O421" s="67">
        <f t="shared" si="210"/>
        <v>0</v>
      </c>
    </row>
    <row r="422" spans="1:15" s="31" customFormat="1" ht="24" hidden="1">
      <c r="A422" s="52" t="s">
        <v>178</v>
      </c>
      <c r="B422" s="16">
        <v>800</v>
      </c>
      <c r="C422" s="16">
        <v>10</v>
      </c>
      <c r="D422" s="6" t="s">
        <v>7</v>
      </c>
      <c r="E422" s="43" t="s">
        <v>385</v>
      </c>
      <c r="F422" s="6"/>
      <c r="G422" s="67">
        <f t="shared" si="213"/>
        <v>0</v>
      </c>
      <c r="H422" s="67">
        <f t="shared" si="213"/>
        <v>0</v>
      </c>
      <c r="I422" s="67">
        <f t="shared" si="207"/>
        <v>0</v>
      </c>
      <c r="J422" s="67">
        <f t="shared" si="213"/>
        <v>0</v>
      </c>
      <c r="K422" s="67">
        <f t="shared" si="213"/>
        <v>0</v>
      </c>
      <c r="L422" s="67">
        <f t="shared" si="209"/>
        <v>0</v>
      </c>
      <c r="M422" s="67">
        <f t="shared" si="213"/>
        <v>0</v>
      </c>
      <c r="N422" s="67">
        <f t="shared" si="213"/>
        <v>0</v>
      </c>
      <c r="O422" s="67">
        <f t="shared" si="210"/>
        <v>0</v>
      </c>
    </row>
    <row r="423" spans="1:15" s="31" customFormat="1" ht="12.75" hidden="1" customHeight="1">
      <c r="A423" s="7" t="s">
        <v>425</v>
      </c>
      <c r="B423" s="16">
        <v>800</v>
      </c>
      <c r="C423" s="16">
        <v>10</v>
      </c>
      <c r="D423" s="6" t="s">
        <v>7</v>
      </c>
      <c r="E423" s="43" t="s">
        <v>385</v>
      </c>
      <c r="F423" s="6" t="s">
        <v>61</v>
      </c>
      <c r="G423" s="67">
        <f t="shared" si="213"/>
        <v>0</v>
      </c>
      <c r="H423" s="67">
        <f t="shared" si="213"/>
        <v>0</v>
      </c>
      <c r="I423" s="67">
        <f t="shared" si="207"/>
        <v>0</v>
      </c>
      <c r="J423" s="67">
        <f t="shared" si="213"/>
        <v>0</v>
      </c>
      <c r="K423" s="67">
        <f t="shared" si="213"/>
        <v>0</v>
      </c>
      <c r="L423" s="67">
        <f t="shared" si="209"/>
        <v>0</v>
      </c>
      <c r="M423" s="67">
        <f t="shared" si="213"/>
        <v>0</v>
      </c>
      <c r="N423" s="67">
        <f t="shared" si="213"/>
        <v>0</v>
      </c>
      <c r="O423" s="67">
        <f t="shared" si="210"/>
        <v>0</v>
      </c>
    </row>
    <row r="424" spans="1:15" s="31" customFormat="1" ht="12.75" hidden="1" customHeight="1">
      <c r="A424" s="7" t="s">
        <v>82</v>
      </c>
      <c r="B424" s="16">
        <v>800</v>
      </c>
      <c r="C424" s="16">
        <v>10</v>
      </c>
      <c r="D424" s="6" t="s">
        <v>7</v>
      </c>
      <c r="E424" s="43" t="s">
        <v>385</v>
      </c>
      <c r="F424" s="6" t="s">
        <v>62</v>
      </c>
      <c r="G424" s="67"/>
      <c r="H424" s="67"/>
      <c r="I424" s="67">
        <f t="shared" si="207"/>
        <v>0</v>
      </c>
      <c r="J424" s="68"/>
      <c r="K424" s="67"/>
      <c r="L424" s="67">
        <f t="shared" si="209"/>
        <v>0</v>
      </c>
      <c r="M424" s="67"/>
      <c r="N424" s="67"/>
      <c r="O424" s="67">
        <f t="shared" si="210"/>
        <v>0</v>
      </c>
    </row>
    <row r="425" spans="1:15" s="31" customFormat="1" ht="12">
      <c r="A425" s="7" t="s">
        <v>405</v>
      </c>
      <c r="B425" s="16">
        <v>800</v>
      </c>
      <c r="C425" s="16">
        <v>10</v>
      </c>
      <c r="D425" s="6" t="s">
        <v>7</v>
      </c>
      <c r="E425" s="43" t="s">
        <v>406</v>
      </c>
      <c r="F425" s="6"/>
      <c r="G425" s="67">
        <f>G426</f>
        <v>19971000</v>
      </c>
      <c r="H425" s="67">
        <f>H426</f>
        <v>0</v>
      </c>
      <c r="I425" s="67">
        <f t="shared" si="207"/>
        <v>19971000</v>
      </c>
      <c r="J425" s="67">
        <f t="shared" ref="J425:M425" si="214">J426</f>
        <v>0</v>
      </c>
      <c r="K425" s="67">
        <f>K426</f>
        <v>0</v>
      </c>
      <c r="L425" s="67">
        <f t="shared" si="209"/>
        <v>0</v>
      </c>
      <c r="M425" s="67">
        <f t="shared" si="214"/>
        <v>0</v>
      </c>
      <c r="N425" s="67">
        <f>N426</f>
        <v>0</v>
      </c>
      <c r="O425" s="67">
        <f t="shared" si="210"/>
        <v>0</v>
      </c>
    </row>
    <row r="426" spans="1:15" s="31" customFormat="1" ht="24">
      <c r="A426" s="7" t="s">
        <v>411</v>
      </c>
      <c r="B426" s="16">
        <v>800</v>
      </c>
      <c r="C426" s="6" t="s">
        <v>13</v>
      </c>
      <c r="D426" s="6" t="s">
        <v>7</v>
      </c>
      <c r="E426" s="6" t="s">
        <v>410</v>
      </c>
      <c r="F426" s="9"/>
      <c r="G426" s="67">
        <f>G427+G430</f>
        <v>19971000</v>
      </c>
      <c r="H426" s="67">
        <f>H427+H430</f>
        <v>0</v>
      </c>
      <c r="I426" s="67">
        <f t="shared" si="207"/>
        <v>19971000</v>
      </c>
      <c r="J426" s="67">
        <f t="shared" ref="J426:M426" si="215">J427+J430</f>
        <v>0</v>
      </c>
      <c r="K426" s="67">
        <f>K427+K430</f>
        <v>0</v>
      </c>
      <c r="L426" s="67">
        <f t="shared" si="209"/>
        <v>0</v>
      </c>
      <c r="M426" s="67">
        <f t="shared" si="215"/>
        <v>0</v>
      </c>
      <c r="N426" s="67">
        <f>N427+N430</f>
        <v>0</v>
      </c>
      <c r="O426" s="67">
        <f t="shared" si="210"/>
        <v>0</v>
      </c>
    </row>
    <row r="427" spans="1:15" s="31" customFormat="1" ht="48">
      <c r="A427" s="7" t="s">
        <v>482</v>
      </c>
      <c r="B427" s="16">
        <v>800</v>
      </c>
      <c r="C427" s="16">
        <v>10</v>
      </c>
      <c r="D427" s="6" t="s">
        <v>7</v>
      </c>
      <c r="E427" s="6" t="s">
        <v>412</v>
      </c>
      <c r="F427" s="6"/>
      <c r="G427" s="67">
        <f>G428</f>
        <v>19571580</v>
      </c>
      <c r="H427" s="67">
        <f>H428</f>
        <v>0</v>
      </c>
      <c r="I427" s="67">
        <f t="shared" si="207"/>
        <v>19571580</v>
      </c>
      <c r="J427" s="67">
        <f t="shared" ref="J427:M428" si="216">J428</f>
        <v>0</v>
      </c>
      <c r="K427" s="67">
        <f>K428</f>
        <v>0</v>
      </c>
      <c r="L427" s="67">
        <f t="shared" si="209"/>
        <v>0</v>
      </c>
      <c r="M427" s="67">
        <f t="shared" si="216"/>
        <v>0</v>
      </c>
      <c r="N427" s="67">
        <f>N428</f>
        <v>0</v>
      </c>
      <c r="O427" s="67">
        <f t="shared" si="210"/>
        <v>0</v>
      </c>
    </row>
    <row r="428" spans="1:15" s="31" customFormat="1" ht="12">
      <c r="A428" s="10" t="s">
        <v>73</v>
      </c>
      <c r="B428" s="16">
        <v>800</v>
      </c>
      <c r="C428" s="16">
        <v>10</v>
      </c>
      <c r="D428" s="6" t="s">
        <v>7</v>
      </c>
      <c r="E428" s="6" t="s">
        <v>412</v>
      </c>
      <c r="F428" s="6" t="s">
        <v>72</v>
      </c>
      <c r="G428" s="67">
        <f>G429</f>
        <v>19571580</v>
      </c>
      <c r="H428" s="67">
        <f>H429</f>
        <v>0</v>
      </c>
      <c r="I428" s="67">
        <f t="shared" si="207"/>
        <v>19571580</v>
      </c>
      <c r="J428" s="67">
        <f t="shared" si="216"/>
        <v>0</v>
      </c>
      <c r="K428" s="67">
        <f>K429</f>
        <v>0</v>
      </c>
      <c r="L428" s="67">
        <f t="shared" si="209"/>
        <v>0</v>
      </c>
      <c r="M428" s="67">
        <f t="shared" si="216"/>
        <v>0</v>
      </c>
      <c r="N428" s="67">
        <f>N429</f>
        <v>0</v>
      </c>
      <c r="O428" s="67">
        <f t="shared" si="210"/>
        <v>0</v>
      </c>
    </row>
    <row r="429" spans="1:15" s="31" customFormat="1" ht="12">
      <c r="A429" s="10" t="s">
        <v>78</v>
      </c>
      <c r="B429" s="16">
        <v>800</v>
      </c>
      <c r="C429" s="16">
        <v>10</v>
      </c>
      <c r="D429" s="6" t="s">
        <v>7</v>
      </c>
      <c r="E429" s="6" t="s">
        <v>412</v>
      </c>
      <c r="F429" s="6" t="s">
        <v>77</v>
      </c>
      <c r="G429" s="67">
        <v>19571580</v>
      </c>
      <c r="H429" s="67"/>
      <c r="I429" s="67">
        <f t="shared" si="207"/>
        <v>19571580</v>
      </c>
      <c r="J429" s="68">
        <v>0</v>
      </c>
      <c r="K429" s="67"/>
      <c r="L429" s="67">
        <f t="shared" si="209"/>
        <v>0</v>
      </c>
      <c r="M429" s="67">
        <v>0</v>
      </c>
      <c r="N429" s="67"/>
      <c r="O429" s="67">
        <f t="shared" si="210"/>
        <v>0</v>
      </c>
    </row>
    <row r="430" spans="1:15" s="31" customFormat="1" ht="44.25" customHeight="1">
      <c r="A430" s="7" t="s">
        <v>316</v>
      </c>
      <c r="B430" s="16">
        <v>800</v>
      </c>
      <c r="C430" s="16">
        <v>10</v>
      </c>
      <c r="D430" s="6" t="s">
        <v>7</v>
      </c>
      <c r="E430" s="6" t="s">
        <v>413</v>
      </c>
      <c r="F430" s="6"/>
      <c r="G430" s="67">
        <f>G431</f>
        <v>399420</v>
      </c>
      <c r="H430" s="67">
        <f>H431</f>
        <v>0</v>
      </c>
      <c r="I430" s="67">
        <f t="shared" si="207"/>
        <v>399420</v>
      </c>
      <c r="J430" s="67">
        <f t="shared" ref="J430:M431" si="217">J431</f>
        <v>0</v>
      </c>
      <c r="K430" s="67">
        <f>K431</f>
        <v>0</v>
      </c>
      <c r="L430" s="67">
        <f t="shared" si="209"/>
        <v>0</v>
      </c>
      <c r="M430" s="67">
        <f t="shared" si="217"/>
        <v>0</v>
      </c>
      <c r="N430" s="67">
        <f>N431</f>
        <v>0</v>
      </c>
      <c r="O430" s="67">
        <f t="shared" si="210"/>
        <v>0</v>
      </c>
    </row>
    <row r="431" spans="1:15" s="31" customFormat="1" ht="12">
      <c r="A431" s="10" t="s">
        <v>73</v>
      </c>
      <c r="B431" s="16">
        <v>800</v>
      </c>
      <c r="C431" s="16">
        <v>10</v>
      </c>
      <c r="D431" s="6" t="s">
        <v>7</v>
      </c>
      <c r="E431" s="6" t="s">
        <v>413</v>
      </c>
      <c r="F431" s="6" t="s">
        <v>72</v>
      </c>
      <c r="G431" s="67">
        <f>G432</f>
        <v>399420</v>
      </c>
      <c r="H431" s="67">
        <f>H432</f>
        <v>0</v>
      </c>
      <c r="I431" s="67">
        <f t="shared" si="207"/>
        <v>399420</v>
      </c>
      <c r="J431" s="67">
        <f t="shared" si="217"/>
        <v>0</v>
      </c>
      <c r="K431" s="67">
        <f>K432</f>
        <v>0</v>
      </c>
      <c r="L431" s="67">
        <f t="shared" si="209"/>
        <v>0</v>
      </c>
      <c r="M431" s="67">
        <f t="shared" si="217"/>
        <v>0</v>
      </c>
      <c r="N431" s="67">
        <f>N432</f>
        <v>0</v>
      </c>
      <c r="O431" s="67">
        <f t="shared" si="210"/>
        <v>0</v>
      </c>
    </row>
    <row r="432" spans="1:15" s="31" customFormat="1" ht="12">
      <c r="A432" s="10" t="s">
        <v>78</v>
      </c>
      <c r="B432" s="16">
        <v>800</v>
      </c>
      <c r="C432" s="16">
        <v>10</v>
      </c>
      <c r="D432" s="6" t="s">
        <v>7</v>
      </c>
      <c r="E432" s="6" t="s">
        <v>413</v>
      </c>
      <c r="F432" s="6" t="s">
        <v>77</v>
      </c>
      <c r="G432" s="67">
        <v>399420</v>
      </c>
      <c r="H432" s="67"/>
      <c r="I432" s="67">
        <f t="shared" si="207"/>
        <v>399420</v>
      </c>
      <c r="J432" s="68">
        <v>0</v>
      </c>
      <c r="K432" s="67"/>
      <c r="L432" s="67">
        <f t="shared" si="209"/>
        <v>0</v>
      </c>
      <c r="M432" s="67">
        <v>0</v>
      </c>
      <c r="N432" s="67"/>
      <c r="O432" s="67">
        <f t="shared" si="210"/>
        <v>0</v>
      </c>
    </row>
    <row r="433" spans="1:15" s="31" customFormat="1" ht="24">
      <c r="A433" s="53" t="s">
        <v>272</v>
      </c>
      <c r="B433" s="16">
        <v>800</v>
      </c>
      <c r="C433" s="16">
        <v>10</v>
      </c>
      <c r="D433" s="6" t="s">
        <v>7</v>
      </c>
      <c r="E433" s="43" t="s">
        <v>274</v>
      </c>
      <c r="F433" s="51"/>
      <c r="G433" s="70">
        <f>G434</f>
        <v>1655306.35</v>
      </c>
      <c r="H433" s="70">
        <f>H434</f>
        <v>0</v>
      </c>
      <c r="I433" s="67">
        <f t="shared" si="207"/>
        <v>1655306.35</v>
      </c>
      <c r="J433" s="70">
        <f t="shared" ref="J433:M433" si="218">J434</f>
        <v>126000</v>
      </c>
      <c r="K433" s="70">
        <f>K434</f>
        <v>0</v>
      </c>
      <c r="L433" s="67">
        <f t="shared" si="209"/>
        <v>126000</v>
      </c>
      <c r="M433" s="70">
        <f t="shared" si="218"/>
        <v>126000</v>
      </c>
      <c r="N433" s="70">
        <f>N434</f>
        <v>0</v>
      </c>
      <c r="O433" s="67">
        <f t="shared" si="210"/>
        <v>126000</v>
      </c>
    </row>
    <row r="434" spans="1:15" s="31" customFormat="1" ht="24">
      <c r="A434" s="53" t="s">
        <v>336</v>
      </c>
      <c r="B434" s="16">
        <v>800</v>
      </c>
      <c r="C434" s="16">
        <v>10</v>
      </c>
      <c r="D434" s="6" t="s">
        <v>7</v>
      </c>
      <c r="E434" s="43" t="s">
        <v>275</v>
      </c>
      <c r="F434" s="51"/>
      <c r="G434" s="70">
        <f>G435+G438</f>
        <v>1655306.35</v>
      </c>
      <c r="H434" s="70">
        <f>H435+H438</f>
        <v>0</v>
      </c>
      <c r="I434" s="67">
        <f t="shared" si="207"/>
        <v>1655306.35</v>
      </c>
      <c r="J434" s="70">
        <f t="shared" ref="J434:M434" si="219">J435+J438</f>
        <v>126000</v>
      </c>
      <c r="K434" s="70">
        <f>K435+K438</f>
        <v>0</v>
      </c>
      <c r="L434" s="67">
        <f t="shared" si="209"/>
        <v>126000</v>
      </c>
      <c r="M434" s="70">
        <f t="shared" si="219"/>
        <v>126000</v>
      </c>
      <c r="N434" s="70">
        <f>N435+N438</f>
        <v>0</v>
      </c>
      <c r="O434" s="67">
        <f t="shared" si="210"/>
        <v>126000</v>
      </c>
    </row>
    <row r="435" spans="1:15" s="31" customFormat="1" ht="12" hidden="1" customHeight="1">
      <c r="A435" s="10" t="s">
        <v>295</v>
      </c>
      <c r="B435" s="16">
        <v>800</v>
      </c>
      <c r="C435" s="16">
        <v>10</v>
      </c>
      <c r="D435" s="6" t="s">
        <v>7</v>
      </c>
      <c r="E435" s="43" t="s">
        <v>278</v>
      </c>
      <c r="F435" s="6"/>
      <c r="G435" s="67">
        <f>G436</f>
        <v>0</v>
      </c>
      <c r="H435" s="67">
        <f>H436</f>
        <v>0</v>
      </c>
      <c r="I435" s="67">
        <f t="shared" si="207"/>
        <v>0</v>
      </c>
      <c r="J435" s="67">
        <f t="shared" ref="J435:M436" si="220">J436</f>
        <v>0</v>
      </c>
      <c r="K435" s="67">
        <f>K436</f>
        <v>0</v>
      </c>
      <c r="L435" s="67">
        <f t="shared" si="209"/>
        <v>0</v>
      </c>
      <c r="M435" s="67">
        <f t="shared" si="220"/>
        <v>0</v>
      </c>
      <c r="N435" s="67">
        <f>N436</f>
        <v>0</v>
      </c>
      <c r="O435" s="67">
        <f t="shared" si="210"/>
        <v>0</v>
      </c>
    </row>
    <row r="436" spans="1:15" s="31" customFormat="1" ht="12" hidden="1" customHeight="1">
      <c r="A436" s="10" t="s">
        <v>73</v>
      </c>
      <c r="B436" s="16">
        <v>800</v>
      </c>
      <c r="C436" s="16">
        <v>10</v>
      </c>
      <c r="D436" s="6" t="s">
        <v>7</v>
      </c>
      <c r="E436" s="43" t="s">
        <v>278</v>
      </c>
      <c r="F436" s="6" t="s">
        <v>72</v>
      </c>
      <c r="G436" s="67">
        <f>G437</f>
        <v>0</v>
      </c>
      <c r="H436" s="67">
        <f>H437</f>
        <v>0</v>
      </c>
      <c r="I436" s="67">
        <f t="shared" si="207"/>
        <v>0</v>
      </c>
      <c r="J436" s="67">
        <f t="shared" si="220"/>
        <v>0</v>
      </c>
      <c r="K436" s="67">
        <f>K437</f>
        <v>0</v>
      </c>
      <c r="L436" s="67">
        <f t="shared" si="209"/>
        <v>0</v>
      </c>
      <c r="M436" s="67">
        <f t="shared" si="220"/>
        <v>0</v>
      </c>
      <c r="N436" s="67">
        <f>N437</f>
        <v>0</v>
      </c>
      <c r="O436" s="67">
        <f t="shared" si="210"/>
        <v>0</v>
      </c>
    </row>
    <row r="437" spans="1:15" s="31" customFormat="1" ht="12" hidden="1" customHeight="1">
      <c r="A437" s="10" t="s">
        <v>78</v>
      </c>
      <c r="B437" s="16">
        <v>800</v>
      </c>
      <c r="C437" s="16">
        <v>10</v>
      </c>
      <c r="D437" s="6" t="s">
        <v>7</v>
      </c>
      <c r="E437" s="43" t="s">
        <v>278</v>
      </c>
      <c r="F437" s="6" t="s">
        <v>77</v>
      </c>
      <c r="G437" s="67"/>
      <c r="H437" s="67"/>
      <c r="I437" s="67">
        <f t="shared" si="207"/>
        <v>0</v>
      </c>
      <c r="J437" s="67"/>
      <c r="K437" s="67"/>
      <c r="L437" s="67">
        <f t="shared" si="209"/>
        <v>0</v>
      </c>
      <c r="M437" s="67"/>
      <c r="N437" s="67"/>
      <c r="O437" s="67">
        <f t="shared" si="210"/>
        <v>0</v>
      </c>
    </row>
    <row r="438" spans="1:15" s="31" customFormat="1" ht="12">
      <c r="A438" s="10" t="s">
        <v>273</v>
      </c>
      <c r="B438" s="16">
        <v>800</v>
      </c>
      <c r="C438" s="16">
        <v>10</v>
      </c>
      <c r="D438" s="6" t="s">
        <v>7</v>
      </c>
      <c r="E438" s="43" t="s">
        <v>279</v>
      </c>
      <c r="F438" s="6"/>
      <c r="G438" s="67">
        <f>G439+G441</f>
        <v>1655306.35</v>
      </c>
      <c r="H438" s="67">
        <f>H439+H441</f>
        <v>0</v>
      </c>
      <c r="I438" s="67">
        <f t="shared" si="207"/>
        <v>1655306.35</v>
      </c>
      <c r="J438" s="67">
        <f t="shared" ref="J438:M438" si="221">J439+J441</f>
        <v>126000</v>
      </c>
      <c r="K438" s="67">
        <f>K439+K441</f>
        <v>0</v>
      </c>
      <c r="L438" s="67">
        <f t="shared" si="209"/>
        <v>126000</v>
      </c>
      <c r="M438" s="67">
        <f t="shared" si="221"/>
        <v>126000</v>
      </c>
      <c r="N438" s="67">
        <f>N439+N441</f>
        <v>0</v>
      </c>
      <c r="O438" s="67">
        <f t="shared" si="210"/>
        <v>126000</v>
      </c>
    </row>
    <row r="439" spans="1:15" s="31" customFormat="1" ht="12">
      <c r="A439" s="10" t="s">
        <v>73</v>
      </c>
      <c r="B439" s="16">
        <v>800</v>
      </c>
      <c r="C439" s="16">
        <v>10</v>
      </c>
      <c r="D439" s="6" t="s">
        <v>7</v>
      </c>
      <c r="E439" s="43" t="s">
        <v>279</v>
      </c>
      <c r="F439" s="6" t="s">
        <v>72</v>
      </c>
      <c r="G439" s="67">
        <f>G440</f>
        <v>1655306.35</v>
      </c>
      <c r="H439" s="67">
        <f>H440</f>
        <v>0</v>
      </c>
      <c r="I439" s="67">
        <f t="shared" si="207"/>
        <v>1655306.35</v>
      </c>
      <c r="J439" s="67">
        <f t="shared" ref="J439:M439" si="222">J440</f>
        <v>126000</v>
      </c>
      <c r="K439" s="67">
        <f>K440</f>
        <v>0</v>
      </c>
      <c r="L439" s="67">
        <f t="shared" si="209"/>
        <v>126000</v>
      </c>
      <c r="M439" s="67">
        <f t="shared" si="222"/>
        <v>126000</v>
      </c>
      <c r="N439" s="67">
        <f>N440</f>
        <v>0</v>
      </c>
      <c r="O439" s="67">
        <f t="shared" si="210"/>
        <v>126000</v>
      </c>
    </row>
    <row r="440" spans="1:15" s="31" customFormat="1" ht="12">
      <c r="A440" s="10" t="s">
        <v>78</v>
      </c>
      <c r="B440" s="16">
        <v>800</v>
      </c>
      <c r="C440" s="16">
        <v>10</v>
      </c>
      <c r="D440" s="6" t="s">
        <v>7</v>
      </c>
      <c r="E440" s="43" t="s">
        <v>279</v>
      </c>
      <c r="F440" s="6" t="s">
        <v>77</v>
      </c>
      <c r="G440" s="67">
        <v>1655306.35</v>
      </c>
      <c r="H440" s="67"/>
      <c r="I440" s="67">
        <f t="shared" si="207"/>
        <v>1655306.35</v>
      </c>
      <c r="J440" s="68">
        <v>126000</v>
      </c>
      <c r="K440" s="67">
        <v>0</v>
      </c>
      <c r="L440" s="67">
        <f t="shared" si="209"/>
        <v>126000</v>
      </c>
      <c r="M440" s="67">
        <v>126000</v>
      </c>
      <c r="N440" s="67">
        <v>0</v>
      </c>
      <c r="O440" s="67">
        <f t="shared" si="210"/>
        <v>126000</v>
      </c>
    </row>
    <row r="441" spans="1:15" s="31" customFormat="1" ht="12.75" hidden="1" customHeight="1">
      <c r="A441" s="7" t="s">
        <v>120</v>
      </c>
      <c r="B441" s="16">
        <v>800</v>
      </c>
      <c r="C441" s="16">
        <v>10</v>
      </c>
      <c r="D441" s="6" t="s">
        <v>7</v>
      </c>
      <c r="E441" s="43" t="s">
        <v>279</v>
      </c>
      <c r="F441" s="6" t="s">
        <v>117</v>
      </c>
      <c r="G441" s="67">
        <f>G442</f>
        <v>0</v>
      </c>
      <c r="H441" s="67">
        <f>H442</f>
        <v>0</v>
      </c>
      <c r="I441" s="67">
        <f t="shared" si="207"/>
        <v>0</v>
      </c>
      <c r="J441" s="67">
        <f t="shared" ref="J441:M441" si="223">J442</f>
        <v>0</v>
      </c>
      <c r="K441" s="67">
        <f>K442</f>
        <v>0</v>
      </c>
      <c r="L441" s="67">
        <f t="shared" si="209"/>
        <v>0</v>
      </c>
      <c r="M441" s="67">
        <f t="shared" si="223"/>
        <v>0</v>
      </c>
      <c r="N441" s="67">
        <f>N442</f>
        <v>0</v>
      </c>
      <c r="O441" s="67">
        <f t="shared" si="210"/>
        <v>0</v>
      </c>
    </row>
    <row r="442" spans="1:15" s="31" customFormat="1" ht="12.75" hidden="1" customHeight="1">
      <c r="A442" s="7" t="s">
        <v>119</v>
      </c>
      <c r="B442" s="16">
        <v>800</v>
      </c>
      <c r="C442" s="16">
        <v>10</v>
      </c>
      <c r="D442" s="6" t="s">
        <v>7</v>
      </c>
      <c r="E442" s="43" t="s">
        <v>279</v>
      </c>
      <c r="F442" s="6" t="s">
        <v>118</v>
      </c>
      <c r="G442" s="67"/>
      <c r="H442" s="67"/>
      <c r="I442" s="67">
        <f t="shared" si="207"/>
        <v>0</v>
      </c>
      <c r="J442" s="68"/>
      <c r="K442" s="67"/>
      <c r="L442" s="67">
        <f t="shared" si="209"/>
        <v>0</v>
      </c>
      <c r="M442" s="67"/>
      <c r="N442" s="67"/>
      <c r="O442" s="67">
        <f t="shared" si="210"/>
        <v>0</v>
      </c>
    </row>
    <row r="443" spans="1:15" s="31" customFormat="1" ht="12">
      <c r="A443" s="10" t="s">
        <v>108</v>
      </c>
      <c r="B443" s="16">
        <v>800</v>
      </c>
      <c r="C443" s="16">
        <v>10</v>
      </c>
      <c r="D443" s="6" t="s">
        <v>7</v>
      </c>
      <c r="E443" s="6" t="s">
        <v>146</v>
      </c>
      <c r="F443" s="6"/>
      <c r="G443" s="67">
        <f t="shared" ref="G443:N445" si="224">G444</f>
        <v>120000</v>
      </c>
      <c r="H443" s="67">
        <f t="shared" si="224"/>
        <v>0</v>
      </c>
      <c r="I443" s="67">
        <f t="shared" si="207"/>
        <v>120000</v>
      </c>
      <c r="J443" s="67">
        <f t="shared" si="224"/>
        <v>120000</v>
      </c>
      <c r="K443" s="67">
        <f t="shared" si="224"/>
        <v>0</v>
      </c>
      <c r="L443" s="67">
        <f t="shared" si="209"/>
        <v>120000</v>
      </c>
      <c r="M443" s="67">
        <f t="shared" si="224"/>
        <v>120000</v>
      </c>
      <c r="N443" s="67">
        <f t="shared" si="224"/>
        <v>0</v>
      </c>
      <c r="O443" s="67">
        <f t="shared" si="210"/>
        <v>120000</v>
      </c>
    </row>
    <row r="444" spans="1:15" s="31" customFormat="1" ht="24">
      <c r="A444" s="10" t="s">
        <v>76</v>
      </c>
      <c r="B444" s="16">
        <v>800</v>
      </c>
      <c r="C444" s="16">
        <v>10</v>
      </c>
      <c r="D444" s="6" t="s">
        <v>7</v>
      </c>
      <c r="E444" s="6" t="s">
        <v>149</v>
      </c>
      <c r="F444" s="5"/>
      <c r="G444" s="67">
        <f t="shared" si="224"/>
        <v>120000</v>
      </c>
      <c r="H444" s="67">
        <f t="shared" si="224"/>
        <v>0</v>
      </c>
      <c r="I444" s="67">
        <f t="shared" si="207"/>
        <v>120000</v>
      </c>
      <c r="J444" s="67">
        <f t="shared" si="224"/>
        <v>120000</v>
      </c>
      <c r="K444" s="67">
        <f t="shared" si="224"/>
        <v>0</v>
      </c>
      <c r="L444" s="67">
        <f t="shared" si="209"/>
        <v>120000</v>
      </c>
      <c r="M444" s="67">
        <f t="shared" si="224"/>
        <v>120000</v>
      </c>
      <c r="N444" s="67">
        <f t="shared" si="224"/>
        <v>0</v>
      </c>
      <c r="O444" s="67">
        <f t="shared" si="210"/>
        <v>120000</v>
      </c>
    </row>
    <row r="445" spans="1:15" s="31" customFormat="1" ht="12">
      <c r="A445" s="10" t="s">
        <v>73</v>
      </c>
      <c r="B445" s="16">
        <v>800</v>
      </c>
      <c r="C445" s="16">
        <v>10</v>
      </c>
      <c r="D445" s="6" t="s">
        <v>7</v>
      </c>
      <c r="E445" s="6" t="s">
        <v>149</v>
      </c>
      <c r="F445" s="6" t="s">
        <v>72</v>
      </c>
      <c r="G445" s="67">
        <f t="shared" si="224"/>
        <v>120000</v>
      </c>
      <c r="H445" s="67">
        <f t="shared" si="224"/>
        <v>0</v>
      </c>
      <c r="I445" s="67">
        <f t="shared" si="207"/>
        <v>120000</v>
      </c>
      <c r="J445" s="67">
        <f t="shared" si="224"/>
        <v>120000</v>
      </c>
      <c r="K445" s="67">
        <f t="shared" si="224"/>
        <v>0</v>
      </c>
      <c r="L445" s="67">
        <f t="shared" si="209"/>
        <v>120000</v>
      </c>
      <c r="M445" s="67">
        <f t="shared" si="224"/>
        <v>120000</v>
      </c>
      <c r="N445" s="67">
        <f t="shared" si="224"/>
        <v>0</v>
      </c>
      <c r="O445" s="67">
        <f t="shared" si="210"/>
        <v>120000</v>
      </c>
    </row>
    <row r="446" spans="1:15" s="31" customFormat="1" ht="12">
      <c r="A446" s="10" t="s">
        <v>75</v>
      </c>
      <c r="B446" s="16">
        <v>800</v>
      </c>
      <c r="C446" s="16">
        <v>10</v>
      </c>
      <c r="D446" s="6" t="s">
        <v>7</v>
      </c>
      <c r="E446" s="6" t="s">
        <v>149</v>
      </c>
      <c r="F446" s="6" t="s">
        <v>74</v>
      </c>
      <c r="G446" s="67">
        <v>120000</v>
      </c>
      <c r="H446" s="67"/>
      <c r="I446" s="67">
        <f t="shared" si="207"/>
        <v>120000</v>
      </c>
      <c r="J446" s="68">
        <v>120000</v>
      </c>
      <c r="K446" s="67"/>
      <c r="L446" s="67">
        <f t="shared" si="209"/>
        <v>120000</v>
      </c>
      <c r="M446" s="67">
        <v>120000</v>
      </c>
      <c r="N446" s="67"/>
      <c r="O446" s="67">
        <f t="shared" si="210"/>
        <v>120000</v>
      </c>
    </row>
    <row r="447" spans="1:15" s="31" customFormat="1" ht="12">
      <c r="A447" s="19" t="s">
        <v>37</v>
      </c>
      <c r="B447" s="20">
        <v>800</v>
      </c>
      <c r="C447" s="20">
        <v>10</v>
      </c>
      <c r="D447" s="4" t="s">
        <v>14</v>
      </c>
      <c r="E447" s="4"/>
      <c r="F447" s="4"/>
      <c r="G447" s="66">
        <f>G455+G448</f>
        <v>504000</v>
      </c>
      <c r="H447" s="66">
        <f>H455+H448</f>
        <v>2262000</v>
      </c>
      <c r="I447" s="66">
        <f t="shared" si="207"/>
        <v>2766000</v>
      </c>
      <c r="J447" s="66">
        <f t="shared" ref="J447:M447" si="225">J455+J448</f>
        <v>498960</v>
      </c>
      <c r="K447" s="66">
        <f>K455+K448</f>
        <v>0</v>
      </c>
      <c r="L447" s="66">
        <f t="shared" si="209"/>
        <v>498960</v>
      </c>
      <c r="M447" s="66">
        <f t="shared" si="225"/>
        <v>586278</v>
      </c>
      <c r="N447" s="66">
        <f>N455+N448</f>
        <v>0</v>
      </c>
      <c r="O447" s="66">
        <f t="shared" si="210"/>
        <v>586278</v>
      </c>
    </row>
    <row r="448" spans="1:15" s="31" customFormat="1" ht="24">
      <c r="A448" s="10" t="s">
        <v>384</v>
      </c>
      <c r="B448" s="16">
        <v>800</v>
      </c>
      <c r="C448" s="16">
        <v>10</v>
      </c>
      <c r="D448" s="6" t="s">
        <v>14</v>
      </c>
      <c r="E448" s="6" t="s">
        <v>148</v>
      </c>
      <c r="F448" s="6"/>
      <c r="G448" s="67">
        <f>G452+G449</f>
        <v>504000</v>
      </c>
      <c r="H448" s="67">
        <f>H452+H449</f>
        <v>0</v>
      </c>
      <c r="I448" s="67">
        <f t="shared" si="207"/>
        <v>504000</v>
      </c>
      <c r="J448" s="67">
        <f t="shared" ref="J448:M448" si="226">J452+J449</f>
        <v>498960</v>
      </c>
      <c r="K448" s="67">
        <f>K452+K449</f>
        <v>0</v>
      </c>
      <c r="L448" s="67">
        <f t="shared" si="209"/>
        <v>498960</v>
      </c>
      <c r="M448" s="67">
        <f t="shared" si="226"/>
        <v>586278</v>
      </c>
      <c r="N448" s="67">
        <f>N452+N449</f>
        <v>0</v>
      </c>
      <c r="O448" s="67">
        <f t="shared" si="210"/>
        <v>586278</v>
      </c>
    </row>
    <row r="449" spans="1:17" s="31" customFormat="1" ht="12" hidden="1">
      <c r="A449" s="10" t="s">
        <v>318</v>
      </c>
      <c r="B449" s="16">
        <v>800</v>
      </c>
      <c r="C449" s="16">
        <v>10</v>
      </c>
      <c r="D449" s="6" t="s">
        <v>14</v>
      </c>
      <c r="E449" s="43" t="s">
        <v>317</v>
      </c>
      <c r="F449" s="6"/>
      <c r="G449" s="67">
        <f>G450</f>
        <v>0</v>
      </c>
      <c r="H449" s="67">
        <f>H450</f>
        <v>0</v>
      </c>
      <c r="I449" s="67">
        <f t="shared" si="207"/>
        <v>0</v>
      </c>
      <c r="J449" s="67">
        <f t="shared" ref="J449:M450" si="227">J450</f>
        <v>0</v>
      </c>
      <c r="K449" s="67">
        <f>K450</f>
        <v>0</v>
      </c>
      <c r="L449" s="67">
        <f t="shared" si="209"/>
        <v>0</v>
      </c>
      <c r="M449" s="67">
        <f t="shared" si="227"/>
        <v>0</v>
      </c>
      <c r="N449" s="67">
        <f>N450</f>
        <v>0</v>
      </c>
      <c r="O449" s="67">
        <f t="shared" si="210"/>
        <v>0</v>
      </c>
    </row>
    <row r="450" spans="1:17" s="31" customFormat="1" ht="12" hidden="1">
      <c r="A450" s="10" t="s">
        <v>73</v>
      </c>
      <c r="B450" s="16">
        <v>800</v>
      </c>
      <c r="C450" s="16">
        <v>10</v>
      </c>
      <c r="D450" s="6" t="s">
        <v>14</v>
      </c>
      <c r="E450" s="43" t="s">
        <v>317</v>
      </c>
      <c r="F450" s="6" t="s">
        <v>72</v>
      </c>
      <c r="G450" s="67">
        <f>G451</f>
        <v>0</v>
      </c>
      <c r="H450" s="67">
        <f>H451</f>
        <v>0</v>
      </c>
      <c r="I450" s="67">
        <f t="shared" si="207"/>
        <v>0</v>
      </c>
      <c r="J450" s="67">
        <f t="shared" si="227"/>
        <v>0</v>
      </c>
      <c r="K450" s="67">
        <f>K451</f>
        <v>0</v>
      </c>
      <c r="L450" s="67">
        <f t="shared" si="209"/>
        <v>0</v>
      </c>
      <c r="M450" s="67">
        <f t="shared" si="227"/>
        <v>0</v>
      </c>
      <c r="N450" s="67">
        <f>N451</f>
        <v>0</v>
      </c>
      <c r="O450" s="67">
        <f t="shared" si="210"/>
        <v>0</v>
      </c>
    </row>
    <row r="451" spans="1:17" s="31" customFormat="1" ht="12" hidden="1">
      <c r="A451" s="10" t="s">
        <v>78</v>
      </c>
      <c r="B451" s="16">
        <v>800</v>
      </c>
      <c r="C451" s="16">
        <v>10</v>
      </c>
      <c r="D451" s="6" t="s">
        <v>14</v>
      </c>
      <c r="E451" s="43" t="s">
        <v>317</v>
      </c>
      <c r="F451" s="6" t="s">
        <v>77</v>
      </c>
      <c r="G451" s="67"/>
      <c r="H451" s="67"/>
      <c r="I451" s="67">
        <f t="shared" si="207"/>
        <v>0</v>
      </c>
      <c r="J451" s="67"/>
      <c r="K451" s="67"/>
      <c r="L451" s="67">
        <f t="shared" si="209"/>
        <v>0</v>
      </c>
      <c r="M451" s="67"/>
      <c r="N451" s="67"/>
      <c r="O451" s="67">
        <f t="shared" si="210"/>
        <v>0</v>
      </c>
    </row>
    <row r="452" spans="1:17" s="31" customFormat="1" ht="12">
      <c r="A452" s="10" t="s">
        <v>261</v>
      </c>
      <c r="B452" s="16">
        <v>800</v>
      </c>
      <c r="C452" s="16">
        <v>10</v>
      </c>
      <c r="D452" s="6" t="s">
        <v>14</v>
      </c>
      <c r="E452" s="43" t="s">
        <v>241</v>
      </c>
      <c r="F452" s="6"/>
      <c r="G452" s="67">
        <f>G453</f>
        <v>504000</v>
      </c>
      <c r="H452" s="67">
        <f>H453</f>
        <v>0</v>
      </c>
      <c r="I452" s="67">
        <f t="shared" si="207"/>
        <v>504000</v>
      </c>
      <c r="J452" s="67">
        <f t="shared" ref="J452:M453" si="228">J453</f>
        <v>498960</v>
      </c>
      <c r="K452" s="67">
        <f>K453</f>
        <v>0</v>
      </c>
      <c r="L452" s="67">
        <f t="shared" si="209"/>
        <v>498960</v>
      </c>
      <c r="M452" s="67">
        <f t="shared" si="228"/>
        <v>586278</v>
      </c>
      <c r="N452" s="67">
        <f>N453</f>
        <v>0</v>
      </c>
      <c r="O452" s="67">
        <f t="shared" si="210"/>
        <v>586278</v>
      </c>
    </row>
    <row r="453" spans="1:17" s="31" customFormat="1" ht="12">
      <c r="A453" s="10" t="s">
        <v>73</v>
      </c>
      <c r="B453" s="16">
        <v>800</v>
      </c>
      <c r="C453" s="16">
        <v>10</v>
      </c>
      <c r="D453" s="6" t="s">
        <v>14</v>
      </c>
      <c r="E453" s="43" t="s">
        <v>241</v>
      </c>
      <c r="F453" s="6" t="s">
        <v>72</v>
      </c>
      <c r="G453" s="67">
        <f>G454</f>
        <v>504000</v>
      </c>
      <c r="H453" s="67">
        <f>H454</f>
        <v>0</v>
      </c>
      <c r="I453" s="67">
        <f t="shared" si="207"/>
        <v>504000</v>
      </c>
      <c r="J453" s="67">
        <f t="shared" si="228"/>
        <v>498960</v>
      </c>
      <c r="K453" s="67">
        <f>K454</f>
        <v>0</v>
      </c>
      <c r="L453" s="67">
        <f t="shared" si="209"/>
        <v>498960</v>
      </c>
      <c r="M453" s="67">
        <f t="shared" si="228"/>
        <v>586278</v>
      </c>
      <c r="N453" s="67">
        <f>N454</f>
        <v>0</v>
      </c>
      <c r="O453" s="67">
        <f t="shared" si="210"/>
        <v>586278</v>
      </c>
    </row>
    <row r="454" spans="1:17" s="31" customFormat="1" ht="12">
      <c r="A454" s="10" t="s">
        <v>78</v>
      </c>
      <c r="B454" s="16">
        <v>800</v>
      </c>
      <c r="C454" s="16">
        <v>10</v>
      </c>
      <c r="D454" s="6" t="s">
        <v>14</v>
      </c>
      <c r="E454" s="43" t="s">
        <v>241</v>
      </c>
      <c r="F454" s="6" t="s">
        <v>77</v>
      </c>
      <c r="G454" s="67">
        <v>504000</v>
      </c>
      <c r="H454" s="67"/>
      <c r="I454" s="67">
        <f t="shared" si="207"/>
        <v>504000</v>
      </c>
      <c r="J454" s="67">
        <f>112266+149688+87318+149688</f>
        <v>498960</v>
      </c>
      <c r="K454" s="67">
        <v>0</v>
      </c>
      <c r="L454" s="67">
        <f t="shared" si="209"/>
        <v>498960</v>
      </c>
      <c r="M454" s="67">
        <f>87318+112266+87318+149688+149688</f>
        <v>586278</v>
      </c>
      <c r="N454" s="67">
        <v>0</v>
      </c>
      <c r="O454" s="67">
        <f t="shared" si="210"/>
        <v>586278</v>
      </c>
    </row>
    <row r="455" spans="1:17" s="31" customFormat="1" ht="12">
      <c r="A455" s="10" t="s">
        <v>108</v>
      </c>
      <c r="B455" s="16">
        <v>800</v>
      </c>
      <c r="C455" s="16">
        <v>10</v>
      </c>
      <c r="D455" s="6" t="s">
        <v>14</v>
      </c>
      <c r="E455" s="6" t="s">
        <v>146</v>
      </c>
      <c r="F455" s="6"/>
      <c r="G455" s="67">
        <f>G456+G461</f>
        <v>0</v>
      </c>
      <c r="H455" s="67">
        <f>H456+H461</f>
        <v>2262000</v>
      </c>
      <c r="I455" s="67">
        <f t="shared" si="207"/>
        <v>2262000</v>
      </c>
      <c r="J455" s="67">
        <f>J456+J461</f>
        <v>0</v>
      </c>
      <c r="K455" s="67">
        <f>K456+K461</f>
        <v>0</v>
      </c>
      <c r="L455" s="67">
        <f t="shared" si="209"/>
        <v>0</v>
      </c>
      <c r="M455" s="67">
        <f>M456+M461</f>
        <v>0</v>
      </c>
      <c r="N455" s="67">
        <f>N456+N461</f>
        <v>0</v>
      </c>
      <c r="O455" s="67">
        <f t="shared" si="210"/>
        <v>0</v>
      </c>
    </row>
    <row r="456" spans="1:17" s="31" customFormat="1" ht="23.25" customHeight="1">
      <c r="A456" s="10" t="s">
        <v>176</v>
      </c>
      <c r="B456" s="16">
        <v>800</v>
      </c>
      <c r="C456" s="16">
        <v>10</v>
      </c>
      <c r="D456" s="6" t="s">
        <v>14</v>
      </c>
      <c r="E456" s="6" t="s">
        <v>216</v>
      </c>
      <c r="F456" s="6"/>
      <c r="G456" s="67">
        <f>G459+G457</f>
        <v>0</v>
      </c>
      <c r="H456" s="67">
        <f>H459+H457</f>
        <v>2262000</v>
      </c>
      <c r="I456" s="67">
        <f t="shared" si="207"/>
        <v>2262000</v>
      </c>
      <c r="J456" s="67">
        <f>J459+J457</f>
        <v>0</v>
      </c>
      <c r="K456" s="67">
        <f>K459+K457</f>
        <v>0</v>
      </c>
      <c r="L456" s="67">
        <f t="shared" si="209"/>
        <v>0</v>
      </c>
      <c r="M456" s="67">
        <f>M459+M457</f>
        <v>0</v>
      </c>
      <c r="N456" s="67">
        <f>N459+N457</f>
        <v>0</v>
      </c>
      <c r="O456" s="67">
        <f t="shared" si="210"/>
        <v>0</v>
      </c>
    </row>
    <row r="457" spans="1:17" s="31" customFormat="1" ht="1.5" hidden="1" customHeight="1">
      <c r="A457" s="10" t="s">
        <v>63</v>
      </c>
      <c r="B457" s="16">
        <v>800</v>
      </c>
      <c r="C457" s="16">
        <v>10</v>
      </c>
      <c r="D457" s="6" t="s">
        <v>14</v>
      </c>
      <c r="E457" s="6" t="s">
        <v>216</v>
      </c>
      <c r="F457" s="6" t="s">
        <v>61</v>
      </c>
      <c r="G457" s="67">
        <f>G458</f>
        <v>0</v>
      </c>
      <c r="H457" s="67">
        <f>H458</f>
        <v>0</v>
      </c>
      <c r="I457" s="67">
        <f t="shared" si="207"/>
        <v>0</v>
      </c>
      <c r="J457" s="67">
        <f>J458</f>
        <v>0</v>
      </c>
      <c r="K457" s="67">
        <f>K458</f>
        <v>0</v>
      </c>
      <c r="L457" s="67">
        <f t="shared" si="209"/>
        <v>0</v>
      </c>
      <c r="M457" s="67">
        <f>M458</f>
        <v>0</v>
      </c>
      <c r="N457" s="67">
        <f>N458</f>
        <v>0</v>
      </c>
      <c r="O457" s="67">
        <f t="shared" si="210"/>
        <v>0</v>
      </c>
    </row>
    <row r="458" spans="1:17" s="31" customFormat="1" ht="12" hidden="1">
      <c r="A458" s="10" t="s">
        <v>80</v>
      </c>
      <c r="B458" s="16">
        <v>800</v>
      </c>
      <c r="C458" s="16">
        <v>10</v>
      </c>
      <c r="D458" s="6" t="s">
        <v>14</v>
      </c>
      <c r="E458" s="6" t="s">
        <v>216</v>
      </c>
      <c r="F458" s="6" t="s">
        <v>62</v>
      </c>
      <c r="G458" s="67"/>
      <c r="H458" s="67"/>
      <c r="I458" s="67">
        <f t="shared" si="207"/>
        <v>0</v>
      </c>
      <c r="J458" s="67"/>
      <c r="K458" s="67"/>
      <c r="L458" s="67">
        <f t="shared" si="209"/>
        <v>0</v>
      </c>
      <c r="M458" s="67"/>
      <c r="N458" s="67"/>
      <c r="O458" s="67">
        <f t="shared" si="210"/>
        <v>0</v>
      </c>
    </row>
    <row r="459" spans="1:17" s="34" customFormat="1" ht="24">
      <c r="A459" s="7" t="s">
        <v>120</v>
      </c>
      <c r="B459" s="16">
        <v>800</v>
      </c>
      <c r="C459" s="16">
        <v>10</v>
      </c>
      <c r="D459" s="6" t="s">
        <v>14</v>
      </c>
      <c r="E459" s="6" t="s">
        <v>216</v>
      </c>
      <c r="F459" s="6" t="s">
        <v>117</v>
      </c>
      <c r="G459" s="67">
        <f t="shared" ref="G459:N459" si="229">G460</f>
        <v>0</v>
      </c>
      <c r="H459" s="67">
        <f t="shared" si="229"/>
        <v>2262000</v>
      </c>
      <c r="I459" s="67">
        <f t="shared" si="207"/>
        <v>2262000</v>
      </c>
      <c r="J459" s="67">
        <f t="shared" si="229"/>
        <v>0</v>
      </c>
      <c r="K459" s="67">
        <f t="shared" si="229"/>
        <v>0</v>
      </c>
      <c r="L459" s="67">
        <f t="shared" si="209"/>
        <v>0</v>
      </c>
      <c r="M459" s="67">
        <f t="shared" si="229"/>
        <v>0</v>
      </c>
      <c r="N459" s="67">
        <f t="shared" si="229"/>
        <v>0</v>
      </c>
      <c r="O459" s="67">
        <f t="shared" si="210"/>
        <v>0</v>
      </c>
      <c r="P459" s="56"/>
      <c r="Q459" s="56"/>
    </row>
    <row r="460" spans="1:17" s="31" customFormat="1" ht="11.25" customHeight="1">
      <c r="A460" s="7" t="s">
        <v>119</v>
      </c>
      <c r="B460" s="16">
        <v>800</v>
      </c>
      <c r="C460" s="16">
        <v>10</v>
      </c>
      <c r="D460" s="6" t="s">
        <v>14</v>
      </c>
      <c r="E460" s="6" t="s">
        <v>216</v>
      </c>
      <c r="F460" s="6" t="s">
        <v>118</v>
      </c>
      <c r="G460" s="67"/>
      <c r="H460" s="67">
        <v>2262000</v>
      </c>
      <c r="I460" s="67">
        <f t="shared" si="207"/>
        <v>2262000</v>
      </c>
      <c r="J460" s="67"/>
      <c r="K460" s="67"/>
      <c r="L460" s="67">
        <f t="shared" si="209"/>
        <v>0</v>
      </c>
      <c r="M460" s="67"/>
      <c r="N460" s="67"/>
      <c r="O460" s="67">
        <f t="shared" si="210"/>
        <v>0</v>
      </c>
    </row>
    <row r="461" spans="1:17" s="31" customFormat="1" ht="24" hidden="1">
      <c r="A461" s="52" t="s">
        <v>175</v>
      </c>
      <c r="B461" s="6" t="s">
        <v>22</v>
      </c>
      <c r="C461" s="6" t="s">
        <v>13</v>
      </c>
      <c r="D461" s="6" t="s">
        <v>14</v>
      </c>
      <c r="E461" s="6" t="s">
        <v>209</v>
      </c>
      <c r="F461" s="6"/>
      <c r="G461" s="67">
        <f>G462</f>
        <v>0</v>
      </c>
      <c r="H461" s="67">
        <f>H462</f>
        <v>0</v>
      </c>
      <c r="I461" s="65">
        <f t="shared" si="207"/>
        <v>0</v>
      </c>
      <c r="J461" s="67">
        <f t="shared" ref="J461:M462" si="230">J462</f>
        <v>0</v>
      </c>
      <c r="K461" s="67"/>
      <c r="L461" s="67"/>
      <c r="M461" s="67">
        <f t="shared" si="230"/>
        <v>0</v>
      </c>
    </row>
    <row r="462" spans="1:17" s="31" customFormat="1" ht="24" hidden="1">
      <c r="A462" s="7" t="s">
        <v>120</v>
      </c>
      <c r="B462" s="6" t="s">
        <v>22</v>
      </c>
      <c r="C462" s="6" t="s">
        <v>13</v>
      </c>
      <c r="D462" s="6" t="s">
        <v>14</v>
      </c>
      <c r="E462" s="6" t="s">
        <v>209</v>
      </c>
      <c r="F462" s="6" t="s">
        <v>117</v>
      </c>
      <c r="G462" s="67">
        <f>G463</f>
        <v>0</v>
      </c>
      <c r="H462" s="67">
        <f>H463</f>
        <v>0</v>
      </c>
      <c r="I462" s="65">
        <f t="shared" si="207"/>
        <v>0</v>
      </c>
      <c r="J462" s="67">
        <f t="shared" si="230"/>
        <v>0</v>
      </c>
      <c r="K462" s="67"/>
      <c r="L462" s="67"/>
      <c r="M462" s="67">
        <f t="shared" si="230"/>
        <v>0</v>
      </c>
    </row>
    <row r="463" spans="1:17" s="31" customFormat="1" ht="12" hidden="1">
      <c r="A463" s="7" t="s">
        <v>119</v>
      </c>
      <c r="B463" s="6" t="s">
        <v>22</v>
      </c>
      <c r="C463" s="6" t="s">
        <v>13</v>
      </c>
      <c r="D463" s="6" t="s">
        <v>14</v>
      </c>
      <c r="E463" s="6" t="s">
        <v>209</v>
      </c>
      <c r="F463" s="6" t="s">
        <v>118</v>
      </c>
      <c r="G463" s="67"/>
      <c r="H463" s="67"/>
      <c r="I463" s="65">
        <f t="shared" si="207"/>
        <v>0</v>
      </c>
      <c r="J463" s="68"/>
      <c r="K463" s="68"/>
      <c r="L463" s="68"/>
      <c r="M463" s="67"/>
    </row>
    <row r="464" spans="1:17" s="31" customFormat="1" ht="12" hidden="1">
      <c r="A464" s="11" t="s">
        <v>205</v>
      </c>
      <c r="B464" s="2" t="s">
        <v>22</v>
      </c>
      <c r="C464" s="2" t="s">
        <v>13</v>
      </c>
      <c r="D464" s="2" t="s">
        <v>15</v>
      </c>
      <c r="E464" s="2"/>
      <c r="F464" s="2"/>
      <c r="G464" s="65">
        <f t="shared" ref="G464:M467" si="231">G465</f>
        <v>0</v>
      </c>
      <c r="H464" s="65">
        <f t="shared" si="231"/>
        <v>0</v>
      </c>
      <c r="I464" s="65">
        <f t="shared" si="207"/>
        <v>0</v>
      </c>
      <c r="J464" s="65">
        <f t="shared" si="231"/>
        <v>0</v>
      </c>
      <c r="K464" s="65"/>
      <c r="L464" s="65"/>
      <c r="M464" s="65">
        <f t="shared" si="231"/>
        <v>0</v>
      </c>
    </row>
    <row r="465" spans="1:90" s="31" customFormat="1" ht="12" hidden="1">
      <c r="A465" s="7" t="s">
        <v>210</v>
      </c>
      <c r="B465" s="4" t="s">
        <v>22</v>
      </c>
      <c r="C465" s="4" t="s">
        <v>13</v>
      </c>
      <c r="D465" s="4" t="s">
        <v>15</v>
      </c>
      <c r="E465" s="4" t="s">
        <v>169</v>
      </c>
      <c r="F465" s="4"/>
      <c r="G465" s="66">
        <f t="shared" si="231"/>
        <v>0</v>
      </c>
      <c r="H465" s="66">
        <f t="shared" si="231"/>
        <v>0</v>
      </c>
      <c r="I465" s="65">
        <f t="shared" si="207"/>
        <v>0</v>
      </c>
      <c r="J465" s="66">
        <f t="shared" si="231"/>
        <v>0</v>
      </c>
      <c r="K465" s="66"/>
      <c r="L465" s="66"/>
      <c r="M465" s="66">
        <f t="shared" si="231"/>
        <v>0</v>
      </c>
    </row>
    <row r="466" spans="1:90" s="31" customFormat="1" ht="12" hidden="1">
      <c r="A466" s="7" t="s">
        <v>97</v>
      </c>
      <c r="B466" s="6" t="s">
        <v>22</v>
      </c>
      <c r="C466" s="6" t="s">
        <v>13</v>
      </c>
      <c r="D466" s="6" t="s">
        <v>15</v>
      </c>
      <c r="E466" s="6" t="s">
        <v>170</v>
      </c>
      <c r="F466" s="6"/>
      <c r="G466" s="67">
        <f t="shared" si="231"/>
        <v>0</v>
      </c>
      <c r="H466" s="67">
        <f t="shared" si="231"/>
        <v>0</v>
      </c>
      <c r="I466" s="65">
        <f t="shared" si="207"/>
        <v>0</v>
      </c>
      <c r="J466" s="67">
        <f t="shared" si="231"/>
        <v>0</v>
      </c>
      <c r="K466" s="67"/>
      <c r="L466" s="67"/>
      <c r="M466" s="67">
        <f t="shared" si="231"/>
        <v>0</v>
      </c>
    </row>
    <row r="467" spans="1:90" s="31" customFormat="1" ht="12" hidden="1">
      <c r="A467" s="10" t="s">
        <v>73</v>
      </c>
      <c r="B467" s="6" t="s">
        <v>22</v>
      </c>
      <c r="C467" s="6" t="s">
        <v>13</v>
      </c>
      <c r="D467" s="6" t="s">
        <v>15</v>
      </c>
      <c r="E467" s="6" t="s">
        <v>170</v>
      </c>
      <c r="F467" s="6" t="s">
        <v>72</v>
      </c>
      <c r="G467" s="67">
        <f t="shared" si="231"/>
        <v>0</v>
      </c>
      <c r="H467" s="67">
        <f t="shared" si="231"/>
        <v>0</v>
      </c>
      <c r="I467" s="65">
        <f t="shared" si="207"/>
        <v>0</v>
      </c>
      <c r="J467" s="67">
        <f t="shared" si="231"/>
        <v>0</v>
      </c>
      <c r="K467" s="67"/>
      <c r="L467" s="67"/>
      <c r="M467" s="67">
        <f t="shared" si="231"/>
        <v>0</v>
      </c>
    </row>
    <row r="468" spans="1:90" s="31" customFormat="1" ht="12" hidden="1">
      <c r="A468" s="7" t="s">
        <v>242</v>
      </c>
      <c r="B468" s="6" t="s">
        <v>22</v>
      </c>
      <c r="C468" s="6" t="s">
        <v>13</v>
      </c>
      <c r="D468" s="6" t="s">
        <v>15</v>
      </c>
      <c r="E468" s="6" t="s">
        <v>170</v>
      </c>
      <c r="F468" s="6" t="s">
        <v>197</v>
      </c>
      <c r="G468" s="67"/>
      <c r="H468" s="67"/>
      <c r="I468" s="65">
        <f t="shared" si="207"/>
        <v>0</v>
      </c>
      <c r="J468" s="68"/>
      <c r="K468" s="68"/>
      <c r="L468" s="68"/>
      <c r="M468" s="67"/>
    </row>
    <row r="469" spans="1:90" s="31" customFormat="1" ht="12">
      <c r="A469" s="1" t="s">
        <v>31</v>
      </c>
      <c r="B469" s="2" t="s">
        <v>22</v>
      </c>
      <c r="C469" s="2" t="s">
        <v>41</v>
      </c>
      <c r="D469" s="2"/>
      <c r="E469" s="2"/>
      <c r="F469" s="2"/>
      <c r="G469" s="65">
        <f>G470+G477</f>
        <v>200000</v>
      </c>
      <c r="H469" s="65">
        <f>H470+H477</f>
        <v>0</v>
      </c>
      <c r="I469" s="65">
        <f t="shared" si="207"/>
        <v>200000</v>
      </c>
      <c r="J469" s="65">
        <f t="shared" ref="J469:M469" si="232">J470+J477</f>
        <v>200000</v>
      </c>
      <c r="K469" s="65">
        <f>K470+K477</f>
        <v>0</v>
      </c>
      <c r="L469" s="65">
        <f t="shared" ref="L469:L483" si="233">J469+K469</f>
        <v>200000</v>
      </c>
      <c r="M469" s="65">
        <f t="shared" si="232"/>
        <v>200000</v>
      </c>
      <c r="N469" s="65">
        <f>N470+N477</f>
        <v>0</v>
      </c>
      <c r="O469" s="65">
        <f t="shared" ref="O469:O483" si="234">M469+N469</f>
        <v>200000</v>
      </c>
    </row>
    <row r="470" spans="1:90" s="31" customFormat="1" ht="12">
      <c r="A470" s="19" t="s">
        <v>50</v>
      </c>
      <c r="B470" s="4" t="s">
        <v>22</v>
      </c>
      <c r="C470" s="4" t="s">
        <v>41</v>
      </c>
      <c r="D470" s="4" t="s">
        <v>5</v>
      </c>
      <c r="E470" s="4"/>
      <c r="F470" s="4"/>
      <c r="G470" s="66">
        <f t="shared" ref="G470:N471" si="235">G471</f>
        <v>150000</v>
      </c>
      <c r="H470" s="66">
        <f t="shared" si="235"/>
        <v>0</v>
      </c>
      <c r="I470" s="66">
        <f t="shared" si="207"/>
        <v>150000</v>
      </c>
      <c r="J470" s="66">
        <f t="shared" si="235"/>
        <v>150000</v>
      </c>
      <c r="K470" s="66">
        <f t="shared" si="235"/>
        <v>0</v>
      </c>
      <c r="L470" s="66">
        <f t="shared" si="233"/>
        <v>150000</v>
      </c>
      <c r="M470" s="66">
        <f t="shared" si="235"/>
        <v>150000</v>
      </c>
      <c r="N470" s="66">
        <f t="shared" si="235"/>
        <v>0</v>
      </c>
      <c r="O470" s="66">
        <f t="shared" si="234"/>
        <v>150000</v>
      </c>
    </row>
    <row r="471" spans="1:90" s="31" customFormat="1" ht="24">
      <c r="A471" s="10" t="s">
        <v>370</v>
      </c>
      <c r="B471" s="6" t="s">
        <v>22</v>
      </c>
      <c r="C471" s="6" t="s">
        <v>41</v>
      </c>
      <c r="D471" s="6" t="s">
        <v>5</v>
      </c>
      <c r="E471" s="6" t="s">
        <v>145</v>
      </c>
      <c r="F471" s="6"/>
      <c r="G471" s="67">
        <f>G472</f>
        <v>150000</v>
      </c>
      <c r="H471" s="67">
        <f>H472</f>
        <v>0</v>
      </c>
      <c r="I471" s="67">
        <f t="shared" si="207"/>
        <v>150000</v>
      </c>
      <c r="J471" s="67">
        <f t="shared" si="235"/>
        <v>150000</v>
      </c>
      <c r="K471" s="67">
        <f>K472</f>
        <v>0</v>
      </c>
      <c r="L471" s="67">
        <f t="shared" si="233"/>
        <v>150000</v>
      </c>
      <c r="M471" s="67">
        <f t="shared" si="235"/>
        <v>150000</v>
      </c>
      <c r="N471" s="67">
        <f>N472</f>
        <v>0</v>
      </c>
      <c r="O471" s="67">
        <f t="shared" si="234"/>
        <v>150000</v>
      </c>
    </row>
    <row r="472" spans="1:90" s="31" customFormat="1" ht="12">
      <c r="A472" s="10" t="s">
        <v>79</v>
      </c>
      <c r="B472" s="6" t="s">
        <v>22</v>
      </c>
      <c r="C472" s="6" t="s">
        <v>41</v>
      </c>
      <c r="D472" s="6" t="s">
        <v>5</v>
      </c>
      <c r="E472" s="6" t="s">
        <v>371</v>
      </c>
      <c r="F472" s="6"/>
      <c r="G472" s="67">
        <f>G475+G473</f>
        <v>150000</v>
      </c>
      <c r="H472" s="67">
        <f>H475+H473</f>
        <v>0</v>
      </c>
      <c r="I472" s="67">
        <f t="shared" si="207"/>
        <v>150000</v>
      </c>
      <c r="J472" s="67">
        <f t="shared" ref="J472:M472" si="236">J475+J473</f>
        <v>150000</v>
      </c>
      <c r="K472" s="67">
        <f>K475+K473</f>
        <v>0</v>
      </c>
      <c r="L472" s="67">
        <f t="shared" si="233"/>
        <v>150000</v>
      </c>
      <c r="M472" s="67">
        <f t="shared" si="236"/>
        <v>150000</v>
      </c>
      <c r="N472" s="67">
        <f>N475+N473</f>
        <v>0</v>
      </c>
      <c r="O472" s="67">
        <f t="shared" si="234"/>
        <v>150000</v>
      </c>
    </row>
    <row r="473" spans="1:90" s="31" customFormat="1" ht="36">
      <c r="A473" s="7" t="s">
        <v>423</v>
      </c>
      <c r="B473" s="6" t="s">
        <v>22</v>
      </c>
      <c r="C473" s="6" t="s">
        <v>41</v>
      </c>
      <c r="D473" s="6" t="s">
        <v>5</v>
      </c>
      <c r="E473" s="6" t="s">
        <v>371</v>
      </c>
      <c r="F473" s="6" t="s">
        <v>54</v>
      </c>
      <c r="G473" s="67">
        <f>G474</f>
        <v>75000</v>
      </c>
      <c r="H473" s="67">
        <f>H474</f>
        <v>27500</v>
      </c>
      <c r="I473" s="67">
        <f t="shared" si="207"/>
        <v>102500</v>
      </c>
      <c r="J473" s="67">
        <f t="shared" ref="J473:M473" si="237">J474</f>
        <v>75000</v>
      </c>
      <c r="K473" s="67">
        <f>K474</f>
        <v>0</v>
      </c>
      <c r="L473" s="67">
        <f t="shared" si="233"/>
        <v>75000</v>
      </c>
      <c r="M473" s="67">
        <f t="shared" si="237"/>
        <v>75000</v>
      </c>
      <c r="N473" s="67">
        <f>N474</f>
        <v>0</v>
      </c>
      <c r="O473" s="67">
        <f t="shared" si="234"/>
        <v>75000</v>
      </c>
    </row>
    <row r="474" spans="1:90" s="74" customFormat="1" ht="14.25">
      <c r="A474" s="7" t="s">
        <v>57</v>
      </c>
      <c r="B474" s="6" t="s">
        <v>22</v>
      </c>
      <c r="C474" s="6" t="s">
        <v>41</v>
      </c>
      <c r="D474" s="6" t="s">
        <v>5</v>
      </c>
      <c r="E474" s="6" t="s">
        <v>371</v>
      </c>
      <c r="F474" s="6" t="s">
        <v>56</v>
      </c>
      <c r="G474" s="67">
        <v>75000</v>
      </c>
      <c r="H474" s="67">
        <v>27500</v>
      </c>
      <c r="I474" s="67">
        <f t="shared" si="207"/>
        <v>102500</v>
      </c>
      <c r="J474" s="68">
        <v>75000</v>
      </c>
      <c r="K474" s="67"/>
      <c r="L474" s="67">
        <f t="shared" si="233"/>
        <v>75000</v>
      </c>
      <c r="M474" s="67">
        <v>75000</v>
      </c>
      <c r="N474" s="67"/>
      <c r="O474" s="67">
        <f t="shared" si="234"/>
        <v>75000</v>
      </c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22"/>
      <c r="AH474" s="22"/>
      <c r="AI474" s="22"/>
      <c r="AJ474" s="22"/>
      <c r="AK474" s="22"/>
      <c r="AL474" s="22"/>
      <c r="AM474" s="22"/>
      <c r="AN474" s="22"/>
      <c r="AO474" s="22"/>
      <c r="AP474" s="22"/>
      <c r="AQ474" s="22"/>
      <c r="AR474" s="22"/>
      <c r="AS474" s="22"/>
      <c r="AT474" s="22"/>
      <c r="AU474" s="22"/>
      <c r="AV474" s="22"/>
      <c r="AW474" s="22"/>
      <c r="AX474" s="22"/>
      <c r="AY474" s="22"/>
      <c r="AZ474" s="22"/>
      <c r="BA474" s="22"/>
      <c r="BB474" s="22"/>
      <c r="BC474" s="22"/>
      <c r="BD474" s="22"/>
      <c r="BE474" s="22"/>
      <c r="BF474" s="22"/>
      <c r="BG474" s="22"/>
      <c r="BH474" s="22"/>
      <c r="BI474" s="22"/>
      <c r="BJ474" s="22"/>
      <c r="BK474" s="22"/>
      <c r="BL474" s="22"/>
      <c r="BM474" s="22"/>
      <c r="BN474" s="22"/>
      <c r="BO474" s="22"/>
      <c r="BP474" s="22"/>
      <c r="BQ474" s="22"/>
      <c r="BR474" s="22"/>
      <c r="BS474" s="22"/>
      <c r="BT474" s="22"/>
      <c r="BU474" s="22"/>
      <c r="BV474" s="22"/>
      <c r="BW474" s="22"/>
      <c r="BX474" s="22"/>
      <c r="BY474" s="22"/>
      <c r="BZ474" s="22"/>
      <c r="CA474" s="22"/>
      <c r="CB474" s="22"/>
      <c r="CC474" s="22"/>
      <c r="CD474" s="22"/>
      <c r="CE474" s="22"/>
      <c r="CF474" s="22"/>
      <c r="CG474" s="22"/>
      <c r="CH474" s="22"/>
      <c r="CI474" s="22"/>
      <c r="CJ474" s="22"/>
      <c r="CK474" s="22"/>
      <c r="CL474" s="22"/>
    </row>
    <row r="475" spans="1:90" s="74" customFormat="1" ht="14.25">
      <c r="A475" s="7" t="s">
        <v>425</v>
      </c>
      <c r="B475" s="6" t="s">
        <v>22</v>
      </c>
      <c r="C475" s="6" t="s">
        <v>41</v>
      </c>
      <c r="D475" s="6" t="s">
        <v>5</v>
      </c>
      <c r="E475" s="6" t="s">
        <v>371</v>
      </c>
      <c r="F475" s="6" t="s">
        <v>61</v>
      </c>
      <c r="G475" s="67">
        <f>G476</f>
        <v>75000</v>
      </c>
      <c r="H475" s="67">
        <f>H476</f>
        <v>-27500</v>
      </c>
      <c r="I475" s="67">
        <f t="shared" si="207"/>
        <v>47500</v>
      </c>
      <c r="J475" s="67">
        <f t="shared" ref="J475:M475" si="238">J476</f>
        <v>75000</v>
      </c>
      <c r="K475" s="67">
        <f>K476</f>
        <v>0</v>
      </c>
      <c r="L475" s="67">
        <f t="shared" si="233"/>
        <v>75000</v>
      </c>
      <c r="M475" s="67">
        <f t="shared" si="238"/>
        <v>75000</v>
      </c>
      <c r="N475" s="67">
        <f>N476</f>
        <v>0</v>
      </c>
      <c r="O475" s="67">
        <f t="shared" si="234"/>
        <v>75000</v>
      </c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22"/>
      <c r="AH475" s="22"/>
      <c r="AI475" s="22"/>
      <c r="AJ475" s="22"/>
      <c r="AK475" s="22"/>
      <c r="AL475" s="22"/>
      <c r="AM475" s="22"/>
      <c r="AN475" s="22"/>
      <c r="AO475" s="22"/>
      <c r="AP475" s="22"/>
      <c r="AQ475" s="22"/>
      <c r="AR475" s="22"/>
      <c r="AS475" s="22"/>
      <c r="AT475" s="22"/>
      <c r="AU475" s="22"/>
      <c r="AV475" s="22"/>
      <c r="AW475" s="22"/>
      <c r="AX475" s="22"/>
      <c r="AY475" s="22"/>
      <c r="AZ475" s="22"/>
      <c r="BA475" s="22"/>
      <c r="BB475" s="22"/>
      <c r="BC475" s="22"/>
      <c r="BD475" s="22"/>
      <c r="BE475" s="22"/>
      <c r="BF475" s="22"/>
      <c r="BG475" s="22"/>
      <c r="BH475" s="22"/>
      <c r="BI475" s="22"/>
      <c r="BJ475" s="22"/>
      <c r="BK475" s="22"/>
      <c r="BL475" s="22"/>
      <c r="BM475" s="22"/>
      <c r="BN475" s="22"/>
      <c r="BO475" s="22"/>
      <c r="BP475" s="22"/>
      <c r="BQ475" s="22"/>
      <c r="BR475" s="22"/>
      <c r="BS475" s="22"/>
      <c r="BT475" s="22"/>
      <c r="BU475" s="22"/>
      <c r="BV475" s="22"/>
      <c r="BW475" s="22"/>
      <c r="BX475" s="22"/>
      <c r="BY475" s="22"/>
      <c r="BZ475" s="22"/>
      <c r="CA475" s="22"/>
      <c r="CB475" s="22"/>
      <c r="CC475" s="22"/>
      <c r="CD475" s="22"/>
      <c r="CE475" s="22"/>
      <c r="CF475" s="22"/>
      <c r="CG475" s="22"/>
      <c r="CH475" s="22"/>
      <c r="CI475" s="22"/>
      <c r="CJ475" s="22"/>
      <c r="CK475" s="22"/>
      <c r="CL475" s="22"/>
    </row>
    <row r="476" spans="1:90" s="74" customFormat="1" ht="14.25">
      <c r="A476" s="7" t="s">
        <v>82</v>
      </c>
      <c r="B476" s="6" t="s">
        <v>22</v>
      </c>
      <c r="C476" s="6" t="s">
        <v>41</v>
      </c>
      <c r="D476" s="6" t="s">
        <v>5</v>
      </c>
      <c r="E476" s="6" t="s">
        <v>371</v>
      </c>
      <c r="F476" s="6" t="s">
        <v>62</v>
      </c>
      <c r="G476" s="67">
        <v>75000</v>
      </c>
      <c r="H476" s="67">
        <f>-27500</f>
        <v>-27500</v>
      </c>
      <c r="I476" s="67">
        <f t="shared" si="207"/>
        <v>47500</v>
      </c>
      <c r="J476" s="68">
        <v>75000</v>
      </c>
      <c r="K476" s="67"/>
      <c r="L476" s="67">
        <f t="shared" si="233"/>
        <v>75000</v>
      </c>
      <c r="M476" s="67">
        <v>75000</v>
      </c>
      <c r="N476" s="67"/>
      <c r="O476" s="67">
        <f t="shared" si="234"/>
        <v>75000</v>
      </c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2"/>
      <c r="AR476" s="22"/>
      <c r="AS476" s="22"/>
      <c r="AT476" s="22"/>
      <c r="AU476" s="22"/>
      <c r="AV476" s="22"/>
      <c r="AW476" s="22"/>
      <c r="AX476" s="22"/>
      <c r="AY476" s="22"/>
      <c r="AZ476" s="22"/>
      <c r="BA476" s="22"/>
      <c r="BB476" s="22"/>
      <c r="BC476" s="22"/>
      <c r="BD476" s="22"/>
      <c r="BE476" s="22"/>
      <c r="BF476" s="22"/>
      <c r="BG476" s="22"/>
      <c r="BH476" s="22"/>
      <c r="BI476" s="22"/>
      <c r="BJ476" s="22"/>
      <c r="BK476" s="22"/>
      <c r="BL476" s="22"/>
      <c r="BM476" s="22"/>
      <c r="BN476" s="22"/>
      <c r="BO476" s="22"/>
      <c r="BP476" s="22"/>
      <c r="BQ476" s="22"/>
      <c r="BR476" s="22"/>
      <c r="BS476" s="22"/>
      <c r="BT476" s="22"/>
      <c r="BU476" s="22"/>
      <c r="BV476" s="22"/>
      <c r="BW476" s="22"/>
      <c r="BX476" s="22"/>
      <c r="BY476" s="22"/>
      <c r="BZ476" s="22"/>
      <c r="CA476" s="22"/>
      <c r="CB476" s="22"/>
      <c r="CC476" s="22"/>
      <c r="CD476" s="22"/>
      <c r="CE476" s="22"/>
      <c r="CF476" s="22"/>
      <c r="CG476" s="22"/>
      <c r="CH476" s="22"/>
      <c r="CI476" s="22"/>
      <c r="CJ476" s="22"/>
      <c r="CK476" s="22"/>
      <c r="CL476" s="22"/>
    </row>
    <row r="477" spans="1:90" s="74" customFormat="1" ht="14.25">
      <c r="A477" s="19" t="s">
        <v>43</v>
      </c>
      <c r="B477" s="4" t="s">
        <v>22</v>
      </c>
      <c r="C477" s="4" t="s">
        <v>41</v>
      </c>
      <c r="D477" s="4" t="s">
        <v>6</v>
      </c>
      <c r="E477" s="4"/>
      <c r="F477" s="4"/>
      <c r="G477" s="66">
        <f>G478</f>
        <v>50000</v>
      </c>
      <c r="H477" s="66">
        <f>H478</f>
        <v>0</v>
      </c>
      <c r="I477" s="67">
        <f t="shared" ref="I477:I541" si="239">G477+H477</f>
        <v>50000</v>
      </c>
      <c r="J477" s="66">
        <f t="shared" ref="J477:M478" si="240">J478</f>
        <v>50000</v>
      </c>
      <c r="K477" s="66">
        <f>K478</f>
        <v>0</v>
      </c>
      <c r="L477" s="67">
        <f t="shared" si="233"/>
        <v>50000</v>
      </c>
      <c r="M477" s="66">
        <f t="shared" si="240"/>
        <v>50000</v>
      </c>
      <c r="N477" s="66">
        <f>N478</f>
        <v>0</v>
      </c>
      <c r="O477" s="67">
        <f t="shared" si="234"/>
        <v>50000</v>
      </c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22"/>
      <c r="AH477" s="22"/>
      <c r="AI477" s="22"/>
      <c r="AJ477" s="22"/>
      <c r="AK477" s="22"/>
      <c r="AL477" s="22"/>
      <c r="AM477" s="22"/>
      <c r="AN477" s="22"/>
      <c r="AO477" s="22"/>
      <c r="AP477" s="22"/>
      <c r="AQ477" s="22"/>
      <c r="AR477" s="22"/>
      <c r="AS477" s="22"/>
      <c r="AT477" s="22"/>
      <c r="AU477" s="22"/>
      <c r="AV477" s="22"/>
      <c r="AW477" s="22"/>
      <c r="AX477" s="22"/>
      <c r="AY477" s="22"/>
      <c r="AZ477" s="22"/>
      <c r="BA477" s="22"/>
      <c r="BB477" s="22"/>
      <c r="BC477" s="22"/>
      <c r="BD477" s="22"/>
      <c r="BE477" s="22"/>
      <c r="BF477" s="22"/>
      <c r="BG477" s="22"/>
      <c r="BH477" s="22"/>
      <c r="BI477" s="22"/>
      <c r="BJ477" s="22"/>
      <c r="BK477" s="22"/>
      <c r="BL477" s="22"/>
      <c r="BM477" s="22"/>
      <c r="BN477" s="22"/>
      <c r="BO477" s="22"/>
      <c r="BP477" s="22"/>
      <c r="BQ477" s="22"/>
      <c r="BR477" s="22"/>
      <c r="BS477" s="22"/>
      <c r="BT477" s="22"/>
      <c r="BU477" s="22"/>
      <c r="BV477" s="22"/>
      <c r="BW477" s="22"/>
      <c r="BX477" s="22"/>
      <c r="BY477" s="22"/>
      <c r="BZ477" s="22"/>
      <c r="CA477" s="22"/>
      <c r="CB477" s="22"/>
      <c r="CC477" s="22"/>
      <c r="CD477" s="22"/>
      <c r="CE477" s="22"/>
      <c r="CF477" s="22"/>
      <c r="CG477" s="22"/>
      <c r="CH477" s="22"/>
      <c r="CI477" s="22"/>
      <c r="CJ477" s="22"/>
      <c r="CK477" s="22"/>
      <c r="CL477" s="22"/>
    </row>
    <row r="478" spans="1:90" s="74" customFormat="1" ht="24">
      <c r="A478" s="10" t="s">
        <v>370</v>
      </c>
      <c r="B478" s="6" t="s">
        <v>22</v>
      </c>
      <c r="C478" s="6" t="s">
        <v>41</v>
      </c>
      <c r="D478" s="6" t="s">
        <v>6</v>
      </c>
      <c r="E478" s="6" t="s">
        <v>145</v>
      </c>
      <c r="F478" s="6"/>
      <c r="G478" s="67">
        <f>G479</f>
        <v>50000</v>
      </c>
      <c r="H478" s="67">
        <f>H479</f>
        <v>0</v>
      </c>
      <c r="I478" s="67">
        <f t="shared" si="239"/>
        <v>50000</v>
      </c>
      <c r="J478" s="67">
        <f t="shared" si="240"/>
        <v>50000</v>
      </c>
      <c r="K478" s="67">
        <f>K479</f>
        <v>0</v>
      </c>
      <c r="L478" s="67">
        <f t="shared" si="233"/>
        <v>50000</v>
      </c>
      <c r="M478" s="67">
        <f t="shared" si="240"/>
        <v>50000</v>
      </c>
      <c r="N478" s="67">
        <f>N479</f>
        <v>0</v>
      </c>
      <c r="O478" s="67">
        <f t="shared" si="234"/>
        <v>50000</v>
      </c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22"/>
      <c r="AH478" s="22"/>
      <c r="AI478" s="22"/>
      <c r="AJ478" s="22"/>
      <c r="AK478" s="22"/>
      <c r="AL478" s="22"/>
      <c r="AM478" s="22"/>
      <c r="AN478" s="22"/>
      <c r="AO478" s="22"/>
      <c r="AP478" s="22"/>
      <c r="AQ478" s="22"/>
      <c r="AR478" s="22"/>
      <c r="AS478" s="22"/>
      <c r="AT478" s="22"/>
      <c r="AU478" s="22"/>
      <c r="AV478" s="22"/>
      <c r="AW478" s="22"/>
      <c r="AX478" s="22"/>
      <c r="AY478" s="22"/>
      <c r="AZ478" s="22"/>
      <c r="BA478" s="22"/>
      <c r="BB478" s="22"/>
      <c r="BC478" s="22"/>
      <c r="BD478" s="22"/>
      <c r="BE478" s="22"/>
      <c r="BF478" s="22"/>
      <c r="BG478" s="22"/>
      <c r="BH478" s="22"/>
      <c r="BI478" s="22"/>
      <c r="BJ478" s="22"/>
      <c r="BK478" s="22"/>
      <c r="BL478" s="22"/>
      <c r="BM478" s="22"/>
      <c r="BN478" s="22"/>
      <c r="BO478" s="22"/>
      <c r="BP478" s="22"/>
      <c r="BQ478" s="22"/>
      <c r="BR478" s="22"/>
      <c r="BS478" s="22"/>
      <c r="BT478" s="22"/>
      <c r="BU478" s="22"/>
      <c r="BV478" s="22"/>
      <c r="BW478" s="22"/>
      <c r="BX478" s="22"/>
      <c r="BY478" s="22"/>
      <c r="BZ478" s="22"/>
      <c r="CA478" s="22"/>
      <c r="CB478" s="22"/>
      <c r="CC478" s="22"/>
      <c r="CD478" s="22"/>
      <c r="CE478" s="22"/>
      <c r="CF478" s="22"/>
      <c r="CG478" s="22"/>
      <c r="CH478" s="22"/>
      <c r="CI478" s="22"/>
      <c r="CJ478" s="22"/>
      <c r="CK478" s="22"/>
      <c r="CL478" s="22"/>
    </row>
    <row r="479" spans="1:90" s="74" customFormat="1" ht="14.25">
      <c r="A479" s="10" t="s">
        <v>79</v>
      </c>
      <c r="B479" s="6" t="s">
        <v>22</v>
      </c>
      <c r="C479" s="6" t="s">
        <v>41</v>
      </c>
      <c r="D479" s="6" t="s">
        <v>6</v>
      </c>
      <c r="E479" s="6" t="s">
        <v>371</v>
      </c>
      <c r="F479" s="6"/>
      <c r="G479" s="67">
        <f>G482+G480</f>
        <v>50000</v>
      </c>
      <c r="H479" s="67">
        <f>H482+H480</f>
        <v>0</v>
      </c>
      <c r="I479" s="67">
        <f t="shared" si="239"/>
        <v>50000</v>
      </c>
      <c r="J479" s="67">
        <f t="shared" ref="J479:M479" si="241">J482+J480</f>
        <v>50000</v>
      </c>
      <c r="K479" s="67">
        <f>K482+K480</f>
        <v>0</v>
      </c>
      <c r="L479" s="67">
        <f t="shared" si="233"/>
        <v>50000</v>
      </c>
      <c r="M479" s="67">
        <f t="shared" si="241"/>
        <v>50000</v>
      </c>
      <c r="N479" s="67">
        <f>N482+N480</f>
        <v>0</v>
      </c>
      <c r="O479" s="67">
        <f t="shared" si="234"/>
        <v>50000</v>
      </c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22"/>
      <c r="AH479" s="22"/>
      <c r="AI479" s="22"/>
      <c r="AJ479" s="22"/>
      <c r="AK479" s="22"/>
      <c r="AL479" s="22"/>
      <c r="AM479" s="22"/>
      <c r="AN479" s="22"/>
      <c r="AO479" s="22"/>
      <c r="AP479" s="22"/>
      <c r="AQ479" s="22"/>
      <c r="AR479" s="22"/>
      <c r="AS479" s="22"/>
      <c r="AT479" s="22"/>
      <c r="AU479" s="22"/>
      <c r="AV479" s="22"/>
      <c r="AW479" s="22"/>
      <c r="AX479" s="22"/>
      <c r="AY479" s="22"/>
      <c r="AZ479" s="22"/>
      <c r="BA479" s="22"/>
      <c r="BB479" s="22"/>
      <c r="BC479" s="22"/>
      <c r="BD479" s="22"/>
      <c r="BE479" s="22"/>
      <c r="BF479" s="22"/>
      <c r="BG479" s="22"/>
      <c r="BH479" s="22"/>
      <c r="BI479" s="22"/>
      <c r="BJ479" s="22"/>
      <c r="BK479" s="22"/>
      <c r="BL479" s="22"/>
      <c r="BM479" s="22"/>
      <c r="BN479" s="22"/>
      <c r="BO479" s="22"/>
      <c r="BP479" s="22"/>
      <c r="BQ479" s="22"/>
      <c r="BR479" s="22"/>
      <c r="BS479" s="22"/>
      <c r="BT479" s="22"/>
      <c r="BU479" s="22"/>
      <c r="BV479" s="22"/>
      <c r="BW479" s="22"/>
      <c r="BX479" s="22"/>
      <c r="BY479" s="22"/>
      <c r="BZ479" s="22"/>
      <c r="CA479" s="22"/>
      <c r="CB479" s="22"/>
      <c r="CC479" s="22"/>
      <c r="CD479" s="22"/>
      <c r="CE479" s="22"/>
      <c r="CF479" s="22"/>
      <c r="CG479" s="22"/>
      <c r="CH479" s="22"/>
      <c r="CI479" s="22"/>
      <c r="CJ479" s="22"/>
      <c r="CK479" s="22"/>
      <c r="CL479" s="22"/>
    </row>
    <row r="480" spans="1:90" s="74" customFormat="1" ht="36">
      <c r="A480" s="7" t="s">
        <v>423</v>
      </c>
      <c r="B480" s="6" t="s">
        <v>22</v>
      </c>
      <c r="C480" s="6" t="s">
        <v>41</v>
      </c>
      <c r="D480" s="6" t="s">
        <v>6</v>
      </c>
      <c r="E480" s="6" t="s">
        <v>371</v>
      </c>
      <c r="F480" s="6" t="s">
        <v>54</v>
      </c>
      <c r="G480" s="67">
        <f>G481</f>
        <v>25000</v>
      </c>
      <c r="H480" s="67">
        <f>H481</f>
        <v>0</v>
      </c>
      <c r="I480" s="67">
        <f t="shared" si="239"/>
        <v>25000</v>
      </c>
      <c r="J480" s="67">
        <f t="shared" ref="J480:M480" si="242">J481</f>
        <v>25000</v>
      </c>
      <c r="K480" s="67">
        <f>K481</f>
        <v>0</v>
      </c>
      <c r="L480" s="67">
        <f t="shared" si="233"/>
        <v>25000</v>
      </c>
      <c r="M480" s="67">
        <f t="shared" si="242"/>
        <v>25000</v>
      </c>
      <c r="N480" s="67">
        <f>N481</f>
        <v>0</v>
      </c>
      <c r="O480" s="67">
        <f t="shared" si="234"/>
        <v>25000</v>
      </c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22"/>
      <c r="AH480" s="22"/>
      <c r="AI480" s="22"/>
      <c r="AJ480" s="22"/>
      <c r="AK480" s="22"/>
      <c r="AL480" s="22"/>
      <c r="AM480" s="22"/>
      <c r="AN480" s="22"/>
      <c r="AO480" s="22"/>
      <c r="AP480" s="22"/>
      <c r="AQ480" s="22"/>
      <c r="AR480" s="22"/>
      <c r="AS480" s="22"/>
      <c r="AT480" s="22"/>
      <c r="AU480" s="22"/>
      <c r="AV480" s="22"/>
      <c r="AW480" s="22"/>
      <c r="AX480" s="22"/>
      <c r="AY480" s="22"/>
      <c r="AZ480" s="22"/>
      <c r="BA480" s="22"/>
      <c r="BB480" s="22"/>
      <c r="BC480" s="22"/>
      <c r="BD480" s="22"/>
      <c r="BE480" s="22"/>
      <c r="BF480" s="22"/>
      <c r="BG480" s="22"/>
      <c r="BH480" s="22"/>
      <c r="BI480" s="22"/>
      <c r="BJ480" s="22"/>
      <c r="BK480" s="22"/>
      <c r="BL480" s="22"/>
      <c r="BM480" s="22"/>
      <c r="BN480" s="22"/>
      <c r="BO480" s="22"/>
      <c r="BP480" s="22"/>
      <c r="BQ480" s="22"/>
      <c r="BR480" s="22"/>
      <c r="BS480" s="22"/>
      <c r="BT480" s="22"/>
      <c r="BU480" s="22"/>
      <c r="BV480" s="22"/>
      <c r="BW480" s="22"/>
      <c r="BX480" s="22"/>
      <c r="BY480" s="22"/>
      <c r="BZ480" s="22"/>
      <c r="CA480" s="22"/>
      <c r="CB480" s="22"/>
      <c r="CC480" s="22"/>
      <c r="CD480" s="22"/>
      <c r="CE480" s="22"/>
      <c r="CF480" s="22"/>
      <c r="CG480" s="22"/>
      <c r="CH480" s="22"/>
      <c r="CI480" s="22"/>
      <c r="CJ480" s="22"/>
      <c r="CK480" s="22"/>
      <c r="CL480" s="22"/>
    </row>
    <row r="481" spans="1:90" s="74" customFormat="1" ht="14.25">
      <c r="A481" s="7" t="s">
        <v>57</v>
      </c>
      <c r="B481" s="6" t="s">
        <v>22</v>
      </c>
      <c r="C481" s="6" t="s">
        <v>41</v>
      </c>
      <c r="D481" s="6" t="s">
        <v>6</v>
      </c>
      <c r="E481" s="6" t="s">
        <v>371</v>
      </c>
      <c r="F481" s="6" t="s">
        <v>56</v>
      </c>
      <c r="G481" s="67">
        <v>25000</v>
      </c>
      <c r="H481" s="67"/>
      <c r="I481" s="67">
        <f t="shared" si="239"/>
        <v>25000</v>
      </c>
      <c r="J481" s="68">
        <v>25000</v>
      </c>
      <c r="K481" s="67"/>
      <c r="L481" s="67">
        <f t="shared" si="233"/>
        <v>25000</v>
      </c>
      <c r="M481" s="67">
        <v>25000</v>
      </c>
      <c r="N481" s="67"/>
      <c r="O481" s="67">
        <f t="shared" si="234"/>
        <v>25000</v>
      </c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22"/>
      <c r="AH481" s="22"/>
      <c r="AI481" s="22"/>
      <c r="AJ481" s="22"/>
      <c r="AK481" s="22"/>
      <c r="AL481" s="22"/>
      <c r="AM481" s="22"/>
      <c r="AN481" s="22"/>
      <c r="AO481" s="22"/>
      <c r="AP481" s="22"/>
      <c r="AQ481" s="22"/>
      <c r="AR481" s="22"/>
      <c r="AS481" s="22"/>
      <c r="AT481" s="22"/>
      <c r="AU481" s="22"/>
      <c r="AV481" s="22"/>
      <c r="AW481" s="22"/>
      <c r="AX481" s="22"/>
      <c r="AY481" s="22"/>
      <c r="AZ481" s="22"/>
      <c r="BA481" s="22"/>
      <c r="BB481" s="22"/>
      <c r="BC481" s="22"/>
      <c r="BD481" s="22"/>
      <c r="BE481" s="22"/>
      <c r="BF481" s="22"/>
      <c r="BG481" s="22"/>
      <c r="BH481" s="22"/>
      <c r="BI481" s="22"/>
      <c r="BJ481" s="22"/>
      <c r="BK481" s="22"/>
      <c r="BL481" s="22"/>
      <c r="BM481" s="22"/>
      <c r="BN481" s="22"/>
      <c r="BO481" s="22"/>
      <c r="BP481" s="22"/>
      <c r="BQ481" s="22"/>
      <c r="BR481" s="22"/>
      <c r="BS481" s="22"/>
      <c r="BT481" s="22"/>
      <c r="BU481" s="22"/>
      <c r="BV481" s="22"/>
      <c r="BW481" s="22"/>
      <c r="BX481" s="22"/>
      <c r="BY481" s="22"/>
      <c r="BZ481" s="22"/>
      <c r="CA481" s="22"/>
      <c r="CB481" s="22"/>
      <c r="CC481" s="22"/>
      <c r="CD481" s="22"/>
      <c r="CE481" s="22"/>
      <c r="CF481" s="22"/>
      <c r="CG481" s="22"/>
      <c r="CH481" s="22"/>
      <c r="CI481" s="22"/>
      <c r="CJ481" s="22"/>
      <c r="CK481" s="22"/>
      <c r="CL481" s="22"/>
    </row>
    <row r="482" spans="1:90" s="74" customFormat="1" ht="14.25">
      <c r="A482" s="7" t="s">
        <v>425</v>
      </c>
      <c r="B482" s="6" t="s">
        <v>22</v>
      </c>
      <c r="C482" s="6" t="s">
        <v>41</v>
      </c>
      <c r="D482" s="6" t="s">
        <v>6</v>
      </c>
      <c r="E482" s="6" t="s">
        <v>371</v>
      </c>
      <c r="F482" s="6" t="s">
        <v>61</v>
      </c>
      <c r="G482" s="67">
        <f>G483</f>
        <v>25000</v>
      </c>
      <c r="H482" s="67">
        <f>H483</f>
        <v>0</v>
      </c>
      <c r="I482" s="67">
        <f t="shared" si="239"/>
        <v>25000</v>
      </c>
      <c r="J482" s="67">
        <f t="shared" ref="J482:M482" si="243">J483</f>
        <v>25000</v>
      </c>
      <c r="K482" s="67">
        <f>K483</f>
        <v>0</v>
      </c>
      <c r="L482" s="67">
        <f t="shared" si="233"/>
        <v>25000</v>
      </c>
      <c r="M482" s="67">
        <f t="shared" si="243"/>
        <v>25000</v>
      </c>
      <c r="N482" s="67">
        <f>N483</f>
        <v>0</v>
      </c>
      <c r="O482" s="67">
        <f t="shared" si="234"/>
        <v>25000</v>
      </c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  <c r="AR482" s="22"/>
      <c r="AS482" s="22"/>
      <c r="AT482" s="22"/>
      <c r="AU482" s="22"/>
      <c r="AV482" s="22"/>
      <c r="AW482" s="22"/>
      <c r="AX482" s="22"/>
      <c r="AY482" s="22"/>
      <c r="AZ482" s="22"/>
      <c r="BA482" s="22"/>
      <c r="BB482" s="22"/>
      <c r="BC482" s="22"/>
      <c r="BD482" s="22"/>
      <c r="BE482" s="22"/>
      <c r="BF482" s="22"/>
      <c r="BG482" s="22"/>
      <c r="BH482" s="22"/>
      <c r="BI482" s="22"/>
      <c r="BJ482" s="22"/>
      <c r="BK482" s="22"/>
      <c r="BL482" s="22"/>
      <c r="BM482" s="22"/>
      <c r="BN482" s="22"/>
      <c r="BO482" s="22"/>
      <c r="BP482" s="22"/>
      <c r="BQ482" s="22"/>
      <c r="BR482" s="22"/>
      <c r="BS482" s="22"/>
      <c r="BT482" s="22"/>
      <c r="BU482" s="22"/>
      <c r="BV482" s="22"/>
      <c r="BW482" s="22"/>
      <c r="BX482" s="22"/>
      <c r="BY482" s="22"/>
      <c r="BZ482" s="22"/>
      <c r="CA482" s="22"/>
      <c r="CB482" s="22"/>
      <c r="CC482" s="22"/>
      <c r="CD482" s="22"/>
      <c r="CE482" s="22"/>
      <c r="CF482" s="22"/>
      <c r="CG482" s="22"/>
      <c r="CH482" s="22"/>
      <c r="CI482" s="22"/>
      <c r="CJ482" s="22"/>
      <c r="CK482" s="22"/>
      <c r="CL482" s="22"/>
    </row>
    <row r="483" spans="1:90" s="74" customFormat="1" ht="14.25">
      <c r="A483" s="7" t="s">
        <v>82</v>
      </c>
      <c r="B483" s="6" t="s">
        <v>22</v>
      </c>
      <c r="C483" s="6" t="s">
        <v>41</v>
      </c>
      <c r="D483" s="6" t="s">
        <v>6</v>
      </c>
      <c r="E483" s="6" t="s">
        <v>371</v>
      </c>
      <c r="F483" s="6" t="s">
        <v>62</v>
      </c>
      <c r="G483" s="67">
        <v>25000</v>
      </c>
      <c r="H483" s="67"/>
      <c r="I483" s="67">
        <f t="shared" si="239"/>
        <v>25000</v>
      </c>
      <c r="J483" s="68">
        <v>25000</v>
      </c>
      <c r="K483" s="67"/>
      <c r="L483" s="67">
        <f t="shared" si="233"/>
        <v>25000</v>
      </c>
      <c r="M483" s="67">
        <v>25000</v>
      </c>
      <c r="N483" s="67"/>
      <c r="O483" s="67">
        <f t="shared" si="234"/>
        <v>25000</v>
      </c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  <c r="AO483" s="22"/>
      <c r="AP483" s="22"/>
      <c r="AQ483" s="22"/>
      <c r="AR483" s="22"/>
      <c r="AS483" s="22"/>
      <c r="AT483" s="22"/>
      <c r="AU483" s="22"/>
      <c r="AV483" s="22"/>
      <c r="AW483" s="22"/>
      <c r="AX483" s="22"/>
      <c r="AY483" s="22"/>
      <c r="AZ483" s="22"/>
      <c r="BA483" s="22"/>
      <c r="BB483" s="22"/>
      <c r="BC483" s="22"/>
      <c r="BD483" s="22"/>
      <c r="BE483" s="22"/>
      <c r="BF483" s="22"/>
      <c r="BG483" s="22"/>
      <c r="BH483" s="22"/>
      <c r="BI483" s="22"/>
      <c r="BJ483" s="22"/>
      <c r="BK483" s="22"/>
      <c r="BL483" s="22"/>
      <c r="BM483" s="22"/>
      <c r="BN483" s="22"/>
      <c r="BO483" s="22"/>
      <c r="BP483" s="22"/>
      <c r="BQ483" s="22"/>
      <c r="BR483" s="22"/>
      <c r="BS483" s="22"/>
      <c r="BT483" s="22"/>
      <c r="BU483" s="22"/>
      <c r="BV483" s="22"/>
      <c r="BW483" s="22"/>
      <c r="BX483" s="22"/>
      <c r="BY483" s="22"/>
      <c r="BZ483" s="22"/>
      <c r="CA483" s="22"/>
      <c r="CB483" s="22"/>
      <c r="CC483" s="22"/>
      <c r="CD483" s="22"/>
      <c r="CE483" s="22"/>
      <c r="CF483" s="22"/>
      <c r="CG483" s="22"/>
      <c r="CH483" s="22"/>
      <c r="CI483" s="22"/>
      <c r="CJ483" s="22"/>
      <c r="CK483" s="22"/>
      <c r="CL483" s="22"/>
    </row>
    <row r="484" spans="1:90" s="74" customFormat="1" ht="4.5" customHeight="1">
      <c r="A484" s="10"/>
      <c r="B484" s="6"/>
      <c r="C484" s="6"/>
      <c r="D484" s="6"/>
      <c r="E484" s="6"/>
      <c r="F484" s="6"/>
      <c r="G484" s="67"/>
      <c r="H484" s="67"/>
      <c r="I484" s="65"/>
      <c r="J484" s="68"/>
      <c r="K484" s="68"/>
      <c r="L484" s="68"/>
      <c r="M484" s="67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  <c r="AO484" s="22"/>
      <c r="AP484" s="22"/>
      <c r="AQ484" s="22"/>
      <c r="AR484" s="22"/>
      <c r="AS484" s="22"/>
      <c r="AT484" s="22"/>
      <c r="AU484" s="22"/>
      <c r="AV484" s="22"/>
      <c r="AW484" s="22"/>
      <c r="AX484" s="22"/>
      <c r="AY484" s="22"/>
      <c r="AZ484" s="22"/>
      <c r="BA484" s="22"/>
      <c r="BB484" s="22"/>
      <c r="BC484" s="22"/>
      <c r="BD484" s="22"/>
      <c r="BE484" s="22"/>
      <c r="BF484" s="22"/>
      <c r="BG484" s="22"/>
      <c r="BH484" s="22"/>
      <c r="BI484" s="22"/>
      <c r="BJ484" s="22"/>
      <c r="BK484" s="22"/>
      <c r="BL484" s="22"/>
      <c r="BM484" s="22"/>
      <c r="BN484" s="22"/>
      <c r="BO484" s="22"/>
      <c r="BP484" s="22"/>
      <c r="BQ484" s="22"/>
      <c r="BR484" s="22"/>
      <c r="BS484" s="22"/>
      <c r="BT484" s="22"/>
      <c r="BU484" s="22"/>
      <c r="BV484" s="22"/>
      <c r="BW484" s="22"/>
      <c r="BX484" s="22"/>
      <c r="BY484" s="22"/>
      <c r="BZ484" s="22"/>
      <c r="CA484" s="22"/>
      <c r="CB484" s="22"/>
      <c r="CC484" s="22"/>
      <c r="CD484" s="22"/>
      <c r="CE484" s="22"/>
      <c r="CF484" s="22"/>
      <c r="CG484" s="22"/>
      <c r="CH484" s="22"/>
      <c r="CI484" s="22"/>
      <c r="CJ484" s="22"/>
      <c r="CK484" s="22"/>
      <c r="CL484" s="22"/>
    </row>
    <row r="485" spans="1:90" s="74" customFormat="1" ht="24">
      <c r="A485" s="1" t="s">
        <v>520</v>
      </c>
      <c r="B485" s="2" t="s">
        <v>35</v>
      </c>
      <c r="C485" s="2"/>
      <c r="D485" s="2"/>
      <c r="E485" s="2"/>
      <c r="F485" s="2"/>
      <c r="G485" s="65">
        <f>G486+G503+G520+G509</f>
        <v>10590882.199999999</v>
      </c>
      <c r="H485" s="65">
        <f>H486+H503+H520+H509</f>
        <v>1860000</v>
      </c>
      <c r="I485" s="65">
        <f t="shared" si="239"/>
        <v>12450882.199999999</v>
      </c>
      <c r="J485" s="65">
        <f t="shared" ref="J485:M485" si="244">J486+J503+J520+J509</f>
        <v>10032970</v>
      </c>
      <c r="K485" s="65">
        <f>K486+K503+K520+K509</f>
        <v>0</v>
      </c>
      <c r="L485" s="65">
        <f t="shared" ref="L485:L519" si="245">J485+K485</f>
        <v>10032970</v>
      </c>
      <c r="M485" s="65">
        <f t="shared" si="244"/>
        <v>10279360</v>
      </c>
      <c r="N485" s="65">
        <f>N486+N503+N520+N509</f>
        <v>0</v>
      </c>
      <c r="O485" s="65">
        <f t="shared" ref="O485:O519" si="246">M485+N485</f>
        <v>10279360</v>
      </c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  <c r="AO485" s="22"/>
      <c r="AP485" s="22"/>
      <c r="AQ485" s="22"/>
      <c r="AR485" s="22"/>
      <c r="AS485" s="22"/>
      <c r="AT485" s="22"/>
      <c r="AU485" s="22"/>
      <c r="AV485" s="22"/>
      <c r="AW485" s="22"/>
      <c r="AX485" s="22"/>
      <c r="AY485" s="22"/>
      <c r="AZ485" s="22"/>
      <c r="BA485" s="22"/>
      <c r="BB485" s="22"/>
      <c r="BC485" s="22"/>
      <c r="BD485" s="22"/>
      <c r="BE485" s="22"/>
      <c r="BF485" s="22"/>
      <c r="BG485" s="22"/>
      <c r="BH485" s="22"/>
      <c r="BI485" s="22"/>
      <c r="BJ485" s="22"/>
      <c r="BK485" s="22"/>
      <c r="BL485" s="22"/>
      <c r="BM485" s="22"/>
      <c r="BN485" s="22"/>
      <c r="BO485" s="22"/>
      <c r="BP485" s="22"/>
      <c r="BQ485" s="22"/>
      <c r="BR485" s="22"/>
      <c r="BS485" s="22"/>
      <c r="BT485" s="22"/>
      <c r="BU485" s="22"/>
      <c r="BV485" s="22"/>
      <c r="BW485" s="22"/>
      <c r="BX485" s="22"/>
      <c r="BY485" s="22"/>
      <c r="BZ485" s="22"/>
      <c r="CA485" s="22"/>
      <c r="CB485" s="22"/>
      <c r="CC485" s="22"/>
      <c r="CD485" s="22"/>
      <c r="CE485" s="22"/>
      <c r="CF485" s="22"/>
      <c r="CG485" s="22"/>
      <c r="CH485" s="22"/>
      <c r="CI485" s="22"/>
      <c r="CJ485" s="22"/>
      <c r="CK485" s="22"/>
      <c r="CL485" s="22"/>
    </row>
    <row r="486" spans="1:90" s="74" customFormat="1" ht="14.25">
      <c r="A486" s="14" t="s">
        <v>1</v>
      </c>
      <c r="B486" s="2" t="s">
        <v>35</v>
      </c>
      <c r="C486" s="2" t="s">
        <v>5</v>
      </c>
      <c r="D486" s="2"/>
      <c r="E486" s="2"/>
      <c r="F486" s="2"/>
      <c r="G486" s="65">
        <f>G487</f>
        <v>6292882.2000000002</v>
      </c>
      <c r="H486" s="65">
        <f>H487</f>
        <v>1154500</v>
      </c>
      <c r="I486" s="65">
        <f t="shared" si="239"/>
        <v>7447382.2000000002</v>
      </c>
      <c r="J486" s="65">
        <f t="shared" ref="J486:M486" si="247">J487</f>
        <v>6375970</v>
      </c>
      <c r="K486" s="65">
        <f>K487</f>
        <v>0</v>
      </c>
      <c r="L486" s="65">
        <f t="shared" si="245"/>
        <v>6375970</v>
      </c>
      <c r="M486" s="65">
        <f t="shared" si="247"/>
        <v>6592360</v>
      </c>
      <c r="N486" s="65">
        <f>N487</f>
        <v>0</v>
      </c>
      <c r="O486" s="65">
        <f t="shared" si="246"/>
        <v>6592360</v>
      </c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2"/>
      <c r="AR486" s="22"/>
      <c r="AS486" s="22"/>
      <c r="AT486" s="22"/>
      <c r="AU486" s="22"/>
      <c r="AV486" s="22"/>
      <c r="AW486" s="22"/>
      <c r="AX486" s="22"/>
      <c r="AY486" s="22"/>
      <c r="AZ486" s="22"/>
      <c r="BA486" s="22"/>
      <c r="BB486" s="22"/>
      <c r="BC486" s="22"/>
      <c r="BD486" s="22"/>
      <c r="BE486" s="22"/>
      <c r="BF486" s="22"/>
      <c r="BG486" s="22"/>
      <c r="BH486" s="22"/>
      <c r="BI486" s="22"/>
      <c r="BJ486" s="22"/>
      <c r="BK486" s="22"/>
      <c r="BL486" s="22"/>
      <c r="BM486" s="22"/>
      <c r="BN486" s="22"/>
      <c r="BO486" s="22"/>
      <c r="BP486" s="22"/>
      <c r="BQ486" s="22"/>
      <c r="BR486" s="22"/>
      <c r="BS486" s="22"/>
      <c r="BT486" s="22"/>
      <c r="BU486" s="22"/>
      <c r="BV486" s="22"/>
      <c r="BW486" s="22"/>
      <c r="BX486" s="22"/>
      <c r="BY486" s="22"/>
      <c r="BZ486" s="22"/>
      <c r="CA486" s="22"/>
      <c r="CB486" s="22"/>
      <c r="CC486" s="22"/>
      <c r="CD486" s="22"/>
      <c r="CE486" s="22"/>
      <c r="CF486" s="22"/>
      <c r="CG486" s="22"/>
      <c r="CH486" s="22"/>
      <c r="CI486" s="22"/>
      <c r="CJ486" s="22"/>
      <c r="CK486" s="22"/>
      <c r="CL486" s="22"/>
    </row>
    <row r="487" spans="1:90" s="57" customFormat="1" ht="12">
      <c r="A487" s="17" t="s">
        <v>24</v>
      </c>
      <c r="B487" s="4" t="s">
        <v>35</v>
      </c>
      <c r="C487" s="4" t="s">
        <v>5</v>
      </c>
      <c r="D487" s="4" t="s">
        <v>44</v>
      </c>
      <c r="E487" s="2"/>
      <c r="F487" s="2"/>
      <c r="G487" s="66">
        <f>G488+G499</f>
        <v>6292882.2000000002</v>
      </c>
      <c r="H487" s="66">
        <f>H488+H499</f>
        <v>1154500</v>
      </c>
      <c r="I487" s="66">
        <f t="shared" si="239"/>
        <v>7447382.2000000002</v>
      </c>
      <c r="J487" s="66">
        <f>J488+J499</f>
        <v>6375970</v>
      </c>
      <c r="K487" s="66">
        <f>K488+K499</f>
        <v>0</v>
      </c>
      <c r="L487" s="66">
        <f t="shared" si="245"/>
        <v>6375970</v>
      </c>
      <c r="M487" s="66">
        <f>M488+M499</f>
        <v>6592360</v>
      </c>
      <c r="N487" s="66">
        <f>N488+N499</f>
        <v>0</v>
      </c>
      <c r="O487" s="66">
        <f t="shared" si="246"/>
        <v>6592360</v>
      </c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  <c r="AJ487" s="23"/>
      <c r="AK487" s="23"/>
      <c r="AL487" s="23"/>
      <c r="AM487" s="23"/>
      <c r="AN487" s="23"/>
      <c r="AO487" s="23"/>
      <c r="AP487" s="23"/>
      <c r="AQ487" s="23"/>
      <c r="AR487" s="23"/>
      <c r="AS487" s="23"/>
      <c r="AT487" s="23"/>
      <c r="AU487" s="23"/>
      <c r="AV487" s="23"/>
      <c r="AW487" s="23"/>
      <c r="AX487" s="23"/>
      <c r="AY487" s="23"/>
      <c r="AZ487" s="23"/>
      <c r="BA487" s="23"/>
      <c r="BB487" s="23"/>
      <c r="BC487" s="23"/>
      <c r="BD487" s="23"/>
      <c r="BE487" s="23"/>
      <c r="BF487" s="23"/>
      <c r="BG487" s="23"/>
      <c r="BH487" s="23"/>
      <c r="BI487" s="23"/>
      <c r="BJ487" s="23"/>
      <c r="BK487" s="23"/>
      <c r="BL487" s="23"/>
      <c r="BM487" s="23"/>
      <c r="BN487" s="23"/>
      <c r="BO487" s="23"/>
      <c r="BP487" s="23"/>
      <c r="BQ487" s="23"/>
      <c r="BR487" s="23"/>
      <c r="BS487" s="23"/>
      <c r="BT487" s="23"/>
      <c r="BU487" s="23"/>
      <c r="BV487" s="23"/>
      <c r="BW487" s="23"/>
      <c r="BX487" s="23"/>
      <c r="BY487" s="23"/>
      <c r="BZ487" s="23"/>
      <c r="CA487" s="23"/>
      <c r="CB487" s="23"/>
      <c r="CC487" s="23"/>
      <c r="CD487" s="23"/>
      <c r="CE487" s="23"/>
      <c r="CF487" s="23"/>
      <c r="CG487" s="23"/>
      <c r="CH487" s="23"/>
      <c r="CI487" s="23"/>
      <c r="CJ487" s="23"/>
      <c r="CK487" s="23"/>
      <c r="CL487" s="23"/>
    </row>
    <row r="488" spans="1:90" s="56" customFormat="1" ht="24">
      <c r="A488" s="7" t="s">
        <v>495</v>
      </c>
      <c r="B488" s="6" t="s">
        <v>35</v>
      </c>
      <c r="C488" s="6" t="s">
        <v>5</v>
      </c>
      <c r="D488" s="6" t="s">
        <v>44</v>
      </c>
      <c r="E488" s="6" t="s">
        <v>150</v>
      </c>
      <c r="F488" s="6"/>
      <c r="G488" s="67">
        <f>G489+G496</f>
        <v>6292882.2000000002</v>
      </c>
      <c r="H488" s="67">
        <f>H489+H496</f>
        <v>1150000</v>
      </c>
      <c r="I488" s="67">
        <f t="shared" si="239"/>
        <v>7442882.2000000002</v>
      </c>
      <c r="J488" s="67">
        <f t="shared" ref="J488:M488" si="248">J489+J496</f>
        <v>6375970</v>
      </c>
      <c r="K488" s="67">
        <f>K489+K496</f>
        <v>0</v>
      </c>
      <c r="L488" s="67">
        <f t="shared" si="245"/>
        <v>6375970</v>
      </c>
      <c r="M488" s="67">
        <f t="shared" si="248"/>
        <v>6592360</v>
      </c>
      <c r="N488" s="67">
        <f>N489+N496</f>
        <v>0</v>
      </c>
      <c r="O488" s="67">
        <f t="shared" si="246"/>
        <v>6592360</v>
      </c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  <c r="AG488" s="24"/>
      <c r="AH488" s="24"/>
      <c r="AI488" s="24"/>
      <c r="AJ488" s="24"/>
      <c r="AK488" s="24"/>
      <c r="AL488" s="24"/>
      <c r="AM488" s="24"/>
      <c r="AN488" s="24"/>
      <c r="AO488" s="24"/>
      <c r="AP488" s="24"/>
      <c r="AQ488" s="24"/>
      <c r="AR488" s="24"/>
      <c r="AS488" s="24"/>
      <c r="AT488" s="24"/>
      <c r="AU488" s="24"/>
      <c r="AV488" s="24"/>
      <c r="AW488" s="24"/>
      <c r="AX488" s="24"/>
      <c r="AY488" s="24"/>
      <c r="AZ488" s="24"/>
      <c r="BA488" s="24"/>
      <c r="BB488" s="24"/>
      <c r="BC488" s="24"/>
      <c r="BD488" s="24"/>
      <c r="BE488" s="24"/>
      <c r="BF488" s="24"/>
      <c r="BG488" s="24"/>
      <c r="BH488" s="24"/>
      <c r="BI488" s="24"/>
      <c r="BJ488" s="24"/>
      <c r="BK488" s="24"/>
      <c r="BL488" s="24"/>
      <c r="BM488" s="24"/>
      <c r="BN488" s="24"/>
      <c r="BO488" s="24"/>
      <c r="BP488" s="24"/>
      <c r="BQ488" s="24"/>
      <c r="BR488" s="24"/>
      <c r="BS488" s="24"/>
      <c r="BT488" s="24"/>
      <c r="BU488" s="24"/>
      <c r="BV488" s="24"/>
      <c r="BW488" s="24"/>
      <c r="BX488" s="24"/>
      <c r="BY488" s="24"/>
      <c r="BZ488" s="24"/>
      <c r="CA488" s="24"/>
      <c r="CB488" s="24"/>
      <c r="CC488" s="24"/>
      <c r="CD488" s="24"/>
      <c r="CE488" s="24"/>
      <c r="CF488" s="24"/>
      <c r="CG488" s="24"/>
      <c r="CH488" s="24"/>
      <c r="CI488" s="24"/>
      <c r="CJ488" s="24"/>
      <c r="CK488" s="24"/>
      <c r="CL488" s="24"/>
    </row>
    <row r="489" spans="1:90" s="31" customFormat="1" ht="12">
      <c r="A489" s="33" t="s">
        <v>53</v>
      </c>
      <c r="B489" s="6" t="s">
        <v>35</v>
      </c>
      <c r="C489" s="6" t="s">
        <v>5</v>
      </c>
      <c r="D489" s="6" t="s">
        <v>44</v>
      </c>
      <c r="E489" s="6" t="s">
        <v>151</v>
      </c>
      <c r="F489" s="6"/>
      <c r="G489" s="67">
        <f>G490+G492+G494</f>
        <v>5438882.2000000002</v>
      </c>
      <c r="H489" s="67">
        <f>H490+H492+H494</f>
        <v>150000</v>
      </c>
      <c r="I489" s="67">
        <f t="shared" si="239"/>
        <v>5588882.2000000002</v>
      </c>
      <c r="J489" s="67">
        <f t="shared" ref="J489:M489" si="249">J490+J492+J494</f>
        <v>5630970</v>
      </c>
      <c r="K489" s="67">
        <f>K490+K492+K494</f>
        <v>0</v>
      </c>
      <c r="L489" s="67">
        <f t="shared" si="245"/>
        <v>5630970</v>
      </c>
      <c r="M489" s="67">
        <f t="shared" si="249"/>
        <v>5847360</v>
      </c>
      <c r="N489" s="67">
        <f>N490+N492+N494</f>
        <v>0</v>
      </c>
      <c r="O489" s="67">
        <f t="shared" si="246"/>
        <v>5847360</v>
      </c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  <c r="AN489" s="25"/>
      <c r="AO489" s="25"/>
      <c r="AP489" s="25"/>
      <c r="AQ489" s="25"/>
      <c r="AR489" s="25"/>
      <c r="AS489" s="25"/>
      <c r="AT489" s="25"/>
      <c r="AU489" s="25"/>
      <c r="AV489" s="25"/>
      <c r="AW489" s="25"/>
      <c r="AX489" s="25"/>
      <c r="AY489" s="25"/>
      <c r="AZ489" s="25"/>
      <c r="BA489" s="25"/>
      <c r="BB489" s="25"/>
      <c r="BC489" s="25"/>
      <c r="BD489" s="25"/>
      <c r="BE489" s="25"/>
      <c r="BF489" s="25"/>
      <c r="BG489" s="25"/>
      <c r="BH489" s="25"/>
      <c r="BI489" s="25"/>
      <c r="BJ489" s="25"/>
      <c r="BK489" s="25"/>
      <c r="BL489" s="25"/>
      <c r="BM489" s="25"/>
      <c r="BN489" s="25"/>
      <c r="BO489" s="25"/>
      <c r="BP489" s="25"/>
      <c r="BQ489" s="25"/>
      <c r="BR489" s="25"/>
      <c r="BS489" s="25"/>
      <c r="BT489" s="25"/>
      <c r="BU489" s="25"/>
      <c r="BV489" s="25"/>
      <c r="BW489" s="25"/>
      <c r="BX489" s="25"/>
      <c r="BY489" s="25"/>
      <c r="BZ489" s="25"/>
      <c r="CA489" s="25"/>
      <c r="CB489" s="25"/>
      <c r="CC489" s="25"/>
      <c r="CD489" s="25"/>
      <c r="CE489" s="25"/>
      <c r="CF489" s="25"/>
      <c r="CG489" s="25"/>
      <c r="CH489" s="25"/>
      <c r="CI489" s="25"/>
      <c r="CJ489" s="25"/>
      <c r="CK489" s="25"/>
      <c r="CL489" s="25"/>
    </row>
    <row r="490" spans="1:90" s="31" customFormat="1" ht="36">
      <c r="A490" s="7" t="s">
        <v>423</v>
      </c>
      <c r="B490" s="6" t="s">
        <v>35</v>
      </c>
      <c r="C490" s="6" t="s">
        <v>5</v>
      </c>
      <c r="D490" s="6" t="s">
        <v>44</v>
      </c>
      <c r="E490" s="6" t="s">
        <v>151</v>
      </c>
      <c r="F490" s="6" t="s">
        <v>54</v>
      </c>
      <c r="G490" s="67">
        <f>G491</f>
        <v>5221722.2</v>
      </c>
      <c r="H490" s="67">
        <f>H491</f>
        <v>0</v>
      </c>
      <c r="I490" s="67">
        <f t="shared" si="239"/>
        <v>5221722.2</v>
      </c>
      <c r="J490" s="67">
        <f t="shared" ref="J490:M490" si="250">J491</f>
        <v>5429810</v>
      </c>
      <c r="K490" s="67">
        <f>K491</f>
        <v>0</v>
      </c>
      <c r="L490" s="67">
        <f t="shared" si="245"/>
        <v>5429810</v>
      </c>
      <c r="M490" s="67">
        <f t="shared" si="250"/>
        <v>5646200</v>
      </c>
      <c r="N490" s="67">
        <f>N491</f>
        <v>0</v>
      </c>
      <c r="O490" s="67">
        <f t="shared" si="246"/>
        <v>5646200</v>
      </c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  <c r="AN490" s="25"/>
      <c r="AO490" s="25"/>
      <c r="AP490" s="25"/>
      <c r="AQ490" s="25"/>
      <c r="AR490" s="25"/>
      <c r="AS490" s="25"/>
      <c r="AT490" s="25"/>
      <c r="AU490" s="25"/>
      <c r="AV490" s="25"/>
      <c r="AW490" s="25"/>
      <c r="AX490" s="25"/>
      <c r="AY490" s="25"/>
      <c r="AZ490" s="25"/>
      <c r="BA490" s="25"/>
      <c r="BB490" s="25"/>
      <c r="BC490" s="25"/>
      <c r="BD490" s="25"/>
      <c r="BE490" s="25"/>
      <c r="BF490" s="25"/>
      <c r="BG490" s="25"/>
      <c r="BH490" s="25"/>
      <c r="BI490" s="25"/>
      <c r="BJ490" s="25"/>
      <c r="BK490" s="25"/>
      <c r="BL490" s="25"/>
      <c r="BM490" s="25"/>
      <c r="BN490" s="25"/>
      <c r="BO490" s="25"/>
      <c r="BP490" s="25"/>
      <c r="BQ490" s="25"/>
      <c r="BR490" s="25"/>
      <c r="BS490" s="25"/>
      <c r="BT490" s="25"/>
      <c r="BU490" s="25"/>
      <c r="BV490" s="25"/>
      <c r="BW490" s="25"/>
      <c r="BX490" s="25"/>
      <c r="BY490" s="25"/>
      <c r="BZ490" s="25"/>
      <c r="CA490" s="25"/>
      <c r="CB490" s="25"/>
      <c r="CC490" s="25"/>
      <c r="CD490" s="25"/>
      <c r="CE490" s="25"/>
      <c r="CF490" s="25"/>
      <c r="CG490" s="25"/>
      <c r="CH490" s="25"/>
      <c r="CI490" s="25"/>
      <c r="CJ490" s="25"/>
      <c r="CK490" s="25"/>
      <c r="CL490" s="25"/>
    </row>
    <row r="491" spans="1:90" s="31" customFormat="1" ht="12">
      <c r="A491" s="7" t="s">
        <v>57</v>
      </c>
      <c r="B491" s="6" t="s">
        <v>35</v>
      </c>
      <c r="C491" s="6" t="s">
        <v>5</v>
      </c>
      <c r="D491" s="6" t="s">
        <v>44</v>
      </c>
      <c r="E491" s="6" t="s">
        <v>151</v>
      </c>
      <c r="F491" s="6" t="s">
        <v>56</v>
      </c>
      <c r="G491" s="67">
        <v>5221722.2</v>
      </c>
      <c r="H491" s="67"/>
      <c r="I491" s="67">
        <f t="shared" si="239"/>
        <v>5221722.2</v>
      </c>
      <c r="J491" s="68">
        <v>5429810</v>
      </c>
      <c r="K491" s="67"/>
      <c r="L491" s="67">
        <f t="shared" si="245"/>
        <v>5429810</v>
      </c>
      <c r="M491" s="67">
        <v>5646200</v>
      </c>
      <c r="N491" s="67"/>
      <c r="O491" s="67">
        <f t="shared" si="246"/>
        <v>5646200</v>
      </c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/>
      <c r="AK491" s="25"/>
      <c r="AL491" s="25"/>
      <c r="AM491" s="25"/>
      <c r="AN491" s="25"/>
      <c r="AO491" s="25"/>
      <c r="AP491" s="25"/>
      <c r="AQ491" s="25"/>
      <c r="AR491" s="25"/>
      <c r="AS491" s="25"/>
      <c r="AT491" s="25"/>
      <c r="AU491" s="25"/>
      <c r="AV491" s="25"/>
      <c r="AW491" s="25"/>
      <c r="AX491" s="25"/>
      <c r="AY491" s="25"/>
      <c r="AZ491" s="25"/>
      <c r="BA491" s="25"/>
      <c r="BB491" s="25"/>
      <c r="BC491" s="25"/>
      <c r="BD491" s="25"/>
      <c r="BE491" s="25"/>
      <c r="BF491" s="25"/>
      <c r="BG491" s="25"/>
      <c r="BH491" s="25"/>
      <c r="BI491" s="25"/>
      <c r="BJ491" s="25"/>
      <c r="BK491" s="25"/>
      <c r="BL491" s="25"/>
      <c r="BM491" s="25"/>
      <c r="BN491" s="25"/>
      <c r="BO491" s="25"/>
      <c r="BP491" s="25"/>
      <c r="BQ491" s="25"/>
      <c r="BR491" s="25"/>
      <c r="BS491" s="25"/>
      <c r="BT491" s="25"/>
      <c r="BU491" s="25"/>
      <c r="BV491" s="25"/>
      <c r="BW491" s="25"/>
      <c r="BX491" s="25"/>
      <c r="BY491" s="25"/>
      <c r="BZ491" s="25"/>
      <c r="CA491" s="25"/>
      <c r="CB491" s="25"/>
      <c r="CC491" s="25"/>
      <c r="CD491" s="25"/>
      <c r="CE491" s="25"/>
      <c r="CF491" s="25"/>
      <c r="CG491" s="25"/>
      <c r="CH491" s="25"/>
      <c r="CI491" s="25"/>
      <c r="CJ491" s="25"/>
      <c r="CK491" s="25"/>
      <c r="CL491" s="25"/>
    </row>
    <row r="492" spans="1:90" s="31" customFormat="1" ht="12">
      <c r="A492" s="7" t="s">
        <v>425</v>
      </c>
      <c r="B492" s="6" t="s">
        <v>35</v>
      </c>
      <c r="C492" s="6" t="s">
        <v>5</v>
      </c>
      <c r="D492" s="6" t="s">
        <v>44</v>
      </c>
      <c r="E492" s="6" t="s">
        <v>151</v>
      </c>
      <c r="F492" s="6" t="s">
        <v>61</v>
      </c>
      <c r="G492" s="67">
        <f>G493</f>
        <v>201060</v>
      </c>
      <c r="H492" s="67">
        <f>H493</f>
        <v>150000</v>
      </c>
      <c r="I492" s="67">
        <f t="shared" si="239"/>
        <v>351060</v>
      </c>
      <c r="J492" s="67">
        <f t="shared" ref="J492:M492" si="251">J493</f>
        <v>201060</v>
      </c>
      <c r="K492" s="67">
        <f>K493</f>
        <v>0</v>
      </c>
      <c r="L492" s="67">
        <f t="shared" si="245"/>
        <v>201060</v>
      </c>
      <c r="M492" s="67">
        <f t="shared" si="251"/>
        <v>201060</v>
      </c>
      <c r="N492" s="67">
        <f>N493</f>
        <v>0</v>
      </c>
      <c r="O492" s="67">
        <f t="shared" si="246"/>
        <v>201060</v>
      </c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  <c r="AN492" s="25"/>
      <c r="AO492" s="25"/>
      <c r="AP492" s="25"/>
      <c r="AQ492" s="25"/>
      <c r="AR492" s="25"/>
      <c r="AS492" s="25"/>
      <c r="AT492" s="25"/>
      <c r="AU492" s="25"/>
      <c r="AV492" s="25"/>
      <c r="AW492" s="25"/>
      <c r="AX492" s="25"/>
      <c r="AY492" s="25"/>
      <c r="AZ492" s="25"/>
      <c r="BA492" s="25"/>
      <c r="BB492" s="25"/>
      <c r="BC492" s="25"/>
      <c r="BD492" s="25"/>
      <c r="BE492" s="25"/>
      <c r="BF492" s="25"/>
      <c r="BG492" s="25"/>
      <c r="BH492" s="25"/>
      <c r="BI492" s="25"/>
      <c r="BJ492" s="25"/>
      <c r="BK492" s="25"/>
      <c r="BL492" s="25"/>
      <c r="BM492" s="25"/>
      <c r="BN492" s="25"/>
      <c r="BO492" s="25"/>
      <c r="BP492" s="25"/>
      <c r="BQ492" s="25"/>
      <c r="BR492" s="25"/>
      <c r="BS492" s="25"/>
      <c r="BT492" s="25"/>
      <c r="BU492" s="25"/>
      <c r="BV492" s="25"/>
      <c r="BW492" s="25"/>
      <c r="BX492" s="25"/>
      <c r="BY492" s="25"/>
      <c r="BZ492" s="25"/>
      <c r="CA492" s="25"/>
      <c r="CB492" s="25"/>
      <c r="CC492" s="25"/>
      <c r="CD492" s="25"/>
      <c r="CE492" s="25"/>
      <c r="CF492" s="25"/>
      <c r="CG492" s="25"/>
      <c r="CH492" s="25"/>
      <c r="CI492" s="25"/>
      <c r="CJ492" s="25"/>
      <c r="CK492" s="25"/>
      <c r="CL492" s="25"/>
    </row>
    <row r="493" spans="1:90" s="31" customFormat="1" ht="12">
      <c r="A493" s="7" t="s">
        <v>82</v>
      </c>
      <c r="B493" s="6" t="s">
        <v>35</v>
      </c>
      <c r="C493" s="6" t="s">
        <v>5</v>
      </c>
      <c r="D493" s="6" t="s">
        <v>44</v>
      </c>
      <c r="E493" s="6" t="s">
        <v>151</v>
      </c>
      <c r="F493" s="6" t="s">
        <v>62</v>
      </c>
      <c r="G493" s="67">
        <v>201060</v>
      </c>
      <c r="H493" s="67">
        <f>150000</f>
        <v>150000</v>
      </c>
      <c r="I493" s="67">
        <f t="shared" si="239"/>
        <v>351060</v>
      </c>
      <c r="J493" s="68">
        <v>201060</v>
      </c>
      <c r="K493" s="67"/>
      <c r="L493" s="67">
        <f t="shared" si="245"/>
        <v>201060</v>
      </c>
      <c r="M493" s="67">
        <v>201060</v>
      </c>
      <c r="N493" s="67"/>
      <c r="O493" s="67">
        <f t="shared" si="246"/>
        <v>201060</v>
      </c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5"/>
      <c r="AW493" s="25"/>
      <c r="AX493" s="25"/>
      <c r="AY493" s="25"/>
      <c r="AZ493" s="25"/>
      <c r="BA493" s="25"/>
      <c r="BB493" s="25"/>
      <c r="BC493" s="25"/>
      <c r="BD493" s="25"/>
      <c r="BE493" s="25"/>
      <c r="BF493" s="25"/>
      <c r="BG493" s="25"/>
      <c r="BH493" s="25"/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  <c r="BS493" s="25"/>
      <c r="BT493" s="25"/>
      <c r="BU493" s="25"/>
      <c r="BV493" s="25"/>
      <c r="BW493" s="25"/>
      <c r="BX493" s="25"/>
      <c r="BY493" s="25"/>
      <c r="BZ493" s="25"/>
      <c r="CA493" s="25"/>
      <c r="CB493" s="25"/>
      <c r="CC493" s="25"/>
      <c r="CD493" s="25"/>
      <c r="CE493" s="25"/>
      <c r="CF493" s="25"/>
      <c r="CG493" s="25"/>
      <c r="CH493" s="25"/>
      <c r="CI493" s="25"/>
      <c r="CJ493" s="25"/>
      <c r="CK493" s="25"/>
      <c r="CL493" s="25"/>
    </row>
    <row r="494" spans="1:90" s="31" customFormat="1" ht="12">
      <c r="A494" s="7" t="s">
        <v>65</v>
      </c>
      <c r="B494" s="6" t="s">
        <v>35</v>
      </c>
      <c r="C494" s="6" t="s">
        <v>5</v>
      </c>
      <c r="D494" s="6" t="s">
        <v>44</v>
      </c>
      <c r="E494" s="6" t="s">
        <v>151</v>
      </c>
      <c r="F494" s="6" t="s">
        <v>22</v>
      </c>
      <c r="G494" s="67">
        <f>G495</f>
        <v>16100</v>
      </c>
      <c r="H494" s="67">
        <f>H495</f>
        <v>0</v>
      </c>
      <c r="I494" s="67">
        <f t="shared" si="239"/>
        <v>16100</v>
      </c>
      <c r="J494" s="67">
        <f t="shared" ref="J494:M494" si="252">J495</f>
        <v>100</v>
      </c>
      <c r="K494" s="67">
        <f>K495</f>
        <v>0</v>
      </c>
      <c r="L494" s="67">
        <f t="shared" si="245"/>
        <v>100</v>
      </c>
      <c r="M494" s="67">
        <f t="shared" si="252"/>
        <v>100</v>
      </c>
      <c r="N494" s="67">
        <f>N495</f>
        <v>0</v>
      </c>
      <c r="O494" s="67">
        <f t="shared" si="246"/>
        <v>100</v>
      </c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  <c r="AG494" s="25"/>
      <c r="AH494" s="25"/>
      <c r="AI494" s="25"/>
      <c r="AJ494" s="25"/>
      <c r="AK494" s="25"/>
      <c r="AL494" s="25"/>
      <c r="AM494" s="25"/>
      <c r="AN494" s="25"/>
      <c r="AO494" s="25"/>
      <c r="AP494" s="25"/>
      <c r="AQ494" s="25"/>
      <c r="AR494" s="25"/>
      <c r="AS494" s="25"/>
      <c r="AT494" s="25"/>
      <c r="AU494" s="25"/>
      <c r="AV494" s="25"/>
      <c r="AW494" s="25"/>
      <c r="AX494" s="25"/>
      <c r="AY494" s="25"/>
      <c r="AZ494" s="25"/>
      <c r="BA494" s="25"/>
      <c r="BB494" s="25"/>
      <c r="BC494" s="25"/>
      <c r="BD494" s="25"/>
      <c r="BE494" s="25"/>
      <c r="BF494" s="25"/>
      <c r="BG494" s="25"/>
      <c r="BH494" s="25"/>
      <c r="BI494" s="25"/>
      <c r="BJ494" s="25"/>
      <c r="BK494" s="25"/>
      <c r="BL494" s="25"/>
      <c r="BM494" s="25"/>
      <c r="BN494" s="25"/>
      <c r="BO494" s="25"/>
      <c r="BP494" s="25"/>
      <c r="BQ494" s="25"/>
      <c r="BR494" s="25"/>
      <c r="BS494" s="25"/>
      <c r="BT494" s="25"/>
      <c r="BU494" s="25"/>
      <c r="BV494" s="25"/>
      <c r="BW494" s="25"/>
      <c r="BX494" s="25"/>
      <c r="BY494" s="25"/>
      <c r="BZ494" s="25"/>
      <c r="CA494" s="25"/>
      <c r="CB494" s="25"/>
      <c r="CC494" s="25"/>
      <c r="CD494" s="25"/>
      <c r="CE494" s="25"/>
      <c r="CF494" s="25"/>
      <c r="CG494" s="25"/>
      <c r="CH494" s="25"/>
      <c r="CI494" s="25"/>
      <c r="CJ494" s="25"/>
      <c r="CK494" s="25"/>
      <c r="CL494" s="25"/>
    </row>
    <row r="495" spans="1:90" s="31" customFormat="1" ht="12">
      <c r="A495" s="7" t="s">
        <v>66</v>
      </c>
      <c r="B495" s="6" t="s">
        <v>35</v>
      </c>
      <c r="C495" s="6" t="s">
        <v>5</v>
      </c>
      <c r="D495" s="6" t="s">
        <v>44</v>
      </c>
      <c r="E495" s="6" t="s">
        <v>151</v>
      </c>
      <c r="F495" s="6" t="s">
        <v>64</v>
      </c>
      <c r="G495" s="67">
        <v>16100</v>
      </c>
      <c r="H495" s="67"/>
      <c r="I495" s="67">
        <f t="shared" si="239"/>
        <v>16100</v>
      </c>
      <c r="J495" s="68">
        <v>100</v>
      </c>
      <c r="K495" s="67"/>
      <c r="L495" s="67">
        <f t="shared" si="245"/>
        <v>100</v>
      </c>
      <c r="M495" s="67">
        <v>100</v>
      </c>
      <c r="N495" s="67"/>
      <c r="O495" s="67">
        <f t="shared" si="246"/>
        <v>100</v>
      </c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  <c r="AG495" s="25"/>
      <c r="AH495" s="25"/>
      <c r="AI495" s="25"/>
      <c r="AJ495" s="25"/>
      <c r="AK495" s="25"/>
      <c r="AL495" s="25"/>
      <c r="AM495" s="25"/>
      <c r="AN495" s="25"/>
      <c r="AO495" s="25"/>
      <c r="AP495" s="25"/>
      <c r="AQ495" s="25"/>
      <c r="AR495" s="25"/>
      <c r="AS495" s="25"/>
      <c r="AT495" s="25"/>
      <c r="AU495" s="25"/>
      <c r="AV495" s="25"/>
      <c r="AW495" s="25"/>
      <c r="AX495" s="25"/>
      <c r="AY495" s="25"/>
      <c r="AZ495" s="25"/>
      <c r="BA495" s="25"/>
      <c r="BB495" s="25"/>
      <c r="BC495" s="25"/>
      <c r="BD495" s="25"/>
      <c r="BE495" s="25"/>
      <c r="BF495" s="25"/>
      <c r="BG495" s="25"/>
      <c r="BH495" s="25"/>
      <c r="BI495" s="25"/>
      <c r="BJ495" s="25"/>
      <c r="BK495" s="25"/>
      <c r="BL495" s="25"/>
      <c r="BM495" s="25"/>
      <c r="BN495" s="25"/>
      <c r="BO495" s="25"/>
      <c r="BP495" s="25"/>
      <c r="BQ495" s="25"/>
      <c r="BR495" s="25"/>
      <c r="BS495" s="25"/>
      <c r="BT495" s="25"/>
      <c r="BU495" s="25"/>
      <c r="BV495" s="25"/>
      <c r="BW495" s="25"/>
      <c r="BX495" s="25"/>
      <c r="BY495" s="25"/>
      <c r="BZ495" s="25"/>
      <c r="CA495" s="25"/>
      <c r="CB495" s="25"/>
      <c r="CC495" s="25"/>
      <c r="CD495" s="25"/>
      <c r="CE495" s="25"/>
      <c r="CF495" s="25"/>
      <c r="CG495" s="25"/>
      <c r="CH495" s="25"/>
      <c r="CI495" s="25"/>
      <c r="CJ495" s="25"/>
      <c r="CK495" s="25"/>
      <c r="CL495" s="25"/>
    </row>
    <row r="496" spans="1:90" s="31" customFormat="1" ht="17.25" customHeight="1">
      <c r="A496" s="7" t="s">
        <v>92</v>
      </c>
      <c r="B496" s="6" t="s">
        <v>35</v>
      </c>
      <c r="C496" s="6" t="s">
        <v>5</v>
      </c>
      <c r="D496" s="6" t="s">
        <v>44</v>
      </c>
      <c r="E496" s="6" t="s">
        <v>152</v>
      </c>
      <c r="F496" s="6"/>
      <c r="G496" s="67">
        <f>G497</f>
        <v>854000</v>
      </c>
      <c r="H496" s="67">
        <f>H497</f>
        <v>1000000</v>
      </c>
      <c r="I496" s="67">
        <f t="shared" si="239"/>
        <v>1854000</v>
      </c>
      <c r="J496" s="67">
        <f t="shared" ref="J496:M497" si="253">J497</f>
        <v>745000</v>
      </c>
      <c r="K496" s="67">
        <f>K497</f>
        <v>0</v>
      </c>
      <c r="L496" s="67">
        <f t="shared" si="245"/>
        <v>745000</v>
      </c>
      <c r="M496" s="67">
        <f t="shared" si="253"/>
        <v>745000</v>
      </c>
      <c r="N496" s="67">
        <f>N497</f>
        <v>0</v>
      </c>
      <c r="O496" s="67">
        <f t="shared" si="246"/>
        <v>745000</v>
      </c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  <c r="AN496" s="25"/>
      <c r="AO496" s="25"/>
      <c r="AP496" s="25"/>
      <c r="AQ496" s="25"/>
      <c r="AR496" s="25"/>
      <c r="AS496" s="25"/>
      <c r="AT496" s="25"/>
      <c r="AU496" s="25"/>
      <c r="AV496" s="25"/>
      <c r="AW496" s="25"/>
      <c r="AX496" s="25"/>
      <c r="AY496" s="25"/>
      <c r="AZ496" s="25"/>
      <c r="BA496" s="25"/>
      <c r="BB496" s="25"/>
      <c r="BC496" s="25"/>
      <c r="BD496" s="25"/>
      <c r="BE496" s="25"/>
      <c r="BF496" s="25"/>
      <c r="BG496" s="25"/>
      <c r="BH496" s="25"/>
      <c r="BI496" s="25"/>
      <c r="BJ496" s="25"/>
      <c r="BK496" s="25"/>
      <c r="BL496" s="25"/>
      <c r="BM496" s="25"/>
      <c r="BN496" s="25"/>
      <c r="BO496" s="25"/>
      <c r="BP496" s="25"/>
      <c r="BQ496" s="25"/>
      <c r="BR496" s="25"/>
      <c r="BS496" s="25"/>
      <c r="BT496" s="25"/>
      <c r="BU496" s="25"/>
      <c r="BV496" s="25"/>
      <c r="BW496" s="25"/>
      <c r="BX496" s="25"/>
      <c r="BY496" s="25"/>
      <c r="BZ496" s="25"/>
      <c r="CA496" s="25"/>
      <c r="CB496" s="25"/>
      <c r="CC496" s="25"/>
      <c r="CD496" s="25"/>
      <c r="CE496" s="25"/>
      <c r="CF496" s="25"/>
      <c r="CG496" s="25"/>
      <c r="CH496" s="25"/>
      <c r="CI496" s="25"/>
      <c r="CJ496" s="25"/>
      <c r="CK496" s="25"/>
      <c r="CL496" s="25"/>
    </row>
    <row r="497" spans="1:90" s="31" customFormat="1" ht="12">
      <c r="A497" s="7" t="s">
        <v>425</v>
      </c>
      <c r="B497" s="6" t="s">
        <v>35</v>
      </c>
      <c r="C497" s="6" t="s">
        <v>5</v>
      </c>
      <c r="D497" s="6" t="s">
        <v>44</v>
      </c>
      <c r="E497" s="6" t="s">
        <v>152</v>
      </c>
      <c r="F497" s="6" t="s">
        <v>61</v>
      </c>
      <c r="G497" s="67">
        <f>G498</f>
        <v>854000</v>
      </c>
      <c r="H497" s="67">
        <f>H498</f>
        <v>1000000</v>
      </c>
      <c r="I497" s="67">
        <f t="shared" si="239"/>
        <v>1854000</v>
      </c>
      <c r="J497" s="67">
        <f t="shared" si="253"/>
        <v>745000</v>
      </c>
      <c r="K497" s="67">
        <f>K498</f>
        <v>0</v>
      </c>
      <c r="L497" s="67">
        <f t="shared" si="245"/>
        <v>745000</v>
      </c>
      <c r="M497" s="67">
        <f t="shared" si="253"/>
        <v>745000</v>
      </c>
      <c r="N497" s="67">
        <f>N498</f>
        <v>0</v>
      </c>
      <c r="O497" s="67">
        <f t="shared" si="246"/>
        <v>745000</v>
      </c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  <c r="AN497" s="25"/>
      <c r="AO497" s="25"/>
      <c r="AP497" s="25"/>
      <c r="AQ497" s="25"/>
      <c r="AR497" s="25"/>
      <c r="AS497" s="25"/>
      <c r="AT497" s="25"/>
      <c r="AU497" s="25"/>
      <c r="AV497" s="25"/>
      <c r="AW497" s="25"/>
      <c r="AX497" s="25"/>
      <c r="AY497" s="25"/>
      <c r="AZ497" s="25"/>
      <c r="BA497" s="25"/>
      <c r="BB497" s="25"/>
      <c r="BC497" s="25"/>
      <c r="BD497" s="25"/>
      <c r="BE497" s="25"/>
      <c r="BF497" s="25"/>
      <c r="BG497" s="25"/>
      <c r="BH497" s="25"/>
      <c r="BI497" s="25"/>
      <c r="BJ497" s="25"/>
      <c r="BK497" s="25"/>
      <c r="BL497" s="25"/>
      <c r="BM497" s="25"/>
      <c r="BN497" s="25"/>
      <c r="BO497" s="25"/>
      <c r="BP497" s="25"/>
      <c r="BQ497" s="25"/>
      <c r="BR497" s="25"/>
      <c r="BS497" s="25"/>
      <c r="BT497" s="25"/>
      <c r="BU497" s="25"/>
      <c r="BV497" s="25"/>
      <c r="BW497" s="25"/>
      <c r="BX497" s="25"/>
      <c r="BY497" s="25"/>
      <c r="BZ497" s="25"/>
      <c r="CA497" s="25"/>
      <c r="CB497" s="25"/>
      <c r="CC497" s="25"/>
      <c r="CD497" s="25"/>
      <c r="CE497" s="25"/>
      <c r="CF497" s="25"/>
      <c r="CG497" s="25"/>
      <c r="CH497" s="25"/>
      <c r="CI497" s="25"/>
      <c r="CJ497" s="25"/>
      <c r="CK497" s="25"/>
      <c r="CL497" s="25"/>
    </row>
    <row r="498" spans="1:90" s="31" customFormat="1" ht="12">
      <c r="A498" s="7" t="s">
        <v>82</v>
      </c>
      <c r="B498" s="6" t="s">
        <v>35</v>
      </c>
      <c r="C498" s="6" t="s">
        <v>5</v>
      </c>
      <c r="D498" s="6" t="s">
        <v>44</v>
      </c>
      <c r="E498" s="6" t="s">
        <v>152</v>
      </c>
      <c r="F498" s="6" t="s">
        <v>62</v>
      </c>
      <c r="G498" s="67">
        <v>854000</v>
      </c>
      <c r="H498" s="67">
        <f>100000+900000</f>
        <v>1000000</v>
      </c>
      <c r="I498" s="67">
        <f t="shared" si="239"/>
        <v>1854000</v>
      </c>
      <c r="J498" s="68">
        <v>745000</v>
      </c>
      <c r="K498" s="67"/>
      <c r="L498" s="67">
        <f t="shared" si="245"/>
        <v>745000</v>
      </c>
      <c r="M498" s="67">
        <v>745000</v>
      </c>
      <c r="N498" s="67"/>
      <c r="O498" s="67">
        <f t="shared" si="246"/>
        <v>745000</v>
      </c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  <c r="AN498" s="25"/>
      <c r="AO498" s="25"/>
      <c r="AP498" s="25"/>
      <c r="AQ498" s="25"/>
      <c r="AR498" s="25"/>
      <c r="AS498" s="25"/>
      <c r="AT498" s="25"/>
      <c r="AU498" s="25"/>
      <c r="AV498" s="25"/>
      <c r="AW498" s="25"/>
      <c r="AX498" s="25"/>
      <c r="AY498" s="25"/>
      <c r="AZ498" s="25"/>
      <c r="BA498" s="25"/>
      <c r="BB498" s="25"/>
      <c r="BC498" s="25"/>
      <c r="BD498" s="25"/>
      <c r="BE498" s="25"/>
      <c r="BF498" s="25"/>
      <c r="BG498" s="25"/>
      <c r="BH498" s="25"/>
      <c r="BI498" s="25"/>
      <c r="BJ498" s="25"/>
      <c r="BK498" s="25"/>
      <c r="BL498" s="25"/>
      <c r="BM498" s="25"/>
      <c r="BN498" s="25"/>
      <c r="BO498" s="25"/>
      <c r="BP498" s="25"/>
      <c r="BQ498" s="25"/>
      <c r="BR498" s="25"/>
      <c r="BS498" s="25"/>
      <c r="BT498" s="25"/>
      <c r="BU498" s="25"/>
      <c r="BV498" s="25"/>
      <c r="BW498" s="25"/>
      <c r="BX498" s="25"/>
      <c r="BY498" s="25"/>
      <c r="BZ498" s="25"/>
      <c r="CA498" s="25"/>
      <c r="CB498" s="25"/>
      <c r="CC498" s="25"/>
      <c r="CD498" s="25"/>
      <c r="CE498" s="25"/>
      <c r="CF498" s="25"/>
      <c r="CG498" s="25"/>
      <c r="CH498" s="25"/>
      <c r="CI498" s="25"/>
      <c r="CJ498" s="25"/>
      <c r="CK498" s="25"/>
      <c r="CL498" s="25"/>
    </row>
    <row r="499" spans="1:90" s="31" customFormat="1" ht="12">
      <c r="A499" s="7" t="s">
        <v>47</v>
      </c>
      <c r="B499" s="35" t="s">
        <v>35</v>
      </c>
      <c r="C499" s="35" t="s">
        <v>5</v>
      </c>
      <c r="D499" s="35" t="s">
        <v>44</v>
      </c>
      <c r="E499" s="35" t="s">
        <v>142</v>
      </c>
      <c r="F499" s="6"/>
      <c r="G499" s="67">
        <f t="shared" ref="G499:H501" si="254">G500</f>
        <v>0</v>
      </c>
      <c r="H499" s="67">
        <f t="shared" si="254"/>
        <v>4500</v>
      </c>
      <c r="I499" s="67">
        <f t="shared" si="239"/>
        <v>4500</v>
      </c>
      <c r="J499" s="67">
        <f>J500</f>
        <v>0</v>
      </c>
      <c r="K499" s="67">
        <f>K500</f>
        <v>0</v>
      </c>
      <c r="L499" s="67">
        <f t="shared" si="245"/>
        <v>0</v>
      </c>
      <c r="M499" s="67">
        <f>M500</f>
        <v>0</v>
      </c>
      <c r="N499" s="67">
        <f>N500</f>
        <v>0</v>
      </c>
      <c r="O499" s="67">
        <f t="shared" si="246"/>
        <v>0</v>
      </c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  <c r="AN499" s="25"/>
      <c r="AO499" s="25"/>
      <c r="AP499" s="25"/>
      <c r="AQ499" s="25"/>
      <c r="AR499" s="25"/>
      <c r="AS499" s="25"/>
      <c r="AT499" s="25"/>
      <c r="AU499" s="25"/>
      <c r="AV499" s="25"/>
      <c r="AW499" s="25"/>
      <c r="AX499" s="25"/>
      <c r="AY499" s="25"/>
      <c r="AZ499" s="25"/>
      <c r="BA499" s="25"/>
      <c r="BB499" s="25"/>
      <c r="BC499" s="25"/>
      <c r="BD499" s="25"/>
      <c r="BE499" s="25"/>
      <c r="BF499" s="25"/>
      <c r="BG499" s="25"/>
      <c r="BH499" s="25"/>
      <c r="BI499" s="25"/>
      <c r="BJ499" s="25"/>
      <c r="BK499" s="25"/>
      <c r="BL499" s="25"/>
      <c r="BM499" s="25"/>
      <c r="BN499" s="25"/>
      <c r="BO499" s="25"/>
      <c r="BP499" s="25"/>
      <c r="BQ499" s="25"/>
      <c r="BR499" s="25"/>
      <c r="BS499" s="25"/>
      <c r="BT499" s="25"/>
      <c r="BU499" s="25"/>
      <c r="BV499" s="25"/>
      <c r="BW499" s="25"/>
      <c r="BX499" s="25"/>
      <c r="BY499" s="25"/>
      <c r="BZ499" s="25"/>
      <c r="CA499" s="25"/>
      <c r="CB499" s="25"/>
      <c r="CC499" s="25"/>
      <c r="CD499" s="25"/>
      <c r="CE499" s="25"/>
      <c r="CF499" s="25"/>
      <c r="CG499" s="25"/>
      <c r="CH499" s="25"/>
      <c r="CI499" s="25"/>
      <c r="CJ499" s="25"/>
      <c r="CK499" s="25"/>
      <c r="CL499" s="25"/>
    </row>
    <row r="500" spans="1:90" s="32" customFormat="1" ht="12">
      <c r="A500" s="7" t="s">
        <v>201</v>
      </c>
      <c r="B500" s="35" t="s">
        <v>35</v>
      </c>
      <c r="C500" s="35" t="s">
        <v>5</v>
      </c>
      <c r="D500" s="35" t="s">
        <v>44</v>
      </c>
      <c r="E500" s="35" t="s">
        <v>253</v>
      </c>
      <c r="F500" s="6"/>
      <c r="G500" s="67">
        <f t="shared" si="254"/>
        <v>0</v>
      </c>
      <c r="H500" s="67">
        <f t="shared" si="254"/>
        <v>4500</v>
      </c>
      <c r="I500" s="67">
        <f t="shared" si="239"/>
        <v>4500</v>
      </c>
      <c r="J500" s="67">
        <f t="shared" ref="J500:M501" si="255">J501</f>
        <v>0</v>
      </c>
      <c r="K500" s="67">
        <f>K501</f>
        <v>0</v>
      </c>
      <c r="L500" s="67">
        <f t="shared" si="245"/>
        <v>0</v>
      </c>
      <c r="M500" s="67">
        <f t="shared" si="255"/>
        <v>0</v>
      </c>
      <c r="N500" s="67">
        <f>N501</f>
        <v>0</v>
      </c>
      <c r="O500" s="67">
        <f t="shared" si="246"/>
        <v>0</v>
      </c>
      <c r="P500" s="31"/>
      <c r="Q500" s="31"/>
    </row>
    <row r="501" spans="1:90" s="31" customFormat="1" ht="12">
      <c r="A501" s="7" t="s">
        <v>65</v>
      </c>
      <c r="B501" s="35" t="s">
        <v>35</v>
      </c>
      <c r="C501" s="35" t="s">
        <v>5</v>
      </c>
      <c r="D501" s="35" t="s">
        <v>44</v>
      </c>
      <c r="E501" s="35" t="s">
        <v>253</v>
      </c>
      <c r="F501" s="6" t="s">
        <v>22</v>
      </c>
      <c r="G501" s="67">
        <f t="shared" si="254"/>
        <v>0</v>
      </c>
      <c r="H501" s="67">
        <f t="shared" si="254"/>
        <v>4500</v>
      </c>
      <c r="I501" s="67">
        <f t="shared" si="239"/>
        <v>4500</v>
      </c>
      <c r="J501" s="67">
        <f t="shared" si="255"/>
        <v>0</v>
      </c>
      <c r="K501" s="67">
        <f>K502</f>
        <v>0</v>
      </c>
      <c r="L501" s="67">
        <f t="shared" si="245"/>
        <v>0</v>
      </c>
      <c r="M501" s="67">
        <f t="shared" si="255"/>
        <v>0</v>
      </c>
      <c r="N501" s="67">
        <f>N502</f>
        <v>0</v>
      </c>
      <c r="O501" s="67">
        <f t="shared" si="246"/>
        <v>0</v>
      </c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5"/>
      <c r="AW501" s="25"/>
      <c r="AX501" s="25"/>
      <c r="AY501" s="25"/>
      <c r="AZ501" s="25"/>
      <c r="BA501" s="25"/>
      <c r="BB501" s="25"/>
      <c r="BC501" s="25"/>
      <c r="BD501" s="25"/>
      <c r="BE501" s="25"/>
      <c r="BF501" s="25"/>
      <c r="BG501" s="25"/>
      <c r="BH501" s="25"/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  <c r="BS501" s="25"/>
      <c r="BT501" s="25"/>
      <c r="BU501" s="25"/>
      <c r="BV501" s="25"/>
      <c r="BW501" s="25"/>
      <c r="BX501" s="25"/>
      <c r="BY501" s="25"/>
      <c r="BZ501" s="25"/>
      <c r="CA501" s="25"/>
      <c r="CB501" s="25"/>
      <c r="CC501" s="25"/>
      <c r="CD501" s="25"/>
      <c r="CE501" s="25"/>
      <c r="CF501" s="25"/>
      <c r="CG501" s="25"/>
      <c r="CH501" s="25"/>
      <c r="CI501" s="25"/>
      <c r="CJ501" s="25"/>
      <c r="CK501" s="25"/>
      <c r="CL501" s="25"/>
    </row>
    <row r="502" spans="1:90" s="31" customFormat="1" ht="12">
      <c r="A502" s="7" t="s">
        <v>235</v>
      </c>
      <c r="B502" s="35" t="s">
        <v>35</v>
      </c>
      <c r="C502" s="35" t="s">
        <v>5</v>
      </c>
      <c r="D502" s="35" t="s">
        <v>44</v>
      </c>
      <c r="E502" s="35" t="s">
        <v>253</v>
      </c>
      <c r="F502" s="6" t="s">
        <v>236</v>
      </c>
      <c r="G502" s="67"/>
      <c r="H502" s="67">
        <v>4500</v>
      </c>
      <c r="I502" s="67">
        <f t="shared" si="239"/>
        <v>4500</v>
      </c>
      <c r="J502" s="67"/>
      <c r="K502" s="67"/>
      <c r="L502" s="67">
        <f t="shared" si="245"/>
        <v>0</v>
      </c>
      <c r="M502" s="67"/>
      <c r="N502" s="67"/>
      <c r="O502" s="67">
        <f t="shared" si="246"/>
        <v>0</v>
      </c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  <c r="AN502" s="25"/>
      <c r="AO502" s="25"/>
      <c r="AP502" s="25"/>
      <c r="AQ502" s="25"/>
      <c r="AR502" s="25"/>
      <c r="AS502" s="25"/>
      <c r="AT502" s="25"/>
      <c r="AU502" s="25"/>
      <c r="AV502" s="25"/>
      <c r="AW502" s="25"/>
      <c r="AX502" s="25"/>
      <c r="AY502" s="25"/>
      <c r="AZ502" s="25"/>
      <c r="BA502" s="25"/>
      <c r="BB502" s="25"/>
      <c r="BC502" s="25"/>
      <c r="BD502" s="25"/>
      <c r="BE502" s="25"/>
      <c r="BF502" s="25"/>
      <c r="BG502" s="25"/>
      <c r="BH502" s="25"/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  <c r="BS502" s="25"/>
      <c r="BT502" s="25"/>
      <c r="BU502" s="25"/>
      <c r="BV502" s="25"/>
      <c r="BW502" s="25"/>
      <c r="BX502" s="25"/>
      <c r="BY502" s="25"/>
      <c r="BZ502" s="25"/>
      <c r="CA502" s="25"/>
      <c r="CB502" s="25"/>
      <c r="CC502" s="25"/>
      <c r="CD502" s="25"/>
      <c r="CE502" s="25"/>
      <c r="CF502" s="25"/>
      <c r="CG502" s="25"/>
      <c r="CH502" s="25"/>
      <c r="CI502" s="25"/>
      <c r="CJ502" s="25"/>
      <c r="CK502" s="25"/>
      <c r="CL502" s="25"/>
    </row>
    <row r="503" spans="1:90" s="31" customFormat="1" ht="12">
      <c r="A503" s="1" t="s">
        <v>2</v>
      </c>
      <c r="B503" s="2" t="s">
        <v>35</v>
      </c>
      <c r="C503" s="2" t="s">
        <v>14</v>
      </c>
      <c r="D503" s="2"/>
      <c r="E503" s="2"/>
      <c r="F503" s="2"/>
      <c r="G503" s="65">
        <f t="shared" ref="G503:N507" si="256">G504</f>
        <v>460000</v>
      </c>
      <c r="H503" s="65">
        <f t="shared" si="256"/>
        <v>80000</v>
      </c>
      <c r="I503" s="65">
        <f t="shared" si="239"/>
        <v>540000</v>
      </c>
      <c r="J503" s="65">
        <f t="shared" si="256"/>
        <v>400000</v>
      </c>
      <c r="K503" s="65">
        <f t="shared" si="256"/>
        <v>0</v>
      </c>
      <c r="L503" s="65">
        <f t="shared" si="245"/>
        <v>400000</v>
      </c>
      <c r="M503" s="65">
        <f t="shared" si="256"/>
        <v>400000</v>
      </c>
      <c r="N503" s="65">
        <f t="shared" si="256"/>
        <v>0</v>
      </c>
      <c r="O503" s="65">
        <f t="shared" si="246"/>
        <v>400000</v>
      </c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T503" s="25"/>
      <c r="BU503" s="25"/>
      <c r="BV503" s="25"/>
      <c r="BW503" s="25"/>
      <c r="BX503" s="25"/>
      <c r="BY503" s="25"/>
      <c r="BZ503" s="25"/>
      <c r="CA503" s="25"/>
      <c r="CB503" s="25"/>
      <c r="CC503" s="25"/>
      <c r="CD503" s="25"/>
      <c r="CE503" s="25"/>
      <c r="CF503" s="25"/>
      <c r="CG503" s="25"/>
      <c r="CH503" s="25"/>
      <c r="CI503" s="25"/>
      <c r="CJ503" s="25"/>
      <c r="CK503" s="25"/>
      <c r="CL503" s="25"/>
    </row>
    <row r="504" spans="1:90" s="31" customFormat="1" ht="12">
      <c r="A504" s="19" t="s">
        <v>36</v>
      </c>
      <c r="B504" s="4" t="s">
        <v>35</v>
      </c>
      <c r="C504" s="4" t="s">
        <v>14</v>
      </c>
      <c r="D504" s="4" t="s">
        <v>10</v>
      </c>
      <c r="E504" s="2"/>
      <c r="F504" s="2"/>
      <c r="G504" s="66">
        <f t="shared" si="256"/>
        <v>460000</v>
      </c>
      <c r="H504" s="66">
        <f t="shared" si="256"/>
        <v>80000</v>
      </c>
      <c r="I504" s="66">
        <f t="shared" si="239"/>
        <v>540000</v>
      </c>
      <c r="J504" s="66">
        <f t="shared" si="256"/>
        <v>400000</v>
      </c>
      <c r="K504" s="66">
        <f t="shared" si="256"/>
        <v>0</v>
      </c>
      <c r="L504" s="66">
        <f t="shared" si="245"/>
        <v>400000</v>
      </c>
      <c r="M504" s="66">
        <f t="shared" si="256"/>
        <v>400000</v>
      </c>
      <c r="N504" s="66">
        <f t="shared" si="256"/>
        <v>0</v>
      </c>
      <c r="O504" s="66">
        <f t="shared" si="246"/>
        <v>400000</v>
      </c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  <c r="AG504" s="25"/>
      <c r="AH504" s="25"/>
      <c r="AI504" s="25"/>
      <c r="AJ504" s="25"/>
      <c r="AK504" s="25"/>
      <c r="AL504" s="25"/>
      <c r="AM504" s="25"/>
      <c r="AN504" s="25"/>
      <c r="AO504" s="25"/>
      <c r="AP504" s="25"/>
      <c r="AQ504" s="25"/>
      <c r="AR504" s="25"/>
      <c r="AS504" s="25"/>
      <c r="AT504" s="25"/>
      <c r="AU504" s="25"/>
      <c r="AV504" s="25"/>
      <c r="AW504" s="25"/>
      <c r="AX504" s="25"/>
      <c r="AY504" s="25"/>
      <c r="AZ504" s="25"/>
      <c r="BA504" s="25"/>
      <c r="BB504" s="25"/>
      <c r="BC504" s="25"/>
      <c r="BD504" s="25"/>
      <c r="BE504" s="25"/>
      <c r="BF504" s="25"/>
      <c r="BG504" s="25"/>
      <c r="BH504" s="25"/>
      <c r="BI504" s="25"/>
      <c r="BJ504" s="25"/>
      <c r="BK504" s="25"/>
      <c r="BL504" s="25"/>
      <c r="BM504" s="25"/>
      <c r="BN504" s="25"/>
      <c r="BO504" s="25"/>
      <c r="BP504" s="25"/>
      <c r="BQ504" s="25"/>
      <c r="BR504" s="25"/>
      <c r="BS504" s="25"/>
      <c r="BT504" s="25"/>
      <c r="BU504" s="25"/>
      <c r="BV504" s="25"/>
      <c r="BW504" s="25"/>
      <c r="BX504" s="25"/>
      <c r="BY504" s="25"/>
      <c r="BZ504" s="25"/>
      <c r="CA504" s="25"/>
      <c r="CB504" s="25"/>
      <c r="CC504" s="25"/>
      <c r="CD504" s="25"/>
      <c r="CE504" s="25"/>
      <c r="CF504" s="25"/>
      <c r="CG504" s="25"/>
      <c r="CH504" s="25"/>
      <c r="CI504" s="25"/>
      <c r="CJ504" s="25"/>
      <c r="CK504" s="25"/>
      <c r="CL504" s="25"/>
    </row>
    <row r="505" spans="1:90" s="31" customFormat="1" ht="24">
      <c r="A505" s="7" t="s">
        <v>496</v>
      </c>
      <c r="B505" s="6" t="s">
        <v>35</v>
      </c>
      <c r="C505" s="6" t="s">
        <v>14</v>
      </c>
      <c r="D505" s="6" t="s">
        <v>10</v>
      </c>
      <c r="E505" s="6" t="s">
        <v>150</v>
      </c>
      <c r="F505" s="6"/>
      <c r="G505" s="67">
        <f t="shared" si="256"/>
        <v>460000</v>
      </c>
      <c r="H505" s="67">
        <f t="shared" si="256"/>
        <v>80000</v>
      </c>
      <c r="I505" s="67">
        <f t="shared" si="239"/>
        <v>540000</v>
      </c>
      <c r="J505" s="67">
        <f t="shared" si="256"/>
        <v>400000</v>
      </c>
      <c r="K505" s="67">
        <f t="shared" si="256"/>
        <v>0</v>
      </c>
      <c r="L505" s="67">
        <f t="shared" si="245"/>
        <v>400000</v>
      </c>
      <c r="M505" s="67">
        <f t="shared" si="256"/>
        <v>400000</v>
      </c>
      <c r="N505" s="67">
        <f t="shared" si="256"/>
        <v>0</v>
      </c>
      <c r="O505" s="67">
        <f t="shared" si="246"/>
        <v>400000</v>
      </c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  <c r="AN505" s="25"/>
      <c r="AO505" s="25"/>
      <c r="AP505" s="25"/>
      <c r="AQ505" s="25"/>
      <c r="AR505" s="25"/>
      <c r="AS505" s="25"/>
      <c r="AT505" s="25"/>
      <c r="AU505" s="25"/>
      <c r="AV505" s="25"/>
      <c r="AW505" s="25"/>
      <c r="AX505" s="25"/>
      <c r="AY505" s="25"/>
      <c r="AZ505" s="25"/>
      <c r="BA505" s="25"/>
      <c r="BB505" s="25"/>
      <c r="BC505" s="25"/>
      <c r="BD505" s="25"/>
      <c r="BE505" s="25"/>
      <c r="BF505" s="25"/>
      <c r="BG505" s="25"/>
      <c r="BH505" s="25"/>
      <c r="BI505" s="25"/>
      <c r="BJ505" s="25"/>
      <c r="BK505" s="25"/>
      <c r="BL505" s="25"/>
      <c r="BM505" s="25"/>
      <c r="BN505" s="25"/>
      <c r="BO505" s="25"/>
      <c r="BP505" s="25"/>
      <c r="BQ505" s="25"/>
      <c r="BR505" s="25"/>
      <c r="BS505" s="25"/>
      <c r="BT505" s="25"/>
      <c r="BU505" s="25"/>
      <c r="BV505" s="25"/>
      <c r="BW505" s="25"/>
      <c r="BX505" s="25"/>
      <c r="BY505" s="25"/>
      <c r="BZ505" s="25"/>
      <c r="CA505" s="25"/>
      <c r="CB505" s="25"/>
      <c r="CC505" s="25"/>
      <c r="CD505" s="25"/>
      <c r="CE505" s="25"/>
      <c r="CF505" s="25"/>
      <c r="CG505" s="25"/>
      <c r="CH505" s="25"/>
      <c r="CI505" s="25"/>
      <c r="CJ505" s="25"/>
      <c r="CK505" s="25"/>
      <c r="CL505" s="25"/>
    </row>
    <row r="506" spans="1:90" s="31" customFormat="1" ht="12">
      <c r="A506" s="33" t="s">
        <v>198</v>
      </c>
      <c r="B506" s="6" t="s">
        <v>35</v>
      </c>
      <c r="C506" s="6" t="s">
        <v>14</v>
      </c>
      <c r="D506" s="6" t="s">
        <v>10</v>
      </c>
      <c r="E506" s="6" t="s">
        <v>153</v>
      </c>
      <c r="F506" s="6"/>
      <c r="G506" s="67">
        <f t="shared" si="256"/>
        <v>460000</v>
      </c>
      <c r="H506" s="67">
        <f t="shared" si="256"/>
        <v>80000</v>
      </c>
      <c r="I506" s="67">
        <f t="shared" si="239"/>
        <v>540000</v>
      </c>
      <c r="J506" s="67">
        <f t="shared" si="256"/>
        <v>400000</v>
      </c>
      <c r="K506" s="67">
        <f t="shared" si="256"/>
        <v>0</v>
      </c>
      <c r="L506" s="67">
        <f t="shared" si="245"/>
        <v>400000</v>
      </c>
      <c r="M506" s="67">
        <f t="shared" si="256"/>
        <v>400000</v>
      </c>
      <c r="N506" s="67">
        <f t="shared" si="256"/>
        <v>0</v>
      </c>
      <c r="O506" s="67">
        <f t="shared" si="246"/>
        <v>400000</v>
      </c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  <c r="AN506" s="25"/>
      <c r="AO506" s="25"/>
      <c r="AP506" s="25"/>
      <c r="AQ506" s="25"/>
      <c r="AR506" s="25"/>
      <c r="AS506" s="25"/>
      <c r="AT506" s="25"/>
      <c r="AU506" s="25"/>
      <c r="AV506" s="25"/>
      <c r="AW506" s="25"/>
      <c r="AX506" s="25"/>
      <c r="AY506" s="25"/>
      <c r="AZ506" s="25"/>
      <c r="BA506" s="25"/>
      <c r="BB506" s="25"/>
      <c r="BC506" s="25"/>
      <c r="BD506" s="25"/>
      <c r="BE506" s="25"/>
      <c r="BF506" s="25"/>
      <c r="BG506" s="25"/>
      <c r="BH506" s="25"/>
      <c r="BI506" s="25"/>
      <c r="BJ506" s="25"/>
      <c r="BK506" s="25"/>
      <c r="BL506" s="25"/>
      <c r="BM506" s="25"/>
      <c r="BN506" s="25"/>
      <c r="BO506" s="25"/>
      <c r="BP506" s="25"/>
      <c r="BQ506" s="25"/>
      <c r="BR506" s="25"/>
      <c r="BS506" s="25"/>
      <c r="BT506" s="25"/>
      <c r="BU506" s="25"/>
      <c r="BV506" s="25"/>
      <c r="BW506" s="25"/>
      <c r="BX506" s="25"/>
      <c r="BY506" s="25"/>
      <c r="BZ506" s="25"/>
      <c r="CA506" s="25"/>
      <c r="CB506" s="25"/>
      <c r="CC506" s="25"/>
      <c r="CD506" s="25"/>
      <c r="CE506" s="25"/>
      <c r="CF506" s="25"/>
      <c r="CG506" s="25"/>
      <c r="CH506" s="25"/>
      <c r="CI506" s="25"/>
      <c r="CJ506" s="25"/>
      <c r="CK506" s="25"/>
      <c r="CL506" s="25"/>
    </row>
    <row r="507" spans="1:90" s="31" customFormat="1" ht="12">
      <c r="A507" s="7" t="s">
        <v>425</v>
      </c>
      <c r="B507" s="6" t="s">
        <v>35</v>
      </c>
      <c r="C507" s="6" t="s">
        <v>14</v>
      </c>
      <c r="D507" s="6" t="s">
        <v>10</v>
      </c>
      <c r="E507" s="6" t="s">
        <v>153</v>
      </c>
      <c r="F507" s="6" t="s">
        <v>61</v>
      </c>
      <c r="G507" s="67">
        <f t="shared" si="256"/>
        <v>460000</v>
      </c>
      <c r="H507" s="67">
        <f t="shared" si="256"/>
        <v>80000</v>
      </c>
      <c r="I507" s="67">
        <f t="shared" si="239"/>
        <v>540000</v>
      </c>
      <c r="J507" s="67">
        <f t="shared" si="256"/>
        <v>400000</v>
      </c>
      <c r="K507" s="67">
        <f t="shared" si="256"/>
        <v>0</v>
      </c>
      <c r="L507" s="67">
        <f t="shared" si="245"/>
        <v>400000</v>
      </c>
      <c r="M507" s="67">
        <f t="shared" si="256"/>
        <v>400000</v>
      </c>
      <c r="N507" s="67">
        <f t="shared" si="256"/>
        <v>0</v>
      </c>
      <c r="O507" s="67">
        <f t="shared" si="246"/>
        <v>400000</v>
      </c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  <c r="AG507" s="25"/>
      <c r="AH507" s="25"/>
      <c r="AI507" s="25"/>
      <c r="AJ507" s="25"/>
      <c r="AK507" s="25"/>
      <c r="AL507" s="25"/>
      <c r="AM507" s="25"/>
      <c r="AN507" s="25"/>
      <c r="AO507" s="25"/>
      <c r="AP507" s="25"/>
      <c r="AQ507" s="25"/>
      <c r="AR507" s="25"/>
      <c r="AS507" s="25"/>
      <c r="AT507" s="25"/>
      <c r="AU507" s="25"/>
      <c r="AV507" s="25"/>
      <c r="AW507" s="25"/>
      <c r="AX507" s="25"/>
      <c r="AY507" s="25"/>
      <c r="AZ507" s="25"/>
      <c r="BA507" s="25"/>
      <c r="BB507" s="25"/>
      <c r="BC507" s="25"/>
      <c r="BD507" s="25"/>
      <c r="BE507" s="25"/>
      <c r="BF507" s="25"/>
      <c r="BG507" s="25"/>
      <c r="BH507" s="25"/>
      <c r="BI507" s="25"/>
      <c r="BJ507" s="25"/>
      <c r="BK507" s="25"/>
      <c r="BL507" s="25"/>
      <c r="BM507" s="25"/>
      <c r="BN507" s="25"/>
      <c r="BO507" s="25"/>
      <c r="BP507" s="25"/>
      <c r="BQ507" s="25"/>
      <c r="BR507" s="25"/>
      <c r="BS507" s="25"/>
      <c r="BT507" s="25"/>
      <c r="BU507" s="25"/>
      <c r="BV507" s="25"/>
      <c r="BW507" s="25"/>
      <c r="BX507" s="25"/>
      <c r="BY507" s="25"/>
      <c r="BZ507" s="25"/>
      <c r="CA507" s="25"/>
      <c r="CB507" s="25"/>
      <c r="CC507" s="25"/>
      <c r="CD507" s="25"/>
      <c r="CE507" s="25"/>
      <c r="CF507" s="25"/>
      <c r="CG507" s="25"/>
      <c r="CH507" s="25"/>
      <c r="CI507" s="25"/>
      <c r="CJ507" s="25"/>
      <c r="CK507" s="25"/>
      <c r="CL507" s="25"/>
    </row>
    <row r="508" spans="1:90" s="31" customFormat="1" ht="12">
      <c r="A508" s="7" t="s">
        <v>82</v>
      </c>
      <c r="B508" s="6" t="s">
        <v>35</v>
      </c>
      <c r="C508" s="6" t="s">
        <v>14</v>
      </c>
      <c r="D508" s="6" t="s">
        <v>10</v>
      </c>
      <c r="E508" s="6" t="s">
        <v>153</v>
      </c>
      <c r="F508" s="6" t="s">
        <v>62</v>
      </c>
      <c r="G508" s="67">
        <v>460000</v>
      </c>
      <c r="H508" s="67">
        <f>80000</f>
        <v>80000</v>
      </c>
      <c r="I508" s="67">
        <f t="shared" si="239"/>
        <v>540000</v>
      </c>
      <c r="J508" s="68">
        <v>400000</v>
      </c>
      <c r="K508" s="67"/>
      <c r="L508" s="67">
        <f t="shared" si="245"/>
        <v>400000</v>
      </c>
      <c r="M508" s="67">
        <v>400000</v>
      </c>
      <c r="N508" s="67"/>
      <c r="O508" s="67">
        <f t="shared" si="246"/>
        <v>400000</v>
      </c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  <c r="AN508" s="25"/>
      <c r="AO508" s="25"/>
      <c r="AP508" s="25"/>
      <c r="AQ508" s="25"/>
      <c r="AR508" s="25"/>
      <c r="AS508" s="25"/>
      <c r="AT508" s="25"/>
      <c r="AU508" s="25"/>
      <c r="AV508" s="25"/>
      <c r="AW508" s="25"/>
      <c r="AX508" s="25"/>
      <c r="AY508" s="25"/>
      <c r="AZ508" s="25"/>
      <c r="BA508" s="25"/>
      <c r="BB508" s="25"/>
      <c r="BC508" s="25"/>
      <c r="BD508" s="25"/>
      <c r="BE508" s="25"/>
      <c r="BF508" s="25"/>
      <c r="BG508" s="25"/>
      <c r="BH508" s="25"/>
      <c r="BI508" s="25"/>
      <c r="BJ508" s="25"/>
      <c r="BK508" s="25"/>
      <c r="BL508" s="25"/>
      <c r="BM508" s="25"/>
      <c r="BN508" s="25"/>
      <c r="BO508" s="25"/>
      <c r="BP508" s="25"/>
      <c r="BQ508" s="25"/>
      <c r="BR508" s="25"/>
      <c r="BS508" s="25"/>
      <c r="BT508" s="25"/>
      <c r="BU508" s="25"/>
      <c r="BV508" s="25"/>
      <c r="BW508" s="25"/>
      <c r="BX508" s="25"/>
      <c r="BY508" s="25"/>
      <c r="BZ508" s="25"/>
      <c r="CA508" s="25"/>
      <c r="CB508" s="25"/>
      <c r="CC508" s="25"/>
      <c r="CD508" s="25"/>
      <c r="CE508" s="25"/>
      <c r="CF508" s="25"/>
      <c r="CG508" s="25"/>
      <c r="CH508" s="25"/>
      <c r="CI508" s="25"/>
      <c r="CJ508" s="25"/>
      <c r="CK508" s="25"/>
      <c r="CL508" s="25"/>
    </row>
    <row r="509" spans="1:90" s="31" customFormat="1" ht="12">
      <c r="A509" s="11" t="s">
        <v>42</v>
      </c>
      <c r="B509" s="2" t="s">
        <v>35</v>
      </c>
      <c r="C509" s="2" t="s">
        <v>8</v>
      </c>
      <c r="D509" s="2"/>
      <c r="E509" s="2"/>
      <c r="F509" s="12"/>
      <c r="G509" s="65">
        <f t="shared" ref="G509:H509" si="257">G510+G515</f>
        <v>3838000</v>
      </c>
      <c r="H509" s="65">
        <f t="shared" si="257"/>
        <v>625500</v>
      </c>
      <c r="I509" s="65">
        <f t="shared" si="239"/>
        <v>4463500</v>
      </c>
      <c r="J509" s="65">
        <f t="shared" ref="J509:N509" si="258">J510+J515</f>
        <v>3257000</v>
      </c>
      <c r="K509" s="65">
        <f t="shared" si="258"/>
        <v>0</v>
      </c>
      <c r="L509" s="65">
        <f t="shared" si="245"/>
        <v>3257000</v>
      </c>
      <c r="M509" s="65">
        <f t="shared" si="258"/>
        <v>3287000</v>
      </c>
      <c r="N509" s="65">
        <f t="shared" si="258"/>
        <v>0</v>
      </c>
      <c r="O509" s="65">
        <f t="shared" si="246"/>
        <v>3287000</v>
      </c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/>
      <c r="AN509" s="25"/>
      <c r="AO509" s="25"/>
      <c r="AP509" s="25"/>
      <c r="AQ509" s="25"/>
      <c r="AR509" s="25"/>
      <c r="AS509" s="25"/>
      <c r="AT509" s="25"/>
      <c r="AU509" s="25"/>
      <c r="AV509" s="25"/>
      <c r="AW509" s="25"/>
      <c r="AX509" s="25"/>
      <c r="AY509" s="25"/>
      <c r="AZ509" s="25"/>
      <c r="BA509" s="25"/>
      <c r="BB509" s="25"/>
      <c r="BC509" s="25"/>
      <c r="BD509" s="25"/>
      <c r="BE509" s="25"/>
      <c r="BF509" s="25"/>
      <c r="BG509" s="25"/>
      <c r="BH509" s="25"/>
      <c r="BI509" s="25"/>
      <c r="BJ509" s="25"/>
      <c r="BK509" s="25"/>
      <c r="BL509" s="25"/>
      <c r="BM509" s="25"/>
      <c r="BN509" s="25"/>
      <c r="BO509" s="25"/>
      <c r="BP509" s="25"/>
      <c r="BQ509" s="25"/>
      <c r="BR509" s="25"/>
      <c r="BS509" s="25"/>
      <c r="BT509" s="25"/>
      <c r="BU509" s="25"/>
      <c r="BV509" s="25"/>
      <c r="BW509" s="25"/>
      <c r="BX509" s="25"/>
      <c r="BY509" s="25"/>
      <c r="BZ509" s="25"/>
      <c r="CA509" s="25"/>
      <c r="CB509" s="25"/>
      <c r="CC509" s="25"/>
      <c r="CD509" s="25"/>
      <c r="CE509" s="25"/>
      <c r="CF509" s="25"/>
      <c r="CG509" s="25"/>
      <c r="CH509" s="25"/>
      <c r="CI509" s="25"/>
      <c r="CJ509" s="25"/>
      <c r="CK509" s="25"/>
      <c r="CL509" s="25"/>
    </row>
    <row r="510" spans="1:90" s="31" customFormat="1" ht="12">
      <c r="A510" s="8" t="s">
        <v>122</v>
      </c>
      <c r="B510" s="4" t="s">
        <v>35</v>
      </c>
      <c r="C510" s="4" t="s">
        <v>8</v>
      </c>
      <c r="D510" s="4" t="s">
        <v>5</v>
      </c>
      <c r="E510" s="4"/>
      <c r="F510" s="21"/>
      <c r="G510" s="66">
        <f t="shared" ref="G510:N513" si="259">G511</f>
        <v>3338000</v>
      </c>
      <c r="H510" s="66">
        <f t="shared" si="259"/>
        <v>630000</v>
      </c>
      <c r="I510" s="66">
        <f t="shared" si="239"/>
        <v>3968000</v>
      </c>
      <c r="J510" s="66">
        <f t="shared" si="259"/>
        <v>2757000</v>
      </c>
      <c r="K510" s="66">
        <f t="shared" si="259"/>
        <v>0</v>
      </c>
      <c r="L510" s="66">
        <f t="shared" si="245"/>
        <v>2757000</v>
      </c>
      <c r="M510" s="66">
        <f t="shared" si="259"/>
        <v>2787000</v>
      </c>
      <c r="N510" s="66">
        <f t="shared" si="259"/>
        <v>0</v>
      </c>
      <c r="O510" s="66">
        <f t="shared" si="246"/>
        <v>2787000</v>
      </c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  <c r="AN510" s="25"/>
      <c r="AO510" s="25"/>
      <c r="AP510" s="25"/>
      <c r="AQ510" s="25"/>
      <c r="AR510" s="25"/>
      <c r="AS510" s="25"/>
      <c r="AT510" s="25"/>
      <c r="AU510" s="25"/>
      <c r="AV510" s="25"/>
      <c r="AW510" s="25"/>
      <c r="AX510" s="25"/>
      <c r="AY510" s="25"/>
      <c r="AZ510" s="25"/>
      <c r="BA510" s="25"/>
      <c r="BB510" s="25"/>
      <c r="BC510" s="25"/>
      <c r="BD510" s="25"/>
      <c r="BE510" s="25"/>
      <c r="BF510" s="25"/>
      <c r="BG510" s="25"/>
      <c r="BH510" s="25"/>
      <c r="BI510" s="25"/>
      <c r="BJ510" s="25"/>
      <c r="BK510" s="25"/>
      <c r="BL510" s="25"/>
      <c r="BM510" s="25"/>
      <c r="BN510" s="25"/>
      <c r="BO510" s="25"/>
      <c r="BP510" s="25"/>
      <c r="BQ510" s="25"/>
      <c r="BR510" s="25"/>
      <c r="BS510" s="25"/>
      <c r="BT510" s="25"/>
      <c r="BU510" s="25"/>
      <c r="BV510" s="25"/>
      <c r="BW510" s="25"/>
      <c r="BX510" s="25"/>
      <c r="BY510" s="25"/>
      <c r="BZ510" s="25"/>
      <c r="CA510" s="25"/>
      <c r="CB510" s="25"/>
      <c r="CC510" s="25"/>
      <c r="CD510" s="25"/>
      <c r="CE510" s="25"/>
      <c r="CF510" s="25"/>
      <c r="CG510" s="25"/>
      <c r="CH510" s="25"/>
      <c r="CI510" s="25"/>
      <c r="CJ510" s="25"/>
      <c r="CK510" s="25"/>
      <c r="CL510" s="25"/>
    </row>
    <row r="511" spans="1:90" s="31" customFormat="1" ht="24">
      <c r="A511" s="7" t="s">
        <v>496</v>
      </c>
      <c r="B511" s="6" t="s">
        <v>35</v>
      </c>
      <c r="C511" s="6" t="s">
        <v>8</v>
      </c>
      <c r="D511" s="6" t="s">
        <v>5</v>
      </c>
      <c r="E511" s="6" t="s">
        <v>150</v>
      </c>
      <c r="F511" s="9"/>
      <c r="G511" s="67">
        <f t="shared" si="259"/>
        <v>3338000</v>
      </c>
      <c r="H511" s="67">
        <f t="shared" si="259"/>
        <v>630000</v>
      </c>
      <c r="I511" s="67">
        <f t="shared" si="239"/>
        <v>3968000</v>
      </c>
      <c r="J511" s="67">
        <f t="shared" si="259"/>
        <v>2757000</v>
      </c>
      <c r="K511" s="67">
        <f t="shared" si="259"/>
        <v>0</v>
      </c>
      <c r="L511" s="67">
        <f t="shared" si="245"/>
        <v>2757000</v>
      </c>
      <c r="M511" s="67">
        <f t="shared" si="259"/>
        <v>2787000</v>
      </c>
      <c r="N511" s="67">
        <f t="shared" si="259"/>
        <v>0</v>
      </c>
      <c r="O511" s="67">
        <f t="shared" si="246"/>
        <v>2787000</v>
      </c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  <c r="AN511" s="25"/>
      <c r="AO511" s="25"/>
      <c r="AP511" s="25"/>
      <c r="AQ511" s="25"/>
      <c r="AR511" s="25"/>
      <c r="AS511" s="25"/>
      <c r="AT511" s="25"/>
      <c r="AU511" s="25"/>
      <c r="AV511" s="25"/>
      <c r="AW511" s="25"/>
      <c r="AX511" s="25"/>
      <c r="AY511" s="25"/>
      <c r="AZ511" s="25"/>
      <c r="BA511" s="25"/>
      <c r="BB511" s="25"/>
      <c r="BC511" s="25"/>
      <c r="BD511" s="25"/>
      <c r="BE511" s="25"/>
      <c r="BF511" s="25"/>
      <c r="BG511" s="25"/>
      <c r="BH511" s="25"/>
      <c r="BI511" s="25"/>
      <c r="BJ511" s="25"/>
      <c r="BK511" s="25"/>
      <c r="BL511" s="25"/>
      <c r="BM511" s="25"/>
      <c r="BN511" s="25"/>
      <c r="BO511" s="25"/>
      <c r="BP511" s="25"/>
      <c r="BQ511" s="25"/>
      <c r="BR511" s="25"/>
      <c r="BS511" s="25"/>
      <c r="BT511" s="25"/>
      <c r="BU511" s="25"/>
      <c r="BV511" s="25"/>
      <c r="BW511" s="25"/>
      <c r="BX511" s="25"/>
      <c r="BY511" s="25"/>
      <c r="BZ511" s="25"/>
      <c r="CA511" s="25"/>
      <c r="CB511" s="25"/>
      <c r="CC511" s="25"/>
      <c r="CD511" s="25"/>
      <c r="CE511" s="25"/>
      <c r="CF511" s="25"/>
      <c r="CG511" s="25"/>
      <c r="CH511" s="25"/>
      <c r="CI511" s="25"/>
      <c r="CJ511" s="25"/>
      <c r="CK511" s="25"/>
      <c r="CL511" s="25"/>
    </row>
    <row r="512" spans="1:90" s="31" customFormat="1" ht="12">
      <c r="A512" s="7" t="s">
        <v>185</v>
      </c>
      <c r="B512" s="6" t="s">
        <v>35</v>
      </c>
      <c r="C512" s="6" t="s">
        <v>8</v>
      </c>
      <c r="D512" s="6" t="s">
        <v>5</v>
      </c>
      <c r="E512" s="6" t="s">
        <v>354</v>
      </c>
      <c r="F512" s="9"/>
      <c r="G512" s="67">
        <f t="shared" si="259"/>
        <v>3338000</v>
      </c>
      <c r="H512" s="67">
        <f t="shared" si="259"/>
        <v>630000</v>
      </c>
      <c r="I512" s="67">
        <f t="shared" si="239"/>
        <v>3968000</v>
      </c>
      <c r="J512" s="67">
        <f t="shared" si="259"/>
        <v>2757000</v>
      </c>
      <c r="K512" s="67">
        <f t="shared" si="259"/>
        <v>0</v>
      </c>
      <c r="L512" s="67">
        <f t="shared" si="245"/>
        <v>2757000</v>
      </c>
      <c r="M512" s="67">
        <f t="shared" si="259"/>
        <v>2787000</v>
      </c>
      <c r="N512" s="67">
        <f t="shared" si="259"/>
        <v>0</v>
      </c>
      <c r="O512" s="67">
        <f t="shared" si="246"/>
        <v>2787000</v>
      </c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5"/>
      <c r="AW512" s="25"/>
      <c r="AX512" s="25"/>
      <c r="AY512" s="25"/>
      <c r="AZ512" s="25"/>
      <c r="BA512" s="25"/>
      <c r="BB512" s="25"/>
      <c r="BC512" s="25"/>
      <c r="BD512" s="25"/>
      <c r="BE512" s="25"/>
      <c r="BF512" s="25"/>
      <c r="BG512" s="25"/>
      <c r="BH512" s="25"/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T512" s="25"/>
      <c r="BU512" s="25"/>
      <c r="BV512" s="25"/>
      <c r="BW512" s="25"/>
      <c r="BX512" s="25"/>
      <c r="BY512" s="25"/>
      <c r="BZ512" s="25"/>
      <c r="CA512" s="25"/>
      <c r="CB512" s="25"/>
      <c r="CC512" s="25"/>
      <c r="CD512" s="25"/>
      <c r="CE512" s="25"/>
      <c r="CF512" s="25"/>
      <c r="CG512" s="25"/>
      <c r="CH512" s="25"/>
      <c r="CI512" s="25"/>
      <c r="CJ512" s="25"/>
      <c r="CK512" s="25"/>
      <c r="CL512" s="25"/>
    </row>
    <row r="513" spans="1:90" s="31" customFormat="1" ht="12">
      <c r="A513" s="7" t="s">
        <v>425</v>
      </c>
      <c r="B513" s="6" t="s">
        <v>35</v>
      </c>
      <c r="C513" s="6" t="s">
        <v>8</v>
      </c>
      <c r="D513" s="6" t="s">
        <v>5</v>
      </c>
      <c r="E513" s="6" t="s">
        <v>354</v>
      </c>
      <c r="F513" s="9" t="s">
        <v>61</v>
      </c>
      <c r="G513" s="67">
        <f t="shared" si="259"/>
        <v>3338000</v>
      </c>
      <c r="H513" s="67">
        <f t="shared" si="259"/>
        <v>630000</v>
      </c>
      <c r="I513" s="67">
        <f t="shared" si="239"/>
        <v>3968000</v>
      </c>
      <c r="J513" s="67">
        <f t="shared" si="259"/>
        <v>2757000</v>
      </c>
      <c r="K513" s="67">
        <f t="shared" si="259"/>
        <v>0</v>
      </c>
      <c r="L513" s="67">
        <f t="shared" si="245"/>
        <v>2757000</v>
      </c>
      <c r="M513" s="67">
        <f t="shared" si="259"/>
        <v>2787000</v>
      </c>
      <c r="N513" s="67">
        <f t="shared" si="259"/>
        <v>0</v>
      </c>
      <c r="O513" s="67">
        <f t="shared" si="246"/>
        <v>2787000</v>
      </c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25"/>
      <c r="AS513" s="25"/>
      <c r="AT513" s="25"/>
      <c r="AU513" s="25"/>
      <c r="AV513" s="25"/>
      <c r="AW513" s="25"/>
      <c r="AX513" s="25"/>
      <c r="AY513" s="25"/>
      <c r="AZ513" s="25"/>
      <c r="BA513" s="25"/>
      <c r="BB513" s="25"/>
      <c r="BC513" s="25"/>
      <c r="BD513" s="25"/>
      <c r="BE513" s="25"/>
      <c r="BF513" s="25"/>
      <c r="BG513" s="25"/>
      <c r="BH513" s="25"/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T513" s="25"/>
      <c r="BU513" s="25"/>
      <c r="BV513" s="25"/>
      <c r="BW513" s="25"/>
      <c r="BX513" s="25"/>
      <c r="BY513" s="25"/>
      <c r="BZ513" s="25"/>
      <c r="CA513" s="25"/>
      <c r="CB513" s="25"/>
      <c r="CC513" s="25"/>
      <c r="CD513" s="25"/>
      <c r="CE513" s="25"/>
      <c r="CF513" s="25"/>
      <c r="CG513" s="25"/>
      <c r="CH513" s="25"/>
      <c r="CI513" s="25"/>
      <c r="CJ513" s="25"/>
      <c r="CK513" s="25"/>
      <c r="CL513" s="25"/>
    </row>
    <row r="514" spans="1:90" s="31" customFormat="1" ht="12">
      <c r="A514" s="7" t="s">
        <v>82</v>
      </c>
      <c r="B514" s="6" t="s">
        <v>35</v>
      </c>
      <c r="C514" s="6" t="s">
        <v>8</v>
      </c>
      <c r="D514" s="6" t="s">
        <v>5</v>
      </c>
      <c r="E514" s="6" t="s">
        <v>354</v>
      </c>
      <c r="F514" s="9" t="s">
        <v>62</v>
      </c>
      <c r="G514" s="67">
        <v>3338000</v>
      </c>
      <c r="H514" s="67">
        <f>350000+280000</f>
        <v>630000</v>
      </c>
      <c r="I514" s="67">
        <f t="shared" si="239"/>
        <v>3968000</v>
      </c>
      <c r="J514" s="67">
        <v>2757000</v>
      </c>
      <c r="K514" s="67"/>
      <c r="L514" s="67">
        <f t="shared" si="245"/>
        <v>2757000</v>
      </c>
      <c r="M514" s="67">
        <v>2787000</v>
      </c>
      <c r="N514" s="67"/>
      <c r="O514" s="67">
        <f t="shared" si="246"/>
        <v>2787000</v>
      </c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5"/>
      <c r="AW514" s="25"/>
      <c r="AX514" s="25"/>
      <c r="AY514" s="25"/>
      <c r="AZ514" s="25"/>
      <c r="BA514" s="25"/>
      <c r="BB514" s="25"/>
      <c r="BC514" s="25"/>
      <c r="BD514" s="25"/>
      <c r="BE514" s="25"/>
      <c r="BF514" s="25"/>
      <c r="BG514" s="25"/>
      <c r="BH514" s="25"/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T514" s="25"/>
      <c r="BU514" s="25"/>
      <c r="BV514" s="25"/>
      <c r="BW514" s="25"/>
      <c r="BX514" s="25"/>
      <c r="BY514" s="25"/>
      <c r="BZ514" s="25"/>
      <c r="CA514" s="25"/>
      <c r="CB514" s="25"/>
      <c r="CC514" s="25"/>
      <c r="CD514" s="25"/>
      <c r="CE514" s="25"/>
      <c r="CF514" s="25"/>
      <c r="CG514" s="25"/>
      <c r="CH514" s="25"/>
      <c r="CI514" s="25"/>
      <c r="CJ514" s="25"/>
      <c r="CK514" s="25"/>
      <c r="CL514" s="25"/>
    </row>
    <row r="515" spans="1:90" s="34" customFormat="1" ht="12">
      <c r="A515" s="8" t="s">
        <v>121</v>
      </c>
      <c r="B515" s="4" t="s">
        <v>35</v>
      </c>
      <c r="C515" s="4" t="s">
        <v>8</v>
      </c>
      <c r="D515" s="4" t="s">
        <v>6</v>
      </c>
      <c r="E515" s="4"/>
      <c r="F515" s="21"/>
      <c r="G515" s="66">
        <f t="shared" ref="G515:N518" si="260">G516</f>
        <v>500000</v>
      </c>
      <c r="H515" s="66">
        <f t="shared" si="260"/>
        <v>-4500</v>
      </c>
      <c r="I515" s="66">
        <f t="shared" si="239"/>
        <v>495500</v>
      </c>
      <c r="J515" s="66">
        <f t="shared" si="260"/>
        <v>500000</v>
      </c>
      <c r="K515" s="66">
        <f t="shared" si="260"/>
        <v>0</v>
      </c>
      <c r="L515" s="66">
        <f t="shared" si="245"/>
        <v>500000</v>
      </c>
      <c r="M515" s="66">
        <f t="shared" si="260"/>
        <v>500000</v>
      </c>
      <c r="N515" s="66">
        <f t="shared" si="260"/>
        <v>0</v>
      </c>
      <c r="O515" s="66">
        <f t="shared" si="246"/>
        <v>500000</v>
      </c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F515" s="41"/>
      <c r="AG515" s="41"/>
      <c r="AH515" s="41"/>
      <c r="AI515" s="41"/>
      <c r="AJ515" s="41"/>
      <c r="AK515" s="41"/>
      <c r="AL515" s="41"/>
      <c r="AM515" s="41"/>
      <c r="AN515" s="41"/>
      <c r="AO515" s="41"/>
      <c r="AP515" s="41"/>
      <c r="AQ515" s="41"/>
      <c r="AR515" s="41"/>
      <c r="AS515" s="41"/>
      <c r="AT515" s="41"/>
      <c r="AU515" s="41"/>
      <c r="AV515" s="41"/>
      <c r="AW515" s="41"/>
      <c r="AX515" s="41"/>
      <c r="AY515" s="41"/>
      <c r="AZ515" s="41"/>
      <c r="BA515" s="41"/>
      <c r="BB515" s="41"/>
      <c r="BC515" s="41"/>
      <c r="BD515" s="41"/>
      <c r="BE515" s="41"/>
      <c r="BF515" s="41"/>
      <c r="BG515" s="41"/>
      <c r="BH515" s="41"/>
      <c r="BI515" s="41"/>
      <c r="BJ515" s="41"/>
      <c r="BK515" s="41"/>
      <c r="BL515" s="41"/>
      <c r="BM515" s="41"/>
      <c r="BN515" s="41"/>
      <c r="BO515" s="41"/>
      <c r="BP515" s="41"/>
      <c r="BQ515" s="41"/>
      <c r="BR515" s="41"/>
      <c r="BS515" s="41"/>
      <c r="BT515" s="41"/>
      <c r="BU515" s="41"/>
      <c r="BV515" s="41"/>
      <c r="BW515" s="41"/>
      <c r="BX515" s="41"/>
      <c r="BY515" s="41"/>
      <c r="BZ515" s="41"/>
      <c r="CA515" s="41"/>
      <c r="CB515" s="41"/>
      <c r="CC515" s="41"/>
      <c r="CD515" s="41"/>
      <c r="CE515" s="41"/>
      <c r="CF515" s="41"/>
      <c r="CG515" s="41"/>
      <c r="CH515" s="41"/>
      <c r="CI515" s="41"/>
      <c r="CJ515" s="41"/>
      <c r="CK515" s="41"/>
      <c r="CL515" s="41"/>
    </row>
    <row r="516" spans="1:90" s="31" customFormat="1" ht="24">
      <c r="A516" s="7" t="s">
        <v>497</v>
      </c>
      <c r="B516" s="6" t="s">
        <v>35</v>
      </c>
      <c r="C516" s="6" t="s">
        <v>8</v>
      </c>
      <c r="D516" s="6" t="s">
        <v>6</v>
      </c>
      <c r="E516" s="6" t="s">
        <v>150</v>
      </c>
      <c r="F516" s="9"/>
      <c r="G516" s="67">
        <f t="shared" si="260"/>
        <v>500000</v>
      </c>
      <c r="H516" s="67">
        <f t="shared" si="260"/>
        <v>-4500</v>
      </c>
      <c r="I516" s="67">
        <f t="shared" si="239"/>
        <v>495500</v>
      </c>
      <c r="J516" s="67">
        <f t="shared" si="260"/>
        <v>500000</v>
      </c>
      <c r="K516" s="67">
        <f t="shared" si="260"/>
        <v>0</v>
      </c>
      <c r="L516" s="67">
        <f t="shared" si="245"/>
        <v>500000</v>
      </c>
      <c r="M516" s="67">
        <f t="shared" si="260"/>
        <v>500000</v>
      </c>
      <c r="N516" s="67">
        <f t="shared" si="260"/>
        <v>0</v>
      </c>
      <c r="O516" s="67">
        <f t="shared" si="246"/>
        <v>500000</v>
      </c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/>
      <c r="AQ516" s="25"/>
      <c r="AR516" s="25"/>
      <c r="AS516" s="25"/>
      <c r="AT516" s="25"/>
      <c r="AU516" s="25"/>
      <c r="AV516" s="25"/>
      <c r="AW516" s="25"/>
      <c r="AX516" s="25"/>
      <c r="AY516" s="25"/>
      <c r="AZ516" s="25"/>
      <c r="BA516" s="25"/>
      <c r="BB516" s="25"/>
      <c r="BC516" s="25"/>
      <c r="BD516" s="25"/>
      <c r="BE516" s="25"/>
      <c r="BF516" s="25"/>
      <c r="BG516" s="25"/>
      <c r="BH516" s="25"/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T516" s="25"/>
      <c r="BU516" s="25"/>
      <c r="BV516" s="25"/>
      <c r="BW516" s="25"/>
      <c r="BX516" s="25"/>
      <c r="BY516" s="25"/>
      <c r="BZ516" s="25"/>
      <c r="CA516" s="25"/>
      <c r="CB516" s="25"/>
      <c r="CC516" s="25"/>
      <c r="CD516" s="25"/>
      <c r="CE516" s="25"/>
      <c r="CF516" s="25"/>
      <c r="CG516" s="25"/>
      <c r="CH516" s="25"/>
      <c r="CI516" s="25"/>
      <c r="CJ516" s="25"/>
      <c r="CK516" s="25"/>
      <c r="CL516" s="25"/>
    </row>
    <row r="517" spans="1:90" s="31" customFormat="1" ht="12">
      <c r="A517" s="7" t="s">
        <v>186</v>
      </c>
      <c r="B517" s="6" t="s">
        <v>35</v>
      </c>
      <c r="C517" s="6" t="s">
        <v>8</v>
      </c>
      <c r="D517" s="6" t="s">
        <v>6</v>
      </c>
      <c r="E517" s="6" t="s">
        <v>436</v>
      </c>
      <c r="F517" s="9"/>
      <c r="G517" s="67">
        <f t="shared" si="260"/>
        <v>500000</v>
      </c>
      <c r="H517" s="67">
        <f t="shared" si="260"/>
        <v>-4500</v>
      </c>
      <c r="I517" s="67">
        <f t="shared" si="239"/>
        <v>495500</v>
      </c>
      <c r="J517" s="67">
        <f t="shared" si="260"/>
        <v>500000</v>
      </c>
      <c r="K517" s="67">
        <f t="shared" si="260"/>
        <v>0</v>
      </c>
      <c r="L517" s="67">
        <f t="shared" si="245"/>
        <v>500000</v>
      </c>
      <c r="M517" s="67">
        <f t="shared" si="260"/>
        <v>500000</v>
      </c>
      <c r="N517" s="67">
        <f t="shared" si="260"/>
        <v>0</v>
      </c>
      <c r="O517" s="67">
        <f t="shared" si="246"/>
        <v>500000</v>
      </c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5"/>
      <c r="AW517" s="25"/>
      <c r="AX517" s="25"/>
      <c r="AY517" s="25"/>
      <c r="AZ517" s="25"/>
      <c r="BA517" s="25"/>
      <c r="BB517" s="25"/>
      <c r="BC517" s="25"/>
      <c r="BD517" s="25"/>
      <c r="BE517" s="25"/>
      <c r="BF517" s="25"/>
      <c r="BG517" s="25"/>
      <c r="BH517" s="25"/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T517" s="25"/>
      <c r="BU517" s="25"/>
      <c r="BV517" s="25"/>
      <c r="BW517" s="25"/>
      <c r="BX517" s="25"/>
      <c r="BY517" s="25"/>
      <c r="BZ517" s="25"/>
      <c r="CA517" s="25"/>
      <c r="CB517" s="25"/>
      <c r="CC517" s="25"/>
      <c r="CD517" s="25"/>
      <c r="CE517" s="25"/>
      <c r="CF517" s="25"/>
      <c r="CG517" s="25"/>
      <c r="CH517" s="25"/>
      <c r="CI517" s="25"/>
      <c r="CJ517" s="25"/>
      <c r="CK517" s="25"/>
      <c r="CL517" s="25"/>
    </row>
    <row r="518" spans="1:90" s="31" customFormat="1" ht="12">
      <c r="A518" s="7" t="s">
        <v>425</v>
      </c>
      <c r="B518" s="6" t="s">
        <v>35</v>
      </c>
      <c r="C518" s="6" t="s">
        <v>8</v>
      </c>
      <c r="D518" s="6" t="s">
        <v>6</v>
      </c>
      <c r="E518" s="6" t="s">
        <v>436</v>
      </c>
      <c r="F518" s="9" t="s">
        <v>61</v>
      </c>
      <c r="G518" s="67">
        <f t="shared" si="260"/>
        <v>500000</v>
      </c>
      <c r="H518" s="67">
        <f t="shared" si="260"/>
        <v>-4500</v>
      </c>
      <c r="I518" s="67">
        <f t="shared" si="239"/>
        <v>495500</v>
      </c>
      <c r="J518" s="67">
        <f t="shared" si="260"/>
        <v>500000</v>
      </c>
      <c r="K518" s="67">
        <f t="shared" si="260"/>
        <v>0</v>
      </c>
      <c r="L518" s="67">
        <f t="shared" si="245"/>
        <v>500000</v>
      </c>
      <c r="M518" s="67">
        <f t="shared" si="260"/>
        <v>500000</v>
      </c>
      <c r="N518" s="88">
        <f t="shared" si="260"/>
        <v>0</v>
      </c>
      <c r="O518" s="67">
        <f t="shared" si="246"/>
        <v>500000</v>
      </c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  <c r="BE518" s="25"/>
      <c r="BF518" s="25"/>
      <c r="BG518" s="25"/>
      <c r="BH518" s="25"/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T518" s="25"/>
      <c r="BU518" s="25"/>
      <c r="BV518" s="25"/>
      <c r="BW518" s="25"/>
      <c r="BX518" s="25"/>
      <c r="BY518" s="25"/>
      <c r="BZ518" s="25"/>
      <c r="CA518" s="25"/>
      <c r="CB518" s="25"/>
      <c r="CC518" s="25"/>
      <c r="CD518" s="25"/>
      <c r="CE518" s="25"/>
      <c r="CF518" s="25"/>
      <c r="CG518" s="25"/>
      <c r="CH518" s="25"/>
      <c r="CI518" s="25"/>
      <c r="CJ518" s="25"/>
      <c r="CK518" s="25"/>
      <c r="CL518" s="25"/>
    </row>
    <row r="519" spans="1:90" s="31" customFormat="1" ht="12">
      <c r="A519" s="7" t="s">
        <v>82</v>
      </c>
      <c r="B519" s="6" t="s">
        <v>35</v>
      </c>
      <c r="C519" s="6" t="s">
        <v>8</v>
      </c>
      <c r="D519" s="6" t="s">
        <v>6</v>
      </c>
      <c r="E519" s="6" t="s">
        <v>436</v>
      </c>
      <c r="F519" s="9" t="s">
        <v>62</v>
      </c>
      <c r="G519" s="67">
        <v>500000</v>
      </c>
      <c r="H519" s="67">
        <f>-4500</f>
        <v>-4500</v>
      </c>
      <c r="I519" s="67">
        <f t="shared" si="239"/>
        <v>495500</v>
      </c>
      <c r="J519" s="68">
        <v>500000</v>
      </c>
      <c r="K519" s="67"/>
      <c r="L519" s="67">
        <f t="shared" si="245"/>
        <v>500000</v>
      </c>
      <c r="M519" s="67">
        <v>500000</v>
      </c>
      <c r="N519" s="88"/>
      <c r="O519" s="67">
        <f t="shared" si="246"/>
        <v>500000</v>
      </c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  <c r="AN519" s="25"/>
      <c r="AO519" s="25"/>
      <c r="AP519" s="25"/>
      <c r="AQ519" s="25"/>
      <c r="AR519" s="25"/>
      <c r="AS519" s="25"/>
      <c r="AT519" s="25"/>
      <c r="AU519" s="25"/>
      <c r="AV519" s="25"/>
      <c r="AW519" s="25"/>
      <c r="AX519" s="25"/>
      <c r="AY519" s="25"/>
      <c r="AZ519" s="25"/>
      <c r="BA519" s="25"/>
      <c r="BB519" s="25"/>
      <c r="BC519" s="25"/>
      <c r="BD519" s="25"/>
      <c r="BE519" s="25"/>
      <c r="BF519" s="25"/>
      <c r="BG519" s="25"/>
      <c r="BH519" s="25"/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T519" s="25"/>
      <c r="BU519" s="25"/>
      <c r="BV519" s="25"/>
      <c r="BW519" s="25"/>
      <c r="BX519" s="25"/>
      <c r="BY519" s="25"/>
      <c r="BZ519" s="25"/>
      <c r="CA519" s="25"/>
      <c r="CB519" s="25"/>
      <c r="CC519" s="25"/>
      <c r="CD519" s="25"/>
      <c r="CE519" s="25"/>
      <c r="CF519" s="25"/>
      <c r="CG519" s="25"/>
      <c r="CH519" s="25"/>
      <c r="CI519" s="25"/>
      <c r="CJ519" s="25"/>
      <c r="CK519" s="25"/>
      <c r="CL519" s="25"/>
    </row>
    <row r="520" spans="1:90" s="32" customFormat="1" ht="14.25" hidden="1" customHeight="1">
      <c r="A520" s="1" t="s">
        <v>265</v>
      </c>
      <c r="B520" s="18">
        <v>801</v>
      </c>
      <c r="C520" s="2" t="s">
        <v>15</v>
      </c>
      <c r="D520" s="2"/>
      <c r="E520" s="2"/>
      <c r="F520" s="12"/>
      <c r="G520" s="65">
        <f t="shared" ref="G520:M527" si="261">G521</f>
        <v>0</v>
      </c>
      <c r="H520" s="65">
        <f t="shared" si="261"/>
        <v>0</v>
      </c>
      <c r="I520" s="65">
        <f t="shared" si="239"/>
        <v>0</v>
      </c>
      <c r="J520" s="65">
        <f t="shared" si="261"/>
        <v>0</v>
      </c>
      <c r="K520" s="65"/>
      <c r="L520" s="65"/>
      <c r="M520" s="65">
        <f t="shared" si="261"/>
        <v>0</v>
      </c>
      <c r="N520" s="31"/>
      <c r="O520" s="91"/>
      <c r="P520" s="31"/>
      <c r="Q520" s="31"/>
    </row>
    <row r="521" spans="1:90" s="34" customFormat="1" ht="14.25" hidden="1" customHeight="1">
      <c r="A521" s="19" t="s">
        <v>264</v>
      </c>
      <c r="B521" s="20">
        <v>801</v>
      </c>
      <c r="C521" s="4" t="s">
        <v>15</v>
      </c>
      <c r="D521" s="4" t="s">
        <v>8</v>
      </c>
      <c r="E521" s="4"/>
      <c r="F521" s="21"/>
      <c r="G521" s="66">
        <f t="shared" si="261"/>
        <v>0</v>
      </c>
      <c r="H521" s="66">
        <f t="shared" si="261"/>
        <v>0</v>
      </c>
      <c r="I521" s="65">
        <f t="shared" si="239"/>
        <v>0</v>
      </c>
      <c r="J521" s="66">
        <f t="shared" si="261"/>
        <v>0</v>
      </c>
      <c r="K521" s="66"/>
      <c r="L521" s="66"/>
      <c r="M521" s="66">
        <f t="shared" si="261"/>
        <v>0</v>
      </c>
      <c r="N521" s="56"/>
      <c r="O521" s="92"/>
      <c r="P521" s="56"/>
      <c r="Q521" s="56"/>
    </row>
    <row r="522" spans="1:90" s="31" customFormat="1" ht="36" hidden="1">
      <c r="A522" s="10" t="s">
        <v>269</v>
      </c>
      <c r="B522" s="16">
        <v>801</v>
      </c>
      <c r="C522" s="6" t="s">
        <v>15</v>
      </c>
      <c r="D522" s="6" t="s">
        <v>8</v>
      </c>
      <c r="E522" s="6" t="s">
        <v>266</v>
      </c>
      <c r="F522" s="9"/>
      <c r="G522" s="67">
        <f>G526+G523</f>
        <v>0</v>
      </c>
      <c r="H522" s="67">
        <f>H526+H523</f>
        <v>0</v>
      </c>
      <c r="I522" s="65">
        <f t="shared" si="239"/>
        <v>0</v>
      </c>
      <c r="J522" s="67">
        <f t="shared" ref="J522:M522" si="262">J526+J523</f>
        <v>0</v>
      </c>
      <c r="K522" s="67"/>
      <c r="L522" s="67"/>
      <c r="M522" s="67">
        <f t="shared" si="262"/>
        <v>0</v>
      </c>
      <c r="O522" s="91"/>
    </row>
    <row r="523" spans="1:90" s="31" customFormat="1" ht="14.25" hidden="1" customHeight="1">
      <c r="A523" s="7" t="s">
        <v>201</v>
      </c>
      <c r="B523" s="16">
        <v>801</v>
      </c>
      <c r="C523" s="6" t="s">
        <v>15</v>
      </c>
      <c r="D523" s="6" t="s">
        <v>8</v>
      </c>
      <c r="E523" s="6" t="s">
        <v>270</v>
      </c>
      <c r="F523" s="9"/>
      <c r="G523" s="67">
        <f>G524</f>
        <v>0</v>
      </c>
      <c r="H523" s="67">
        <f>H524</f>
        <v>0</v>
      </c>
      <c r="I523" s="65">
        <f t="shared" si="239"/>
        <v>0</v>
      </c>
      <c r="J523" s="67">
        <f t="shared" ref="J523:M524" si="263">J524</f>
        <v>0</v>
      </c>
      <c r="K523" s="67"/>
      <c r="L523" s="67"/>
      <c r="M523" s="67">
        <f t="shared" si="263"/>
        <v>0</v>
      </c>
      <c r="O523" s="91"/>
    </row>
    <row r="524" spans="1:90" s="31" customFormat="1" ht="14.25" hidden="1" customHeight="1">
      <c r="A524" s="15" t="s">
        <v>65</v>
      </c>
      <c r="B524" s="16">
        <v>801</v>
      </c>
      <c r="C524" s="6" t="s">
        <v>15</v>
      </c>
      <c r="D524" s="6" t="s">
        <v>8</v>
      </c>
      <c r="E524" s="6" t="s">
        <v>270</v>
      </c>
      <c r="F524" s="9" t="s">
        <v>22</v>
      </c>
      <c r="G524" s="67">
        <f>G525</f>
        <v>0</v>
      </c>
      <c r="H524" s="67">
        <f>H525</f>
        <v>0</v>
      </c>
      <c r="I524" s="65">
        <f t="shared" si="239"/>
        <v>0</v>
      </c>
      <c r="J524" s="67">
        <f t="shared" si="263"/>
        <v>0</v>
      </c>
      <c r="K524" s="67"/>
      <c r="L524" s="67"/>
      <c r="M524" s="67">
        <f t="shared" si="263"/>
        <v>0</v>
      </c>
      <c r="O524" s="91"/>
    </row>
    <row r="525" spans="1:90" s="31" customFormat="1" ht="14.25" hidden="1" customHeight="1">
      <c r="A525" s="7" t="s">
        <v>235</v>
      </c>
      <c r="B525" s="16">
        <v>801</v>
      </c>
      <c r="C525" s="6" t="s">
        <v>15</v>
      </c>
      <c r="D525" s="6" t="s">
        <v>8</v>
      </c>
      <c r="E525" s="6" t="s">
        <v>270</v>
      </c>
      <c r="F525" s="9" t="s">
        <v>236</v>
      </c>
      <c r="G525" s="67"/>
      <c r="H525" s="67"/>
      <c r="I525" s="65">
        <f t="shared" si="239"/>
        <v>0</v>
      </c>
      <c r="J525" s="67"/>
      <c r="K525" s="67"/>
      <c r="L525" s="67"/>
      <c r="M525" s="67"/>
      <c r="O525" s="91"/>
    </row>
    <row r="526" spans="1:90" s="31" customFormat="1" ht="14.25" hidden="1" customHeight="1">
      <c r="A526" s="7" t="s">
        <v>201</v>
      </c>
      <c r="B526" s="16">
        <v>801</v>
      </c>
      <c r="C526" s="6" t="s">
        <v>15</v>
      </c>
      <c r="D526" s="6" t="s">
        <v>8</v>
      </c>
      <c r="E526" s="6" t="s">
        <v>270</v>
      </c>
      <c r="F526" s="9"/>
      <c r="G526" s="67">
        <f t="shared" si="261"/>
        <v>0</v>
      </c>
      <c r="H526" s="67">
        <f t="shared" si="261"/>
        <v>0</v>
      </c>
      <c r="I526" s="65">
        <f t="shared" si="239"/>
        <v>0</v>
      </c>
      <c r="J526" s="67">
        <f t="shared" si="261"/>
        <v>0</v>
      </c>
      <c r="K526" s="67"/>
      <c r="L526" s="67"/>
      <c r="M526" s="67">
        <f t="shared" si="261"/>
        <v>0</v>
      </c>
      <c r="O526" s="91"/>
    </row>
    <row r="527" spans="1:90" s="31" customFormat="1" ht="14.25" hidden="1" customHeight="1">
      <c r="A527" s="10" t="s">
        <v>63</v>
      </c>
      <c r="B527" s="16">
        <v>801</v>
      </c>
      <c r="C527" s="6" t="s">
        <v>15</v>
      </c>
      <c r="D527" s="6" t="s">
        <v>8</v>
      </c>
      <c r="E527" s="6" t="s">
        <v>270</v>
      </c>
      <c r="F527" s="9" t="s">
        <v>61</v>
      </c>
      <c r="G527" s="67">
        <f t="shared" si="261"/>
        <v>0</v>
      </c>
      <c r="H527" s="67">
        <f t="shared" si="261"/>
        <v>0</v>
      </c>
      <c r="I527" s="65">
        <f t="shared" si="239"/>
        <v>0</v>
      </c>
      <c r="J527" s="67">
        <f t="shared" si="261"/>
        <v>0</v>
      </c>
      <c r="K527" s="67"/>
      <c r="L527" s="67"/>
      <c r="M527" s="67">
        <f t="shared" si="261"/>
        <v>0</v>
      </c>
      <c r="O527" s="91"/>
    </row>
    <row r="528" spans="1:90" s="31" customFormat="1" ht="14.25" hidden="1" customHeight="1">
      <c r="A528" s="10" t="s">
        <v>80</v>
      </c>
      <c r="B528" s="16">
        <v>801</v>
      </c>
      <c r="C528" s="6" t="s">
        <v>15</v>
      </c>
      <c r="D528" s="6" t="s">
        <v>8</v>
      </c>
      <c r="E528" s="6" t="s">
        <v>270</v>
      </c>
      <c r="F528" s="9" t="s">
        <v>62</v>
      </c>
      <c r="G528" s="67"/>
      <c r="H528" s="67"/>
      <c r="I528" s="65">
        <f t="shared" si="239"/>
        <v>0</v>
      </c>
      <c r="J528" s="68"/>
      <c r="K528" s="68"/>
      <c r="L528" s="68"/>
      <c r="M528" s="67"/>
      <c r="O528" s="91"/>
    </row>
    <row r="529" spans="1:90" s="31" customFormat="1" ht="6" customHeight="1">
      <c r="A529" s="7"/>
      <c r="B529" s="6"/>
      <c r="C529" s="6"/>
      <c r="D529" s="6"/>
      <c r="E529" s="6"/>
      <c r="F529" s="6"/>
      <c r="G529" s="67"/>
      <c r="H529" s="67"/>
      <c r="I529" s="65"/>
      <c r="J529" s="68"/>
      <c r="K529" s="68"/>
      <c r="L529" s="68"/>
      <c r="M529" s="65"/>
      <c r="N529" s="25"/>
      <c r="O529" s="91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  <c r="AG529" s="25"/>
      <c r="AH529" s="25"/>
      <c r="AI529" s="25"/>
      <c r="AJ529" s="25"/>
      <c r="AK529" s="25"/>
      <c r="AL529" s="25"/>
      <c r="AM529" s="25"/>
      <c r="AN529" s="25"/>
      <c r="AO529" s="25"/>
      <c r="AP529" s="25"/>
      <c r="AQ529" s="25"/>
      <c r="AR529" s="25"/>
      <c r="AS529" s="25"/>
      <c r="AT529" s="25"/>
      <c r="AU529" s="25"/>
      <c r="AV529" s="25"/>
      <c r="AW529" s="25"/>
      <c r="AX529" s="25"/>
      <c r="AY529" s="25"/>
      <c r="AZ529" s="25"/>
      <c r="BA529" s="25"/>
      <c r="BB529" s="25"/>
      <c r="BC529" s="25"/>
      <c r="BD529" s="25"/>
      <c r="BE529" s="25"/>
      <c r="BF529" s="25"/>
      <c r="BG529" s="25"/>
      <c r="BH529" s="25"/>
      <c r="BI529" s="25"/>
      <c r="BJ529" s="25"/>
      <c r="BK529" s="25"/>
      <c r="BL529" s="25"/>
      <c r="BM529" s="25"/>
      <c r="BN529" s="25"/>
      <c r="BO529" s="25"/>
      <c r="BP529" s="25"/>
      <c r="BQ529" s="25"/>
      <c r="BR529" s="25"/>
      <c r="BS529" s="25"/>
      <c r="BT529" s="25"/>
      <c r="BU529" s="25"/>
      <c r="BV529" s="25"/>
      <c r="BW529" s="25"/>
      <c r="BX529" s="25"/>
      <c r="BY529" s="25"/>
      <c r="BZ529" s="25"/>
      <c r="CA529" s="25"/>
      <c r="CB529" s="25"/>
      <c r="CC529" s="25"/>
      <c r="CD529" s="25"/>
      <c r="CE529" s="25"/>
      <c r="CF529" s="25"/>
      <c r="CG529" s="25"/>
      <c r="CH529" s="25"/>
      <c r="CI529" s="25"/>
      <c r="CJ529" s="25"/>
      <c r="CK529" s="25"/>
      <c r="CL529" s="25"/>
    </row>
    <row r="530" spans="1:90" s="31" customFormat="1" ht="24">
      <c r="A530" s="11" t="s">
        <v>526</v>
      </c>
      <c r="B530" s="2" t="s">
        <v>514</v>
      </c>
      <c r="C530" s="2"/>
      <c r="D530" s="2"/>
      <c r="E530" s="2"/>
      <c r="F530" s="2"/>
      <c r="G530" s="65">
        <f>G531</f>
        <v>1345500</v>
      </c>
      <c r="H530" s="65">
        <f>H531</f>
        <v>0</v>
      </c>
      <c r="I530" s="65">
        <f t="shared" si="239"/>
        <v>1345500</v>
      </c>
      <c r="J530" s="69">
        <f>J531</f>
        <v>1386500</v>
      </c>
      <c r="K530" s="65">
        <f>K531</f>
        <v>0</v>
      </c>
      <c r="L530" s="65">
        <f t="shared" ref="L530:L544" si="264">J530+K530</f>
        <v>1386500</v>
      </c>
      <c r="M530" s="65">
        <f>M531</f>
        <v>1429150</v>
      </c>
      <c r="N530" s="89">
        <f>N531</f>
        <v>0</v>
      </c>
      <c r="O530" s="65">
        <f t="shared" ref="O530:O544" si="265">M530+N530</f>
        <v>1429150</v>
      </c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  <c r="AG530" s="25"/>
      <c r="AH530" s="25"/>
      <c r="AI530" s="25"/>
      <c r="AJ530" s="25"/>
      <c r="AK530" s="25"/>
      <c r="AL530" s="25"/>
      <c r="AM530" s="25"/>
      <c r="AN530" s="25"/>
      <c r="AO530" s="25"/>
      <c r="AP530" s="25"/>
      <c r="AQ530" s="25"/>
      <c r="AR530" s="25"/>
      <c r="AS530" s="25"/>
      <c r="AT530" s="25"/>
      <c r="AU530" s="25"/>
      <c r="AV530" s="25"/>
      <c r="AW530" s="25"/>
      <c r="AX530" s="25"/>
      <c r="AY530" s="25"/>
      <c r="AZ530" s="25"/>
      <c r="BA530" s="25"/>
      <c r="BB530" s="25"/>
      <c r="BC530" s="25"/>
      <c r="BD530" s="25"/>
      <c r="BE530" s="25"/>
      <c r="BF530" s="25"/>
      <c r="BG530" s="25"/>
      <c r="BH530" s="25"/>
      <c r="BI530" s="25"/>
      <c r="BJ530" s="25"/>
      <c r="BK530" s="25"/>
      <c r="BL530" s="25"/>
      <c r="BM530" s="25"/>
      <c r="BN530" s="25"/>
      <c r="BO530" s="25"/>
      <c r="BP530" s="25"/>
      <c r="BQ530" s="25"/>
      <c r="BR530" s="25"/>
      <c r="BS530" s="25"/>
      <c r="BT530" s="25"/>
      <c r="BU530" s="25"/>
      <c r="BV530" s="25"/>
      <c r="BW530" s="25"/>
      <c r="BX530" s="25"/>
      <c r="BY530" s="25"/>
      <c r="BZ530" s="25"/>
      <c r="CA530" s="25"/>
      <c r="CB530" s="25"/>
      <c r="CC530" s="25"/>
      <c r="CD530" s="25"/>
      <c r="CE530" s="25"/>
      <c r="CF530" s="25"/>
      <c r="CG530" s="25"/>
      <c r="CH530" s="25"/>
      <c r="CI530" s="25"/>
      <c r="CJ530" s="25"/>
      <c r="CK530" s="25"/>
      <c r="CL530" s="25"/>
    </row>
    <row r="531" spans="1:90" s="31" customFormat="1" ht="24">
      <c r="A531" s="8" t="s">
        <v>28</v>
      </c>
      <c r="B531" s="4" t="s">
        <v>515</v>
      </c>
      <c r="C531" s="4" t="s">
        <v>5</v>
      </c>
      <c r="D531" s="4" t="s">
        <v>7</v>
      </c>
      <c r="E531" s="4"/>
      <c r="F531" s="4"/>
      <c r="G531" s="66">
        <f>G532</f>
        <v>1345500</v>
      </c>
      <c r="H531" s="66">
        <f>H532</f>
        <v>0</v>
      </c>
      <c r="I531" s="66">
        <f t="shared" si="239"/>
        <v>1345500</v>
      </c>
      <c r="J531" s="66">
        <f t="shared" ref="J531:M531" si="266">J532</f>
        <v>1386500</v>
      </c>
      <c r="K531" s="66">
        <f>K532</f>
        <v>0</v>
      </c>
      <c r="L531" s="66">
        <f t="shared" si="264"/>
        <v>1386500</v>
      </c>
      <c r="M531" s="66">
        <f t="shared" si="266"/>
        <v>1429150</v>
      </c>
      <c r="N531" s="90">
        <f>N532</f>
        <v>0</v>
      </c>
      <c r="O531" s="66">
        <f t="shared" si="265"/>
        <v>1429150</v>
      </c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  <c r="AG531" s="25"/>
      <c r="AH531" s="25"/>
      <c r="AI531" s="25"/>
      <c r="AJ531" s="25"/>
      <c r="AK531" s="25"/>
      <c r="AL531" s="25"/>
      <c r="AM531" s="25"/>
      <c r="AN531" s="25"/>
      <c r="AO531" s="25"/>
      <c r="AP531" s="25"/>
      <c r="AQ531" s="25"/>
      <c r="AR531" s="25"/>
      <c r="AS531" s="25"/>
      <c r="AT531" s="25"/>
      <c r="AU531" s="25"/>
      <c r="AV531" s="25"/>
      <c r="AW531" s="25"/>
      <c r="AX531" s="25"/>
      <c r="AY531" s="25"/>
      <c r="AZ531" s="25"/>
      <c r="BA531" s="25"/>
      <c r="BB531" s="25"/>
      <c r="BC531" s="25"/>
      <c r="BD531" s="25"/>
      <c r="BE531" s="25"/>
      <c r="BF531" s="25"/>
      <c r="BG531" s="25"/>
      <c r="BH531" s="25"/>
      <c r="BI531" s="25"/>
      <c r="BJ531" s="25"/>
      <c r="BK531" s="25"/>
      <c r="BL531" s="25"/>
      <c r="BM531" s="25"/>
      <c r="BN531" s="25"/>
      <c r="BO531" s="25"/>
      <c r="BP531" s="25"/>
      <c r="BQ531" s="25"/>
      <c r="BR531" s="25"/>
      <c r="BS531" s="25"/>
      <c r="BT531" s="25"/>
      <c r="BU531" s="25"/>
      <c r="BV531" s="25"/>
      <c r="BW531" s="25"/>
      <c r="BX531" s="25"/>
      <c r="BY531" s="25"/>
      <c r="BZ531" s="25"/>
      <c r="CA531" s="25"/>
      <c r="CB531" s="25"/>
      <c r="CC531" s="25"/>
      <c r="CD531" s="25"/>
      <c r="CE531" s="25"/>
      <c r="CF531" s="25"/>
      <c r="CG531" s="25"/>
      <c r="CH531" s="25"/>
      <c r="CI531" s="25"/>
      <c r="CJ531" s="25"/>
      <c r="CK531" s="25"/>
      <c r="CL531" s="25"/>
    </row>
    <row r="532" spans="1:90" s="31" customFormat="1" ht="12">
      <c r="A532" s="7" t="s">
        <v>58</v>
      </c>
      <c r="B532" s="6" t="s">
        <v>515</v>
      </c>
      <c r="C532" s="6" t="s">
        <v>5</v>
      </c>
      <c r="D532" s="6" t="s">
        <v>7</v>
      </c>
      <c r="E532" s="6" t="s">
        <v>126</v>
      </c>
      <c r="F532" s="6"/>
      <c r="G532" s="67">
        <f>G533+G537</f>
        <v>1345500</v>
      </c>
      <c r="H532" s="67">
        <f>H533+H537</f>
        <v>0</v>
      </c>
      <c r="I532" s="67">
        <f t="shared" si="239"/>
        <v>1345500</v>
      </c>
      <c r="J532" s="67">
        <f t="shared" ref="J532:M532" si="267">J533+J537</f>
        <v>1386500</v>
      </c>
      <c r="K532" s="67">
        <f>K533+K537</f>
        <v>0</v>
      </c>
      <c r="L532" s="67">
        <f t="shared" si="264"/>
        <v>1386500</v>
      </c>
      <c r="M532" s="67">
        <f t="shared" si="267"/>
        <v>1429150</v>
      </c>
      <c r="N532" s="88">
        <f>N533+N537</f>
        <v>0</v>
      </c>
      <c r="O532" s="67">
        <f t="shared" si="265"/>
        <v>1429150</v>
      </c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  <c r="AG532" s="25"/>
      <c r="AH532" s="25"/>
      <c r="AI532" s="25"/>
      <c r="AJ532" s="25"/>
      <c r="AK532" s="25"/>
      <c r="AL532" s="25"/>
      <c r="AM532" s="25"/>
      <c r="AN532" s="25"/>
      <c r="AO532" s="25"/>
      <c r="AP532" s="25"/>
      <c r="AQ532" s="25"/>
      <c r="AR532" s="25"/>
      <c r="AS532" s="25"/>
      <c r="AT532" s="25"/>
      <c r="AU532" s="25"/>
      <c r="AV532" s="25"/>
      <c r="AW532" s="25"/>
      <c r="AX532" s="25"/>
      <c r="AY532" s="25"/>
      <c r="AZ532" s="25"/>
      <c r="BA532" s="25"/>
      <c r="BB532" s="25"/>
      <c r="BC532" s="25"/>
      <c r="BD532" s="25"/>
      <c r="BE532" s="25"/>
      <c r="BF532" s="25"/>
      <c r="BG532" s="25"/>
      <c r="BH532" s="25"/>
      <c r="BI532" s="25"/>
      <c r="BJ532" s="25"/>
      <c r="BK532" s="25"/>
      <c r="BL532" s="25"/>
      <c r="BM532" s="25"/>
      <c r="BN532" s="25"/>
      <c r="BO532" s="25"/>
      <c r="BP532" s="25"/>
      <c r="BQ532" s="25"/>
      <c r="BR532" s="25"/>
      <c r="BS532" s="25"/>
      <c r="BT532" s="25"/>
      <c r="BU532" s="25"/>
      <c r="BV532" s="25"/>
      <c r="BW532" s="25"/>
      <c r="BX532" s="25"/>
      <c r="BY532" s="25"/>
      <c r="BZ532" s="25"/>
      <c r="CA532" s="25"/>
      <c r="CB532" s="25"/>
      <c r="CC532" s="25"/>
      <c r="CD532" s="25"/>
      <c r="CE532" s="25"/>
      <c r="CF532" s="25"/>
      <c r="CG532" s="25"/>
      <c r="CH532" s="25"/>
      <c r="CI532" s="25"/>
      <c r="CJ532" s="25"/>
      <c r="CK532" s="25"/>
      <c r="CL532" s="25"/>
    </row>
    <row r="533" spans="1:90" s="31" customFormat="1" ht="12">
      <c r="A533" s="7" t="s">
        <v>59</v>
      </c>
      <c r="B533" s="6" t="s">
        <v>515</v>
      </c>
      <c r="C533" s="6" t="s">
        <v>5</v>
      </c>
      <c r="D533" s="6" t="s">
        <v>7</v>
      </c>
      <c r="E533" s="6" t="s">
        <v>127</v>
      </c>
      <c r="F533" s="6"/>
      <c r="G533" s="67">
        <f t="shared" ref="G533:N535" si="268">G534</f>
        <v>1066200</v>
      </c>
      <c r="H533" s="67">
        <f t="shared" si="268"/>
        <v>0</v>
      </c>
      <c r="I533" s="67">
        <f t="shared" si="239"/>
        <v>1066200</v>
      </c>
      <c r="J533" s="67">
        <f t="shared" si="268"/>
        <v>1107200</v>
      </c>
      <c r="K533" s="67">
        <f t="shared" si="268"/>
        <v>0</v>
      </c>
      <c r="L533" s="67">
        <f t="shared" si="264"/>
        <v>1107200</v>
      </c>
      <c r="M533" s="67">
        <f t="shared" si="268"/>
        <v>1149850</v>
      </c>
      <c r="N533" s="88">
        <f t="shared" si="268"/>
        <v>0</v>
      </c>
      <c r="O533" s="67">
        <f t="shared" si="265"/>
        <v>1149850</v>
      </c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  <c r="AN533" s="25"/>
      <c r="AO533" s="25"/>
      <c r="AP533" s="25"/>
      <c r="AQ533" s="25"/>
      <c r="AR533" s="25"/>
      <c r="AS533" s="25"/>
      <c r="AT533" s="25"/>
      <c r="AU533" s="25"/>
      <c r="AV533" s="25"/>
      <c r="AW533" s="25"/>
      <c r="AX533" s="25"/>
      <c r="AY533" s="25"/>
      <c r="AZ533" s="25"/>
      <c r="BA533" s="25"/>
      <c r="BB533" s="25"/>
      <c r="BC533" s="25"/>
      <c r="BD533" s="25"/>
      <c r="BE533" s="25"/>
      <c r="BF533" s="25"/>
      <c r="BG533" s="25"/>
      <c r="BH533" s="25"/>
      <c r="BI533" s="25"/>
      <c r="BJ533" s="25"/>
      <c r="BK533" s="25"/>
      <c r="BL533" s="25"/>
      <c r="BM533" s="25"/>
      <c r="BN533" s="25"/>
      <c r="BO533" s="25"/>
      <c r="BP533" s="25"/>
      <c r="BQ533" s="25"/>
      <c r="BR533" s="25"/>
      <c r="BS533" s="25"/>
      <c r="BT533" s="25"/>
      <c r="BU533" s="25"/>
      <c r="BV533" s="25"/>
      <c r="BW533" s="25"/>
      <c r="BX533" s="25"/>
      <c r="BY533" s="25"/>
      <c r="BZ533" s="25"/>
      <c r="CA533" s="25"/>
      <c r="CB533" s="25"/>
      <c r="CC533" s="25"/>
      <c r="CD533" s="25"/>
      <c r="CE533" s="25"/>
      <c r="CF533" s="25"/>
      <c r="CG533" s="25"/>
      <c r="CH533" s="25"/>
      <c r="CI533" s="25"/>
      <c r="CJ533" s="25"/>
      <c r="CK533" s="25"/>
      <c r="CL533" s="25"/>
    </row>
    <row r="534" spans="1:90" s="31" customFormat="1" ht="12">
      <c r="A534" s="33" t="s">
        <v>53</v>
      </c>
      <c r="B534" s="6" t="s">
        <v>515</v>
      </c>
      <c r="C534" s="6" t="s">
        <v>5</v>
      </c>
      <c r="D534" s="6" t="s">
        <v>7</v>
      </c>
      <c r="E534" s="6" t="s">
        <v>128</v>
      </c>
      <c r="F534" s="6"/>
      <c r="G534" s="67">
        <f t="shared" si="268"/>
        <v>1066200</v>
      </c>
      <c r="H534" s="67">
        <f t="shared" si="268"/>
        <v>0</v>
      </c>
      <c r="I534" s="67">
        <f t="shared" si="239"/>
        <v>1066200</v>
      </c>
      <c r="J534" s="67">
        <f t="shared" si="268"/>
        <v>1107200</v>
      </c>
      <c r="K534" s="67">
        <f t="shared" si="268"/>
        <v>0</v>
      </c>
      <c r="L534" s="67">
        <f t="shared" si="264"/>
        <v>1107200</v>
      </c>
      <c r="M534" s="67">
        <f t="shared" si="268"/>
        <v>1149850</v>
      </c>
      <c r="N534" s="88">
        <f t="shared" si="268"/>
        <v>0</v>
      </c>
      <c r="O534" s="67">
        <f t="shared" si="265"/>
        <v>1149850</v>
      </c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  <c r="AG534" s="25"/>
      <c r="AH534" s="25"/>
      <c r="AI534" s="25"/>
      <c r="AJ534" s="25"/>
      <c r="AK534" s="25"/>
      <c r="AL534" s="25"/>
      <c r="AM534" s="25"/>
      <c r="AN534" s="25"/>
      <c r="AO534" s="25"/>
      <c r="AP534" s="25"/>
      <c r="AQ534" s="25"/>
      <c r="AR534" s="25"/>
      <c r="AS534" s="25"/>
      <c r="AT534" s="25"/>
      <c r="AU534" s="25"/>
      <c r="AV534" s="25"/>
      <c r="AW534" s="25"/>
      <c r="AX534" s="25"/>
      <c r="AY534" s="25"/>
      <c r="AZ534" s="25"/>
      <c r="BA534" s="25"/>
      <c r="BB534" s="25"/>
      <c r="BC534" s="25"/>
      <c r="BD534" s="25"/>
      <c r="BE534" s="25"/>
      <c r="BF534" s="25"/>
      <c r="BG534" s="25"/>
      <c r="BH534" s="25"/>
      <c r="BI534" s="25"/>
      <c r="BJ534" s="25"/>
      <c r="BK534" s="25"/>
      <c r="BL534" s="25"/>
      <c r="BM534" s="25"/>
      <c r="BN534" s="25"/>
      <c r="BO534" s="25"/>
      <c r="BP534" s="25"/>
      <c r="BQ534" s="25"/>
      <c r="BR534" s="25"/>
      <c r="BS534" s="25"/>
      <c r="BT534" s="25"/>
      <c r="BU534" s="25"/>
      <c r="BV534" s="25"/>
      <c r="BW534" s="25"/>
      <c r="BX534" s="25"/>
      <c r="BY534" s="25"/>
      <c r="BZ534" s="25"/>
      <c r="CA534" s="25"/>
      <c r="CB534" s="25"/>
      <c r="CC534" s="25"/>
      <c r="CD534" s="25"/>
      <c r="CE534" s="25"/>
      <c r="CF534" s="25"/>
      <c r="CG534" s="25"/>
      <c r="CH534" s="25"/>
      <c r="CI534" s="25"/>
      <c r="CJ534" s="25"/>
      <c r="CK534" s="25"/>
      <c r="CL534" s="25"/>
    </row>
    <row r="535" spans="1:90" s="31" customFormat="1" ht="36">
      <c r="A535" s="7" t="s">
        <v>423</v>
      </c>
      <c r="B535" s="6" t="s">
        <v>515</v>
      </c>
      <c r="C535" s="6" t="s">
        <v>5</v>
      </c>
      <c r="D535" s="6" t="s">
        <v>7</v>
      </c>
      <c r="E535" s="6" t="s">
        <v>128</v>
      </c>
      <c r="F535" s="6" t="s">
        <v>54</v>
      </c>
      <c r="G535" s="67">
        <f t="shared" si="268"/>
        <v>1066200</v>
      </c>
      <c r="H535" s="67">
        <f t="shared" si="268"/>
        <v>0</v>
      </c>
      <c r="I535" s="67">
        <f t="shared" si="239"/>
        <v>1066200</v>
      </c>
      <c r="J535" s="67">
        <f t="shared" si="268"/>
        <v>1107200</v>
      </c>
      <c r="K535" s="67">
        <f t="shared" si="268"/>
        <v>0</v>
      </c>
      <c r="L535" s="67">
        <f t="shared" si="264"/>
        <v>1107200</v>
      </c>
      <c r="M535" s="67">
        <f t="shared" si="268"/>
        <v>1149850</v>
      </c>
      <c r="N535" s="88">
        <f t="shared" si="268"/>
        <v>0</v>
      </c>
      <c r="O535" s="67">
        <f t="shared" si="265"/>
        <v>1149850</v>
      </c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  <c r="AG535" s="25"/>
      <c r="AH535" s="25"/>
      <c r="AI535" s="25"/>
      <c r="AJ535" s="25"/>
      <c r="AK535" s="25"/>
      <c r="AL535" s="25"/>
      <c r="AM535" s="25"/>
      <c r="AN535" s="25"/>
      <c r="AO535" s="25"/>
      <c r="AP535" s="25"/>
      <c r="AQ535" s="25"/>
      <c r="AR535" s="25"/>
      <c r="AS535" s="25"/>
      <c r="AT535" s="25"/>
      <c r="AU535" s="25"/>
      <c r="AV535" s="25"/>
      <c r="AW535" s="25"/>
      <c r="AX535" s="25"/>
      <c r="AY535" s="25"/>
      <c r="AZ535" s="25"/>
      <c r="BA535" s="25"/>
      <c r="BB535" s="25"/>
      <c r="BC535" s="25"/>
      <c r="BD535" s="25"/>
      <c r="BE535" s="25"/>
      <c r="BF535" s="25"/>
      <c r="BG535" s="25"/>
      <c r="BH535" s="25"/>
      <c r="BI535" s="25"/>
      <c r="BJ535" s="25"/>
      <c r="BK535" s="25"/>
      <c r="BL535" s="25"/>
      <c r="BM535" s="25"/>
      <c r="BN535" s="25"/>
      <c r="BO535" s="25"/>
      <c r="BP535" s="25"/>
      <c r="BQ535" s="25"/>
      <c r="BR535" s="25"/>
      <c r="BS535" s="25"/>
      <c r="BT535" s="25"/>
      <c r="BU535" s="25"/>
      <c r="BV535" s="25"/>
      <c r="BW535" s="25"/>
      <c r="BX535" s="25"/>
      <c r="BY535" s="25"/>
      <c r="BZ535" s="25"/>
      <c r="CA535" s="25"/>
      <c r="CB535" s="25"/>
      <c r="CC535" s="25"/>
      <c r="CD535" s="25"/>
      <c r="CE535" s="25"/>
      <c r="CF535" s="25"/>
      <c r="CG535" s="25"/>
      <c r="CH535" s="25"/>
      <c r="CI535" s="25"/>
      <c r="CJ535" s="25"/>
      <c r="CK535" s="25"/>
      <c r="CL535" s="25"/>
    </row>
    <row r="536" spans="1:90" s="31" customFormat="1" ht="12">
      <c r="A536" s="7" t="s">
        <v>57</v>
      </c>
      <c r="B536" s="6" t="s">
        <v>515</v>
      </c>
      <c r="C536" s="6" t="s">
        <v>5</v>
      </c>
      <c r="D536" s="6" t="s">
        <v>7</v>
      </c>
      <c r="E536" s="6" t="s">
        <v>128</v>
      </c>
      <c r="F536" s="6" t="s">
        <v>56</v>
      </c>
      <c r="G536" s="67">
        <v>1066200</v>
      </c>
      <c r="H536" s="67"/>
      <c r="I536" s="67">
        <f t="shared" si="239"/>
        <v>1066200</v>
      </c>
      <c r="J536" s="68">
        <v>1107200</v>
      </c>
      <c r="K536" s="67"/>
      <c r="L536" s="67">
        <f t="shared" si="264"/>
        <v>1107200</v>
      </c>
      <c r="M536" s="67">
        <v>1149850</v>
      </c>
      <c r="N536" s="88"/>
      <c r="O536" s="67">
        <f t="shared" si="265"/>
        <v>1149850</v>
      </c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  <c r="AN536" s="25"/>
      <c r="AO536" s="25"/>
      <c r="AP536" s="25"/>
      <c r="AQ536" s="25"/>
      <c r="AR536" s="25"/>
      <c r="AS536" s="25"/>
      <c r="AT536" s="25"/>
      <c r="AU536" s="25"/>
      <c r="AV536" s="25"/>
      <c r="AW536" s="25"/>
      <c r="AX536" s="25"/>
      <c r="AY536" s="25"/>
      <c r="AZ536" s="25"/>
      <c r="BA536" s="25"/>
      <c r="BB536" s="25"/>
      <c r="BC536" s="25"/>
      <c r="BD536" s="25"/>
      <c r="BE536" s="25"/>
      <c r="BF536" s="25"/>
      <c r="BG536" s="25"/>
      <c r="BH536" s="25"/>
      <c r="BI536" s="25"/>
      <c r="BJ536" s="25"/>
      <c r="BK536" s="25"/>
      <c r="BL536" s="25"/>
      <c r="BM536" s="25"/>
      <c r="BN536" s="25"/>
      <c r="BO536" s="25"/>
      <c r="BP536" s="25"/>
      <c r="BQ536" s="25"/>
      <c r="BR536" s="25"/>
      <c r="BS536" s="25"/>
      <c r="BT536" s="25"/>
      <c r="BU536" s="25"/>
      <c r="BV536" s="25"/>
      <c r="BW536" s="25"/>
      <c r="BX536" s="25"/>
      <c r="BY536" s="25"/>
      <c r="BZ536" s="25"/>
      <c r="CA536" s="25"/>
      <c r="CB536" s="25"/>
      <c r="CC536" s="25"/>
      <c r="CD536" s="25"/>
      <c r="CE536" s="25"/>
      <c r="CF536" s="25"/>
      <c r="CG536" s="25"/>
      <c r="CH536" s="25"/>
      <c r="CI536" s="25"/>
      <c r="CJ536" s="25"/>
      <c r="CK536" s="25"/>
      <c r="CL536" s="25"/>
    </row>
    <row r="537" spans="1:90" s="31" customFormat="1" ht="12">
      <c r="A537" s="7" t="s">
        <v>60</v>
      </c>
      <c r="B537" s="6" t="s">
        <v>515</v>
      </c>
      <c r="C537" s="6" t="s">
        <v>5</v>
      </c>
      <c r="D537" s="6" t="s">
        <v>7</v>
      </c>
      <c r="E537" s="6" t="s">
        <v>129</v>
      </c>
      <c r="F537" s="6"/>
      <c r="G537" s="67">
        <f>G538</f>
        <v>279300</v>
      </c>
      <c r="H537" s="67">
        <f>H538</f>
        <v>0</v>
      </c>
      <c r="I537" s="67">
        <f t="shared" si="239"/>
        <v>279300</v>
      </c>
      <c r="J537" s="67">
        <f t="shared" ref="J537:M537" si="269">J538</f>
        <v>279300</v>
      </c>
      <c r="K537" s="67">
        <f>K538</f>
        <v>0</v>
      </c>
      <c r="L537" s="67">
        <f t="shared" si="264"/>
        <v>279300</v>
      </c>
      <c r="M537" s="67">
        <f t="shared" si="269"/>
        <v>279300</v>
      </c>
      <c r="N537" s="88">
        <f>N538</f>
        <v>0</v>
      </c>
      <c r="O537" s="67">
        <f t="shared" si="265"/>
        <v>279300</v>
      </c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  <c r="AN537" s="25"/>
      <c r="AO537" s="25"/>
      <c r="AP537" s="25"/>
      <c r="AQ537" s="25"/>
      <c r="AR537" s="25"/>
      <c r="AS537" s="25"/>
      <c r="AT537" s="25"/>
      <c r="AU537" s="25"/>
      <c r="AV537" s="25"/>
      <c r="AW537" s="25"/>
      <c r="AX537" s="25"/>
      <c r="AY537" s="25"/>
      <c r="AZ537" s="25"/>
      <c r="BA537" s="25"/>
      <c r="BB537" s="25"/>
      <c r="BC537" s="25"/>
      <c r="BD537" s="25"/>
      <c r="BE537" s="25"/>
      <c r="BF537" s="25"/>
      <c r="BG537" s="25"/>
      <c r="BH537" s="25"/>
      <c r="BI537" s="25"/>
      <c r="BJ537" s="25"/>
      <c r="BK537" s="25"/>
      <c r="BL537" s="25"/>
      <c r="BM537" s="25"/>
      <c r="BN537" s="25"/>
      <c r="BO537" s="25"/>
      <c r="BP537" s="25"/>
      <c r="BQ537" s="25"/>
      <c r="BR537" s="25"/>
      <c r="BS537" s="25"/>
      <c r="BT537" s="25"/>
      <c r="BU537" s="25"/>
      <c r="BV537" s="25"/>
      <c r="BW537" s="25"/>
      <c r="BX537" s="25"/>
      <c r="BY537" s="25"/>
      <c r="BZ537" s="25"/>
      <c r="CA537" s="25"/>
      <c r="CB537" s="25"/>
      <c r="CC537" s="25"/>
      <c r="CD537" s="25"/>
      <c r="CE537" s="25"/>
      <c r="CF537" s="25"/>
      <c r="CG537" s="25"/>
      <c r="CH537" s="25"/>
      <c r="CI537" s="25"/>
      <c r="CJ537" s="25"/>
      <c r="CK537" s="25"/>
      <c r="CL537" s="25"/>
    </row>
    <row r="538" spans="1:90" s="31" customFormat="1" ht="12">
      <c r="A538" s="33" t="s">
        <v>53</v>
      </c>
      <c r="B538" s="6" t="s">
        <v>515</v>
      </c>
      <c r="C538" s="6" t="s">
        <v>5</v>
      </c>
      <c r="D538" s="6" t="s">
        <v>7</v>
      </c>
      <c r="E538" s="6" t="s">
        <v>130</v>
      </c>
      <c r="F538" s="6"/>
      <c r="G538" s="67">
        <f>G539+G541+G543</f>
        <v>279300</v>
      </c>
      <c r="H538" s="67">
        <f>H539+H541+H543</f>
        <v>0</v>
      </c>
      <c r="I538" s="67">
        <f t="shared" si="239"/>
        <v>279300</v>
      </c>
      <c r="J538" s="67">
        <f t="shared" ref="J538:M538" si="270">J539+J541+J543</f>
        <v>279300</v>
      </c>
      <c r="K538" s="67">
        <f>K539+K541+K543</f>
        <v>0</v>
      </c>
      <c r="L538" s="67">
        <f t="shared" si="264"/>
        <v>279300</v>
      </c>
      <c r="M538" s="67">
        <f t="shared" si="270"/>
        <v>279300</v>
      </c>
      <c r="N538" s="88">
        <f>N539+N541+N543</f>
        <v>0</v>
      </c>
      <c r="O538" s="67">
        <f t="shared" si="265"/>
        <v>279300</v>
      </c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  <c r="AN538" s="25"/>
      <c r="AO538" s="25"/>
      <c r="AP538" s="25"/>
      <c r="AQ538" s="25"/>
      <c r="AR538" s="25"/>
      <c r="AS538" s="25"/>
      <c r="AT538" s="25"/>
      <c r="AU538" s="25"/>
      <c r="AV538" s="25"/>
      <c r="AW538" s="25"/>
      <c r="AX538" s="25"/>
      <c r="AY538" s="25"/>
      <c r="AZ538" s="25"/>
      <c r="BA538" s="25"/>
      <c r="BB538" s="25"/>
      <c r="BC538" s="25"/>
      <c r="BD538" s="25"/>
      <c r="BE538" s="25"/>
      <c r="BF538" s="25"/>
      <c r="BG538" s="25"/>
      <c r="BH538" s="25"/>
      <c r="BI538" s="25"/>
      <c r="BJ538" s="25"/>
      <c r="BK538" s="25"/>
      <c r="BL538" s="25"/>
      <c r="BM538" s="25"/>
      <c r="BN538" s="25"/>
      <c r="BO538" s="25"/>
      <c r="BP538" s="25"/>
      <c r="BQ538" s="25"/>
      <c r="BR538" s="25"/>
      <c r="BS538" s="25"/>
      <c r="BT538" s="25"/>
      <c r="BU538" s="25"/>
      <c r="BV538" s="25"/>
      <c r="BW538" s="25"/>
      <c r="BX538" s="25"/>
      <c r="BY538" s="25"/>
      <c r="BZ538" s="25"/>
      <c r="CA538" s="25"/>
      <c r="CB538" s="25"/>
      <c r="CC538" s="25"/>
      <c r="CD538" s="25"/>
      <c r="CE538" s="25"/>
      <c r="CF538" s="25"/>
      <c r="CG538" s="25"/>
      <c r="CH538" s="25"/>
      <c r="CI538" s="25"/>
      <c r="CJ538" s="25"/>
      <c r="CK538" s="25"/>
      <c r="CL538" s="25"/>
    </row>
    <row r="539" spans="1:90" s="31" customFormat="1" ht="36">
      <c r="A539" s="7" t="s">
        <v>423</v>
      </c>
      <c r="B539" s="6" t="s">
        <v>515</v>
      </c>
      <c r="C539" s="6" t="s">
        <v>5</v>
      </c>
      <c r="D539" s="6" t="s">
        <v>7</v>
      </c>
      <c r="E539" s="6" t="s">
        <v>130</v>
      </c>
      <c r="F539" s="6" t="s">
        <v>54</v>
      </c>
      <c r="G539" s="67">
        <f>G540</f>
        <v>278000</v>
      </c>
      <c r="H539" s="67">
        <f>H540</f>
        <v>0</v>
      </c>
      <c r="I539" s="67">
        <f t="shared" si="239"/>
        <v>278000</v>
      </c>
      <c r="J539" s="67">
        <f t="shared" ref="J539:M539" si="271">J540</f>
        <v>278000</v>
      </c>
      <c r="K539" s="67">
        <f>K540</f>
        <v>0</v>
      </c>
      <c r="L539" s="67">
        <f t="shared" si="264"/>
        <v>278000</v>
      </c>
      <c r="M539" s="67">
        <f t="shared" si="271"/>
        <v>278000</v>
      </c>
      <c r="N539" s="88">
        <f>N540</f>
        <v>0</v>
      </c>
      <c r="O539" s="67">
        <f t="shared" si="265"/>
        <v>278000</v>
      </c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  <c r="AN539" s="25"/>
      <c r="AO539" s="25"/>
      <c r="AP539" s="25"/>
      <c r="AQ539" s="25"/>
      <c r="AR539" s="25"/>
      <c r="AS539" s="25"/>
      <c r="AT539" s="25"/>
      <c r="AU539" s="25"/>
      <c r="AV539" s="25"/>
      <c r="AW539" s="25"/>
      <c r="AX539" s="25"/>
      <c r="AY539" s="25"/>
      <c r="AZ539" s="25"/>
      <c r="BA539" s="25"/>
      <c r="BB539" s="25"/>
      <c r="BC539" s="25"/>
      <c r="BD539" s="25"/>
      <c r="BE539" s="25"/>
      <c r="BF539" s="25"/>
      <c r="BG539" s="25"/>
      <c r="BH539" s="25"/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T539" s="25"/>
      <c r="BU539" s="25"/>
      <c r="BV539" s="25"/>
      <c r="BW539" s="25"/>
      <c r="BX539" s="25"/>
      <c r="BY539" s="25"/>
      <c r="BZ539" s="25"/>
      <c r="CA539" s="25"/>
      <c r="CB539" s="25"/>
      <c r="CC539" s="25"/>
      <c r="CD539" s="25"/>
      <c r="CE539" s="25"/>
      <c r="CF539" s="25"/>
      <c r="CG539" s="25"/>
      <c r="CH539" s="25"/>
      <c r="CI539" s="25"/>
      <c r="CJ539" s="25"/>
      <c r="CK539" s="25"/>
      <c r="CL539" s="25"/>
    </row>
    <row r="540" spans="1:90" s="31" customFormat="1" ht="12">
      <c r="A540" s="7" t="s">
        <v>57</v>
      </c>
      <c r="B540" s="6" t="s">
        <v>515</v>
      </c>
      <c r="C540" s="6" t="s">
        <v>5</v>
      </c>
      <c r="D540" s="6" t="s">
        <v>7</v>
      </c>
      <c r="E540" s="6" t="s">
        <v>130</v>
      </c>
      <c r="F540" s="6" t="s">
        <v>56</v>
      </c>
      <c r="G540" s="67">
        <v>278000</v>
      </c>
      <c r="H540" s="67"/>
      <c r="I540" s="67">
        <f t="shared" si="239"/>
        <v>278000</v>
      </c>
      <c r="J540" s="68">
        <v>278000</v>
      </c>
      <c r="K540" s="67"/>
      <c r="L540" s="67">
        <f t="shared" si="264"/>
        <v>278000</v>
      </c>
      <c r="M540" s="67">
        <v>278000</v>
      </c>
      <c r="N540" s="88"/>
      <c r="O540" s="67">
        <f t="shared" si="265"/>
        <v>278000</v>
      </c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  <c r="AN540" s="25"/>
      <c r="AO540" s="25"/>
      <c r="AP540" s="25"/>
      <c r="AQ540" s="25"/>
      <c r="AR540" s="25"/>
      <c r="AS540" s="25"/>
      <c r="AT540" s="25"/>
      <c r="AU540" s="25"/>
      <c r="AV540" s="25"/>
      <c r="AW540" s="25"/>
      <c r="AX540" s="25"/>
      <c r="AY540" s="25"/>
      <c r="AZ540" s="25"/>
      <c r="BA540" s="25"/>
      <c r="BB540" s="25"/>
      <c r="BC540" s="25"/>
      <c r="BD540" s="25"/>
      <c r="BE540" s="25"/>
      <c r="BF540" s="25"/>
      <c r="BG540" s="25"/>
      <c r="BH540" s="25"/>
      <c r="BI540" s="25"/>
      <c r="BJ540" s="25"/>
      <c r="BK540" s="25"/>
      <c r="BL540" s="25"/>
      <c r="BM540" s="25"/>
      <c r="BN540" s="25"/>
      <c r="BO540" s="25"/>
      <c r="BP540" s="25"/>
      <c r="BQ540" s="25"/>
      <c r="BR540" s="25"/>
      <c r="BS540" s="25"/>
      <c r="BT540" s="25"/>
      <c r="BU540" s="25"/>
      <c r="BV540" s="25"/>
      <c r="BW540" s="25"/>
      <c r="BX540" s="25"/>
      <c r="BY540" s="25"/>
      <c r="BZ540" s="25"/>
      <c r="CA540" s="25"/>
      <c r="CB540" s="25"/>
      <c r="CC540" s="25"/>
      <c r="CD540" s="25"/>
      <c r="CE540" s="25"/>
      <c r="CF540" s="25"/>
      <c r="CG540" s="25"/>
      <c r="CH540" s="25"/>
      <c r="CI540" s="25"/>
      <c r="CJ540" s="25"/>
      <c r="CK540" s="25"/>
      <c r="CL540" s="25"/>
    </row>
    <row r="541" spans="1:90" s="31" customFormat="1" ht="12">
      <c r="A541" s="7" t="s">
        <v>425</v>
      </c>
      <c r="B541" s="6" t="s">
        <v>515</v>
      </c>
      <c r="C541" s="6" t="s">
        <v>5</v>
      </c>
      <c r="D541" s="6" t="s">
        <v>7</v>
      </c>
      <c r="E541" s="6" t="s">
        <v>130</v>
      </c>
      <c r="F541" s="6" t="s">
        <v>61</v>
      </c>
      <c r="G541" s="67">
        <f>G542</f>
        <v>1000</v>
      </c>
      <c r="H541" s="67">
        <f>H542</f>
        <v>0</v>
      </c>
      <c r="I541" s="67">
        <f t="shared" si="239"/>
        <v>1000</v>
      </c>
      <c r="J541" s="67">
        <f t="shared" ref="J541:M541" si="272">J542</f>
        <v>1000</v>
      </c>
      <c r="K541" s="67">
        <f>K542</f>
        <v>0</v>
      </c>
      <c r="L541" s="67">
        <f t="shared" si="264"/>
        <v>1000</v>
      </c>
      <c r="M541" s="67">
        <f t="shared" si="272"/>
        <v>1000</v>
      </c>
      <c r="N541" s="88">
        <f>N542</f>
        <v>0</v>
      </c>
      <c r="O541" s="67">
        <f t="shared" si="265"/>
        <v>1000</v>
      </c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  <c r="AN541" s="25"/>
      <c r="AO541" s="25"/>
      <c r="AP541" s="25"/>
      <c r="AQ541" s="25"/>
      <c r="AR541" s="25"/>
      <c r="AS541" s="25"/>
      <c r="AT541" s="25"/>
      <c r="AU541" s="25"/>
      <c r="AV541" s="25"/>
      <c r="AW541" s="25"/>
      <c r="AX541" s="25"/>
      <c r="AY541" s="25"/>
      <c r="AZ541" s="25"/>
      <c r="BA541" s="25"/>
      <c r="BB541" s="25"/>
      <c r="BC541" s="25"/>
      <c r="BD541" s="25"/>
      <c r="BE541" s="25"/>
      <c r="BF541" s="25"/>
      <c r="BG541" s="25"/>
      <c r="BH541" s="25"/>
      <c r="BI541" s="25"/>
      <c r="BJ541" s="25"/>
      <c r="BK541" s="25"/>
      <c r="BL541" s="25"/>
      <c r="BM541" s="25"/>
      <c r="BN541" s="25"/>
      <c r="BO541" s="25"/>
      <c r="BP541" s="25"/>
      <c r="BQ541" s="25"/>
      <c r="BR541" s="25"/>
      <c r="BS541" s="25"/>
      <c r="BT541" s="25"/>
      <c r="BU541" s="25"/>
      <c r="BV541" s="25"/>
      <c r="BW541" s="25"/>
      <c r="BX541" s="25"/>
      <c r="BY541" s="25"/>
      <c r="BZ541" s="25"/>
      <c r="CA541" s="25"/>
      <c r="CB541" s="25"/>
      <c r="CC541" s="25"/>
      <c r="CD541" s="25"/>
      <c r="CE541" s="25"/>
      <c r="CF541" s="25"/>
      <c r="CG541" s="25"/>
      <c r="CH541" s="25"/>
      <c r="CI541" s="25"/>
      <c r="CJ541" s="25"/>
      <c r="CK541" s="25"/>
      <c r="CL541" s="25"/>
    </row>
    <row r="542" spans="1:90" s="31" customFormat="1" ht="12">
      <c r="A542" s="7" t="s">
        <v>82</v>
      </c>
      <c r="B542" s="6" t="s">
        <v>515</v>
      </c>
      <c r="C542" s="6" t="s">
        <v>5</v>
      </c>
      <c r="D542" s="6" t="s">
        <v>7</v>
      </c>
      <c r="E542" s="6" t="s">
        <v>130</v>
      </c>
      <c r="F542" s="6" t="s">
        <v>62</v>
      </c>
      <c r="G542" s="67">
        <v>1000</v>
      </c>
      <c r="H542" s="67"/>
      <c r="I542" s="67">
        <f t="shared" ref="I542:I608" si="273">G542+H542</f>
        <v>1000</v>
      </c>
      <c r="J542" s="68">
        <v>1000</v>
      </c>
      <c r="K542" s="67"/>
      <c r="L542" s="67">
        <f t="shared" si="264"/>
        <v>1000</v>
      </c>
      <c r="M542" s="67">
        <v>1000</v>
      </c>
      <c r="N542" s="88"/>
      <c r="O542" s="67">
        <f t="shared" si="265"/>
        <v>1000</v>
      </c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  <c r="AN542" s="25"/>
      <c r="AO542" s="25"/>
      <c r="AP542" s="25"/>
      <c r="AQ542" s="25"/>
      <c r="AR542" s="25"/>
      <c r="AS542" s="25"/>
      <c r="AT542" s="25"/>
      <c r="AU542" s="25"/>
      <c r="AV542" s="25"/>
      <c r="AW542" s="25"/>
      <c r="AX542" s="25"/>
      <c r="AY542" s="25"/>
      <c r="AZ542" s="25"/>
      <c r="BA542" s="25"/>
      <c r="BB542" s="25"/>
      <c r="BC542" s="25"/>
      <c r="BD542" s="25"/>
      <c r="BE542" s="25"/>
      <c r="BF542" s="25"/>
      <c r="BG542" s="25"/>
      <c r="BH542" s="25"/>
      <c r="BI542" s="25"/>
      <c r="BJ542" s="25"/>
      <c r="BK542" s="25"/>
      <c r="BL542" s="25"/>
      <c r="BM542" s="25"/>
      <c r="BN542" s="25"/>
      <c r="BO542" s="25"/>
      <c r="BP542" s="25"/>
      <c r="BQ542" s="25"/>
      <c r="BR542" s="25"/>
      <c r="BS542" s="25"/>
      <c r="BT542" s="25"/>
      <c r="BU542" s="25"/>
      <c r="BV542" s="25"/>
      <c r="BW542" s="25"/>
      <c r="BX542" s="25"/>
      <c r="BY542" s="25"/>
      <c r="BZ542" s="25"/>
      <c r="CA542" s="25"/>
      <c r="CB542" s="25"/>
      <c r="CC542" s="25"/>
      <c r="CD542" s="25"/>
      <c r="CE542" s="25"/>
      <c r="CF542" s="25"/>
      <c r="CG542" s="25"/>
      <c r="CH542" s="25"/>
      <c r="CI542" s="25"/>
      <c r="CJ542" s="25"/>
      <c r="CK542" s="25"/>
      <c r="CL542" s="25"/>
    </row>
    <row r="543" spans="1:90" s="31" customFormat="1" ht="12">
      <c r="A543" s="7" t="s">
        <v>65</v>
      </c>
      <c r="B543" s="6" t="s">
        <v>515</v>
      </c>
      <c r="C543" s="6" t="s">
        <v>5</v>
      </c>
      <c r="D543" s="6" t="s">
        <v>7</v>
      </c>
      <c r="E543" s="6" t="s">
        <v>130</v>
      </c>
      <c r="F543" s="6" t="s">
        <v>22</v>
      </c>
      <c r="G543" s="67">
        <f>G544</f>
        <v>300</v>
      </c>
      <c r="H543" s="67">
        <f>H544</f>
        <v>0</v>
      </c>
      <c r="I543" s="67">
        <f t="shared" si="273"/>
        <v>300</v>
      </c>
      <c r="J543" s="67">
        <f t="shared" ref="J543:M543" si="274">J544</f>
        <v>300</v>
      </c>
      <c r="K543" s="67">
        <f>K544</f>
        <v>0</v>
      </c>
      <c r="L543" s="67">
        <f t="shared" si="264"/>
        <v>300</v>
      </c>
      <c r="M543" s="67">
        <f t="shared" si="274"/>
        <v>300</v>
      </c>
      <c r="N543" s="88">
        <f>N544</f>
        <v>0</v>
      </c>
      <c r="O543" s="67">
        <f t="shared" si="265"/>
        <v>300</v>
      </c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/>
      <c r="AI543" s="25"/>
      <c r="AJ543" s="25"/>
      <c r="AK543" s="25"/>
      <c r="AL543" s="25"/>
      <c r="AM543" s="25"/>
      <c r="AN543" s="25"/>
      <c r="AO543" s="25"/>
      <c r="AP543" s="25"/>
      <c r="AQ543" s="25"/>
      <c r="AR543" s="25"/>
      <c r="AS543" s="25"/>
      <c r="AT543" s="25"/>
      <c r="AU543" s="25"/>
      <c r="AV543" s="25"/>
      <c r="AW543" s="25"/>
      <c r="AX543" s="25"/>
      <c r="AY543" s="25"/>
      <c r="AZ543" s="25"/>
      <c r="BA543" s="25"/>
      <c r="BB543" s="25"/>
      <c r="BC543" s="25"/>
      <c r="BD543" s="25"/>
      <c r="BE543" s="25"/>
      <c r="BF543" s="25"/>
      <c r="BG543" s="25"/>
      <c r="BH543" s="25"/>
      <c r="BI543" s="25"/>
      <c r="BJ543" s="25"/>
      <c r="BK543" s="25"/>
      <c r="BL543" s="25"/>
      <c r="BM543" s="25"/>
      <c r="BN543" s="25"/>
      <c r="BO543" s="25"/>
      <c r="BP543" s="25"/>
      <c r="BQ543" s="25"/>
      <c r="BR543" s="25"/>
      <c r="BS543" s="25"/>
      <c r="BT543" s="25"/>
      <c r="BU543" s="25"/>
      <c r="BV543" s="25"/>
      <c r="BW543" s="25"/>
      <c r="BX543" s="25"/>
      <c r="BY543" s="25"/>
      <c r="BZ543" s="25"/>
      <c r="CA543" s="25"/>
      <c r="CB543" s="25"/>
      <c r="CC543" s="25"/>
      <c r="CD543" s="25"/>
      <c r="CE543" s="25"/>
      <c r="CF543" s="25"/>
      <c r="CG543" s="25"/>
      <c r="CH543" s="25"/>
      <c r="CI543" s="25"/>
      <c r="CJ543" s="25"/>
      <c r="CK543" s="25"/>
      <c r="CL543" s="25"/>
    </row>
    <row r="544" spans="1:90" s="31" customFormat="1" ht="12">
      <c r="A544" s="7" t="s">
        <v>66</v>
      </c>
      <c r="B544" s="6" t="s">
        <v>515</v>
      </c>
      <c r="C544" s="6" t="s">
        <v>5</v>
      </c>
      <c r="D544" s="6" t="s">
        <v>7</v>
      </c>
      <c r="E544" s="6" t="s">
        <v>130</v>
      </c>
      <c r="F544" s="6" t="s">
        <v>64</v>
      </c>
      <c r="G544" s="67">
        <v>300</v>
      </c>
      <c r="H544" s="67"/>
      <c r="I544" s="67">
        <f t="shared" si="273"/>
        <v>300</v>
      </c>
      <c r="J544" s="68">
        <v>300</v>
      </c>
      <c r="K544" s="67"/>
      <c r="L544" s="67">
        <f t="shared" si="264"/>
        <v>300</v>
      </c>
      <c r="M544" s="67">
        <v>300</v>
      </c>
      <c r="N544" s="88"/>
      <c r="O544" s="67">
        <f t="shared" si="265"/>
        <v>300</v>
      </c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/>
      <c r="AO544" s="25"/>
      <c r="AP544" s="25"/>
      <c r="AQ544" s="25"/>
      <c r="AR544" s="25"/>
      <c r="AS544" s="25"/>
      <c r="AT544" s="25"/>
      <c r="AU544" s="25"/>
      <c r="AV544" s="25"/>
      <c r="AW544" s="25"/>
      <c r="AX544" s="25"/>
      <c r="AY544" s="25"/>
      <c r="AZ544" s="25"/>
      <c r="BA544" s="25"/>
      <c r="BB544" s="25"/>
      <c r="BC544" s="25"/>
      <c r="BD544" s="25"/>
      <c r="BE544" s="25"/>
      <c r="BF544" s="25"/>
      <c r="BG544" s="25"/>
      <c r="BH544" s="25"/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T544" s="25"/>
      <c r="BU544" s="25"/>
      <c r="BV544" s="25"/>
      <c r="BW544" s="25"/>
      <c r="BX544" s="25"/>
      <c r="BY544" s="25"/>
      <c r="BZ544" s="25"/>
      <c r="CA544" s="25"/>
      <c r="CB544" s="25"/>
      <c r="CC544" s="25"/>
      <c r="CD544" s="25"/>
      <c r="CE544" s="25"/>
      <c r="CF544" s="25"/>
      <c r="CG544" s="25"/>
      <c r="CH544" s="25"/>
      <c r="CI544" s="25"/>
      <c r="CJ544" s="25"/>
      <c r="CK544" s="25"/>
      <c r="CL544" s="25"/>
    </row>
    <row r="545" spans="1:90" s="31" customFormat="1" ht="7.5" customHeight="1">
      <c r="A545" s="7"/>
      <c r="B545" s="6"/>
      <c r="C545" s="6"/>
      <c r="D545" s="6"/>
      <c r="E545" s="6"/>
      <c r="F545" s="6"/>
      <c r="G545" s="67"/>
      <c r="H545" s="67"/>
      <c r="I545" s="65"/>
      <c r="J545" s="68"/>
      <c r="K545" s="68"/>
      <c r="L545" s="68"/>
      <c r="M545" s="65"/>
      <c r="N545" s="25"/>
      <c r="O545" s="91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  <c r="AN545" s="25"/>
      <c r="AO545" s="25"/>
      <c r="AP545" s="25"/>
      <c r="AQ545" s="25"/>
      <c r="AR545" s="25"/>
      <c r="AS545" s="25"/>
      <c r="AT545" s="25"/>
      <c r="AU545" s="25"/>
      <c r="AV545" s="25"/>
      <c r="AW545" s="25"/>
      <c r="AX545" s="25"/>
      <c r="AY545" s="25"/>
      <c r="AZ545" s="25"/>
      <c r="BA545" s="25"/>
      <c r="BB545" s="25"/>
      <c r="BC545" s="25"/>
      <c r="BD545" s="25"/>
      <c r="BE545" s="25"/>
      <c r="BF545" s="25"/>
      <c r="BG545" s="25"/>
      <c r="BH545" s="25"/>
      <c r="BI545" s="25"/>
      <c r="BJ545" s="25"/>
      <c r="BK545" s="25"/>
      <c r="BL545" s="25"/>
      <c r="BM545" s="25"/>
      <c r="BN545" s="25"/>
      <c r="BO545" s="25"/>
      <c r="BP545" s="25"/>
      <c r="BQ545" s="25"/>
      <c r="BR545" s="25"/>
      <c r="BS545" s="25"/>
      <c r="BT545" s="25"/>
      <c r="BU545" s="25"/>
      <c r="BV545" s="25"/>
      <c r="BW545" s="25"/>
      <c r="BX545" s="25"/>
      <c r="BY545" s="25"/>
      <c r="BZ545" s="25"/>
      <c r="CA545" s="25"/>
      <c r="CB545" s="25"/>
      <c r="CC545" s="25"/>
      <c r="CD545" s="25"/>
      <c r="CE545" s="25"/>
      <c r="CF545" s="25"/>
      <c r="CG545" s="25"/>
      <c r="CH545" s="25"/>
      <c r="CI545" s="25"/>
      <c r="CJ545" s="25"/>
      <c r="CK545" s="25"/>
      <c r="CL545" s="25"/>
    </row>
    <row r="546" spans="1:90" s="32" customFormat="1" ht="24">
      <c r="A546" s="11" t="s">
        <v>525</v>
      </c>
      <c r="B546" s="2" t="s">
        <v>516</v>
      </c>
      <c r="C546" s="2"/>
      <c r="D546" s="2"/>
      <c r="E546" s="2"/>
      <c r="F546" s="2"/>
      <c r="G546" s="65">
        <f t="shared" ref="G546:H548" si="275">G547</f>
        <v>1857500</v>
      </c>
      <c r="H546" s="65">
        <f t="shared" si="275"/>
        <v>0</v>
      </c>
      <c r="I546" s="65">
        <f t="shared" si="273"/>
        <v>1857500</v>
      </c>
      <c r="J546" s="69">
        <f>J547</f>
        <v>1904270</v>
      </c>
      <c r="K546" s="65">
        <f>K547</f>
        <v>0</v>
      </c>
      <c r="L546" s="65">
        <f t="shared" ref="L546:L553" si="276">J546+K546</f>
        <v>1904270</v>
      </c>
      <c r="M546" s="65">
        <f>M547</f>
        <v>1978261</v>
      </c>
      <c r="N546" s="89">
        <f>N547</f>
        <v>0</v>
      </c>
      <c r="O546" s="65">
        <f t="shared" ref="O546:O553" si="277">M546+N546</f>
        <v>1978261</v>
      </c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  <c r="AH546" s="50"/>
      <c r="AI546" s="50"/>
      <c r="AJ546" s="50"/>
      <c r="AK546" s="50"/>
      <c r="AL546" s="50"/>
      <c r="AM546" s="50"/>
      <c r="AN546" s="50"/>
      <c r="AO546" s="50"/>
      <c r="AP546" s="50"/>
      <c r="AQ546" s="50"/>
      <c r="AR546" s="50"/>
      <c r="AS546" s="50"/>
      <c r="AT546" s="50"/>
      <c r="AU546" s="50"/>
      <c r="AV546" s="50"/>
      <c r="AW546" s="50"/>
      <c r="AX546" s="50"/>
      <c r="AY546" s="50"/>
      <c r="AZ546" s="50"/>
      <c r="BA546" s="50"/>
      <c r="BB546" s="50"/>
      <c r="BC546" s="50"/>
      <c r="BD546" s="50"/>
      <c r="BE546" s="50"/>
      <c r="BF546" s="50"/>
      <c r="BG546" s="50"/>
      <c r="BH546" s="50"/>
      <c r="BI546" s="50"/>
      <c r="BJ546" s="50"/>
      <c r="BK546" s="50"/>
      <c r="BL546" s="50"/>
      <c r="BM546" s="50"/>
      <c r="BN546" s="50"/>
      <c r="BO546" s="50"/>
      <c r="BP546" s="50"/>
      <c r="BQ546" s="50"/>
      <c r="BR546" s="50"/>
      <c r="BS546" s="50"/>
      <c r="BT546" s="50"/>
      <c r="BU546" s="50"/>
      <c r="BV546" s="50"/>
      <c r="BW546" s="50"/>
      <c r="BX546" s="50"/>
      <c r="BY546" s="50"/>
      <c r="BZ546" s="50"/>
      <c r="CA546" s="50"/>
      <c r="CB546" s="50"/>
      <c r="CC546" s="50"/>
      <c r="CD546" s="50"/>
      <c r="CE546" s="50"/>
      <c r="CF546" s="50"/>
      <c r="CG546" s="50"/>
      <c r="CH546" s="50"/>
      <c r="CI546" s="50"/>
      <c r="CJ546" s="50"/>
      <c r="CK546" s="50"/>
      <c r="CL546" s="50"/>
    </row>
    <row r="547" spans="1:90" s="31" customFormat="1" ht="24">
      <c r="A547" s="8" t="s">
        <v>29</v>
      </c>
      <c r="B547" s="4" t="s">
        <v>516</v>
      </c>
      <c r="C547" s="4" t="s">
        <v>5</v>
      </c>
      <c r="D547" s="4" t="s">
        <v>15</v>
      </c>
      <c r="E547" s="4"/>
      <c r="F547" s="4"/>
      <c r="G547" s="66">
        <f t="shared" si="275"/>
        <v>1857500</v>
      </c>
      <c r="H547" s="66">
        <f t="shared" si="275"/>
        <v>0</v>
      </c>
      <c r="I547" s="66">
        <f t="shared" si="273"/>
        <v>1857500</v>
      </c>
      <c r="J547" s="66">
        <f t="shared" ref="J547:M548" si="278">J548</f>
        <v>1904270</v>
      </c>
      <c r="K547" s="66">
        <f>K548</f>
        <v>0</v>
      </c>
      <c r="L547" s="66">
        <f t="shared" si="276"/>
        <v>1904270</v>
      </c>
      <c r="M547" s="66">
        <f t="shared" si="278"/>
        <v>1978261</v>
      </c>
      <c r="N547" s="66">
        <f>N548</f>
        <v>0</v>
      </c>
      <c r="O547" s="66">
        <f t="shared" si="277"/>
        <v>1978261</v>
      </c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  <c r="AN547" s="25"/>
      <c r="AO547" s="25"/>
      <c r="AP547" s="25"/>
      <c r="AQ547" s="25"/>
      <c r="AR547" s="25"/>
      <c r="AS547" s="25"/>
      <c r="AT547" s="25"/>
      <c r="AU547" s="25"/>
      <c r="AV547" s="25"/>
      <c r="AW547" s="25"/>
      <c r="AX547" s="25"/>
      <c r="AY547" s="25"/>
      <c r="AZ547" s="25"/>
      <c r="BA547" s="25"/>
      <c r="BB547" s="25"/>
      <c r="BC547" s="25"/>
      <c r="BD547" s="25"/>
      <c r="BE547" s="25"/>
      <c r="BF547" s="25"/>
      <c r="BG547" s="25"/>
      <c r="BH547" s="25"/>
      <c r="BI547" s="25"/>
      <c r="BJ547" s="25"/>
      <c r="BK547" s="25"/>
      <c r="BL547" s="25"/>
      <c r="BM547" s="25"/>
      <c r="BN547" s="25"/>
      <c r="BO547" s="25"/>
      <c r="BP547" s="25"/>
      <c r="BQ547" s="25"/>
      <c r="BR547" s="25"/>
      <c r="BS547" s="25"/>
      <c r="BT547" s="25"/>
      <c r="BU547" s="25"/>
      <c r="BV547" s="25"/>
      <c r="BW547" s="25"/>
      <c r="BX547" s="25"/>
      <c r="BY547" s="25"/>
      <c r="BZ547" s="25"/>
      <c r="CA547" s="25"/>
      <c r="CB547" s="25"/>
      <c r="CC547" s="25"/>
      <c r="CD547" s="25"/>
      <c r="CE547" s="25"/>
      <c r="CF547" s="25"/>
      <c r="CG547" s="25"/>
      <c r="CH547" s="25"/>
      <c r="CI547" s="25"/>
      <c r="CJ547" s="25"/>
      <c r="CK547" s="25"/>
      <c r="CL547" s="25"/>
    </row>
    <row r="548" spans="1:90" s="31" customFormat="1" ht="12">
      <c r="A548" s="7" t="s">
        <v>524</v>
      </c>
      <c r="B548" s="6" t="s">
        <v>516</v>
      </c>
      <c r="C548" s="6" t="s">
        <v>5</v>
      </c>
      <c r="D548" s="6" t="s">
        <v>15</v>
      </c>
      <c r="E548" s="6" t="s">
        <v>527</v>
      </c>
      <c r="F548" s="6"/>
      <c r="G548" s="67">
        <f t="shared" si="275"/>
        <v>1857500</v>
      </c>
      <c r="H548" s="67">
        <f t="shared" si="275"/>
        <v>0</v>
      </c>
      <c r="I548" s="67">
        <f t="shared" si="273"/>
        <v>1857500</v>
      </c>
      <c r="J548" s="67">
        <f t="shared" si="278"/>
        <v>1904270</v>
      </c>
      <c r="K548" s="67">
        <f>K549</f>
        <v>0</v>
      </c>
      <c r="L548" s="67">
        <f t="shared" si="276"/>
        <v>1904270</v>
      </c>
      <c r="M548" s="67">
        <f t="shared" si="278"/>
        <v>1978261</v>
      </c>
      <c r="N548" s="67">
        <f>N549</f>
        <v>0</v>
      </c>
      <c r="O548" s="67">
        <f t="shared" si="277"/>
        <v>1978261</v>
      </c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  <c r="AG548" s="25"/>
      <c r="AH548" s="25"/>
      <c r="AI548" s="25"/>
      <c r="AJ548" s="25"/>
      <c r="AK548" s="25"/>
      <c r="AL548" s="25"/>
      <c r="AM548" s="25"/>
      <c r="AN548" s="25"/>
      <c r="AO548" s="25"/>
      <c r="AP548" s="25"/>
      <c r="AQ548" s="25"/>
      <c r="AR548" s="25"/>
      <c r="AS548" s="25"/>
      <c r="AT548" s="25"/>
      <c r="AU548" s="25"/>
      <c r="AV548" s="25"/>
      <c r="AW548" s="25"/>
      <c r="AX548" s="25"/>
      <c r="AY548" s="25"/>
      <c r="AZ548" s="25"/>
      <c r="BA548" s="25"/>
      <c r="BB548" s="25"/>
      <c r="BC548" s="25"/>
      <c r="BD548" s="25"/>
      <c r="BE548" s="25"/>
      <c r="BF548" s="25"/>
      <c r="BG548" s="25"/>
      <c r="BH548" s="25"/>
      <c r="BI548" s="25"/>
      <c r="BJ548" s="25"/>
      <c r="BK548" s="25"/>
      <c r="BL548" s="25"/>
      <c r="BM548" s="25"/>
      <c r="BN548" s="25"/>
      <c r="BO548" s="25"/>
      <c r="BP548" s="25"/>
      <c r="BQ548" s="25"/>
      <c r="BR548" s="25"/>
      <c r="BS548" s="25"/>
      <c r="BT548" s="25"/>
      <c r="BU548" s="25"/>
      <c r="BV548" s="25"/>
      <c r="BW548" s="25"/>
      <c r="BX548" s="25"/>
      <c r="BY548" s="25"/>
      <c r="BZ548" s="25"/>
      <c r="CA548" s="25"/>
      <c r="CB548" s="25"/>
      <c r="CC548" s="25"/>
      <c r="CD548" s="25"/>
      <c r="CE548" s="25"/>
      <c r="CF548" s="25"/>
      <c r="CG548" s="25"/>
      <c r="CH548" s="25"/>
      <c r="CI548" s="25"/>
      <c r="CJ548" s="25"/>
      <c r="CK548" s="25"/>
      <c r="CL548" s="25"/>
    </row>
    <row r="549" spans="1:90" s="31" customFormat="1" ht="12">
      <c r="A549" s="33" t="s">
        <v>53</v>
      </c>
      <c r="B549" s="6" t="s">
        <v>516</v>
      </c>
      <c r="C549" s="6" t="s">
        <v>5</v>
      </c>
      <c r="D549" s="6" t="s">
        <v>15</v>
      </c>
      <c r="E549" s="6" t="s">
        <v>528</v>
      </c>
      <c r="F549" s="6"/>
      <c r="G549" s="67">
        <f>G550+G552+G554</f>
        <v>1857500</v>
      </c>
      <c r="H549" s="67">
        <f>H550+H552+H554</f>
        <v>0</v>
      </c>
      <c r="I549" s="67">
        <f t="shared" si="273"/>
        <v>1857500</v>
      </c>
      <c r="J549" s="67">
        <f t="shared" ref="J549:M549" si="279">J550+J552+J554</f>
        <v>1904270</v>
      </c>
      <c r="K549" s="67">
        <f>K550+K552+K554</f>
        <v>0</v>
      </c>
      <c r="L549" s="67">
        <f t="shared" si="276"/>
        <v>1904270</v>
      </c>
      <c r="M549" s="67">
        <f t="shared" si="279"/>
        <v>1978261</v>
      </c>
      <c r="N549" s="67">
        <f>N550+N552+N554</f>
        <v>0</v>
      </c>
      <c r="O549" s="67">
        <f t="shared" si="277"/>
        <v>1978261</v>
      </c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  <c r="AG549" s="25"/>
      <c r="AH549" s="25"/>
      <c r="AI549" s="25"/>
      <c r="AJ549" s="25"/>
      <c r="AK549" s="25"/>
      <c r="AL549" s="25"/>
      <c r="AM549" s="25"/>
      <c r="AN549" s="25"/>
      <c r="AO549" s="25"/>
      <c r="AP549" s="25"/>
      <c r="AQ549" s="25"/>
      <c r="AR549" s="25"/>
      <c r="AS549" s="25"/>
      <c r="AT549" s="25"/>
      <c r="AU549" s="25"/>
      <c r="AV549" s="25"/>
      <c r="AW549" s="25"/>
      <c r="AX549" s="25"/>
      <c r="AY549" s="25"/>
      <c r="AZ549" s="25"/>
      <c r="BA549" s="25"/>
      <c r="BB549" s="25"/>
      <c r="BC549" s="25"/>
      <c r="BD549" s="25"/>
      <c r="BE549" s="25"/>
      <c r="BF549" s="25"/>
      <c r="BG549" s="25"/>
      <c r="BH549" s="25"/>
      <c r="BI549" s="25"/>
      <c r="BJ549" s="25"/>
      <c r="BK549" s="25"/>
      <c r="BL549" s="25"/>
      <c r="BM549" s="25"/>
      <c r="BN549" s="25"/>
      <c r="BO549" s="25"/>
      <c r="BP549" s="25"/>
      <c r="BQ549" s="25"/>
      <c r="BR549" s="25"/>
      <c r="BS549" s="25"/>
      <c r="BT549" s="25"/>
      <c r="BU549" s="25"/>
      <c r="BV549" s="25"/>
      <c r="BW549" s="25"/>
      <c r="BX549" s="25"/>
      <c r="BY549" s="25"/>
      <c r="BZ549" s="25"/>
      <c r="CA549" s="25"/>
      <c r="CB549" s="25"/>
      <c r="CC549" s="25"/>
      <c r="CD549" s="25"/>
      <c r="CE549" s="25"/>
      <c r="CF549" s="25"/>
      <c r="CG549" s="25"/>
      <c r="CH549" s="25"/>
      <c r="CI549" s="25"/>
      <c r="CJ549" s="25"/>
      <c r="CK549" s="25"/>
      <c r="CL549" s="25"/>
    </row>
    <row r="550" spans="1:90" s="31" customFormat="1" ht="36">
      <c r="A550" s="7" t="s">
        <v>423</v>
      </c>
      <c r="B550" s="6" t="s">
        <v>516</v>
      </c>
      <c r="C550" s="6" t="s">
        <v>5</v>
      </c>
      <c r="D550" s="6" t="s">
        <v>15</v>
      </c>
      <c r="E550" s="6" t="s">
        <v>528</v>
      </c>
      <c r="F550" s="6" t="s">
        <v>54</v>
      </c>
      <c r="G550" s="67">
        <f>G551</f>
        <v>1834200</v>
      </c>
      <c r="H550" s="67">
        <f>H551</f>
        <v>0</v>
      </c>
      <c r="I550" s="67">
        <f t="shared" si="273"/>
        <v>1834200</v>
      </c>
      <c r="J550" s="67">
        <f t="shared" ref="J550:M550" si="280">J551</f>
        <v>1902970</v>
      </c>
      <c r="K550" s="67">
        <f>K551</f>
        <v>0</v>
      </c>
      <c r="L550" s="67">
        <f t="shared" si="276"/>
        <v>1902970</v>
      </c>
      <c r="M550" s="67">
        <f t="shared" si="280"/>
        <v>1976961</v>
      </c>
      <c r="N550" s="67">
        <f>N551</f>
        <v>0</v>
      </c>
      <c r="O550" s="67">
        <f t="shared" si="277"/>
        <v>1976961</v>
      </c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/>
      <c r="AK550" s="25"/>
      <c r="AL550" s="25"/>
      <c r="AM550" s="25"/>
      <c r="AN550" s="25"/>
      <c r="AO550" s="25"/>
      <c r="AP550" s="25"/>
      <c r="AQ550" s="25"/>
      <c r="AR550" s="25"/>
      <c r="AS550" s="25"/>
      <c r="AT550" s="25"/>
      <c r="AU550" s="25"/>
      <c r="AV550" s="25"/>
      <c r="AW550" s="25"/>
      <c r="AX550" s="25"/>
      <c r="AY550" s="25"/>
      <c r="AZ550" s="25"/>
      <c r="BA550" s="25"/>
      <c r="BB550" s="25"/>
      <c r="BC550" s="25"/>
      <c r="BD550" s="25"/>
      <c r="BE550" s="25"/>
      <c r="BF550" s="25"/>
      <c r="BG550" s="25"/>
      <c r="BH550" s="25"/>
      <c r="BI550" s="25"/>
      <c r="BJ550" s="25"/>
      <c r="BK550" s="25"/>
      <c r="BL550" s="25"/>
      <c r="BM550" s="25"/>
      <c r="BN550" s="25"/>
      <c r="BO550" s="25"/>
      <c r="BP550" s="25"/>
      <c r="BQ550" s="25"/>
      <c r="BR550" s="25"/>
      <c r="BS550" s="25"/>
      <c r="BT550" s="25"/>
      <c r="BU550" s="25"/>
      <c r="BV550" s="25"/>
      <c r="BW550" s="25"/>
      <c r="BX550" s="25"/>
      <c r="BY550" s="25"/>
      <c r="BZ550" s="25"/>
      <c r="CA550" s="25"/>
      <c r="CB550" s="25"/>
      <c r="CC550" s="25"/>
      <c r="CD550" s="25"/>
      <c r="CE550" s="25"/>
      <c r="CF550" s="25"/>
      <c r="CG550" s="25"/>
      <c r="CH550" s="25"/>
      <c r="CI550" s="25"/>
      <c r="CJ550" s="25"/>
      <c r="CK550" s="25"/>
      <c r="CL550" s="25"/>
    </row>
    <row r="551" spans="1:90" s="31" customFormat="1" ht="12">
      <c r="A551" s="7" t="s">
        <v>57</v>
      </c>
      <c r="B551" s="6" t="s">
        <v>516</v>
      </c>
      <c r="C551" s="6" t="s">
        <v>5</v>
      </c>
      <c r="D551" s="6" t="s">
        <v>15</v>
      </c>
      <c r="E551" s="6" t="s">
        <v>528</v>
      </c>
      <c r="F551" s="6" t="s">
        <v>56</v>
      </c>
      <c r="G551" s="67">
        <v>1834200</v>
      </c>
      <c r="H551" s="67"/>
      <c r="I551" s="67">
        <f t="shared" si="273"/>
        <v>1834200</v>
      </c>
      <c r="J551" s="67">
        <v>1902970</v>
      </c>
      <c r="K551" s="67"/>
      <c r="L551" s="67">
        <f t="shared" si="276"/>
        <v>1902970</v>
      </c>
      <c r="M551" s="67">
        <v>1976961</v>
      </c>
      <c r="N551" s="67"/>
      <c r="O551" s="67">
        <f t="shared" si="277"/>
        <v>1976961</v>
      </c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  <c r="AN551" s="25"/>
      <c r="AO551" s="25"/>
      <c r="AP551" s="25"/>
      <c r="AQ551" s="25"/>
      <c r="AR551" s="25"/>
      <c r="AS551" s="25"/>
      <c r="AT551" s="25"/>
      <c r="AU551" s="25"/>
      <c r="AV551" s="25"/>
      <c r="AW551" s="25"/>
      <c r="AX551" s="25"/>
      <c r="AY551" s="25"/>
      <c r="AZ551" s="25"/>
      <c r="BA551" s="25"/>
      <c r="BB551" s="25"/>
      <c r="BC551" s="25"/>
      <c r="BD551" s="25"/>
      <c r="BE551" s="25"/>
      <c r="BF551" s="25"/>
      <c r="BG551" s="25"/>
      <c r="BH551" s="25"/>
      <c r="BI551" s="25"/>
      <c r="BJ551" s="25"/>
      <c r="BK551" s="25"/>
      <c r="BL551" s="25"/>
      <c r="BM551" s="25"/>
      <c r="BN551" s="25"/>
      <c r="BO551" s="25"/>
      <c r="BP551" s="25"/>
      <c r="BQ551" s="25"/>
      <c r="BR551" s="25"/>
      <c r="BS551" s="25"/>
      <c r="BT551" s="25"/>
      <c r="BU551" s="25"/>
      <c r="BV551" s="25"/>
      <c r="BW551" s="25"/>
      <c r="BX551" s="25"/>
      <c r="BY551" s="25"/>
      <c r="BZ551" s="25"/>
      <c r="CA551" s="25"/>
      <c r="CB551" s="25"/>
      <c r="CC551" s="25"/>
      <c r="CD551" s="25"/>
      <c r="CE551" s="25"/>
      <c r="CF551" s="25"/>
      <c r="CG551" s="25"/>
      <c r="CH551" s="25"/>
      <c r="CI551" s="25"/>
      <c r="CJ551" s="25"/>
      <c r="CK551" s="25"/>
      <c r="CL551" s="25"/>
    </row>
    <row r="552" spans="1:90" s="31" customFormat="1" ht="12">
      <c r="A552" s="7" t="s">
        <v>425</v>
      </c>
      <c r="B552" s="6" t="s">
        <v>516</v>
      </c>
      <c r="C552" s="6" t="s">
        <v>5</v>
      </c>
      <c r="D552" s="6" t="s">
        <v>15</v>
      </c>
      <c r="E552" s="6" t="s">
        <v>528</v>
      </c>
      <c r="F552" s="6" t="s">
        <v>61</v>
      </c>
      <c r="G552" s="67">
        <f>G553</f>
        <v>23300</v>
      </c>
      <c r="H552" s="67">
        <f>H553</f>
        <v>0</v>
      </c>
      <c r="I552" s="67">
        <f t="shared" si="273"/>
        <v>23300</v>
      </c>
      <c r="J552" s="67">
        <f>J553</f>
        <v>1300</v>
      </c>
      <c r="K552" s="67">
        <f>K553</f>
        <v>0</v>
      </c>
      <c r="L552" s="67">
        <f t="shared" si="276"/>
        <v>1300</v>
      </c>
      <c r="M552" s="67">
        <f>M553</f>
        <v>1300</v>
      </c>
      <c r="N552" s="67">
        <f>N553</f>
        <v>0</v>
      </c>
      <c r="O552" s="67">
        <f t="shared" si="277"/>
        <v>1300</v>
      </c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  <c r="AN552" s="25"/>
      <c r="AO552" s="25"/>
      <c r="AP552" s="25"/>
      <c r="AQ552" s="25"/>
      <c r="AR552" s="25"/>
      <c r="AS552" s="25"/>
      <c r="AT552" s="25"/>
      <c r="AU552" s="25"/>
      <c r="AV552" s="25"/>
      <c r="AW552" s="25"/>
      <c r="AX552" s="25"/>
      <c r="AY552" s="25"/>
      <c r="AZ552" s="25"/>
      <c r="BA552" s="25"/>
      <c r="BB552" s="25"/>
      <c r="BC552" s="25"/>
      <c r="BD552" s="25"/>
      <c r="BE552" s="25"/>
      <c r="BF552" s="25"/>
      <c r="BG552" s="25"/>
      <c r="BH552" s="25"/>
      <c r="BI552" s="25"/>
      <c r="BJ552" s="25"/>
      <c r="BK552" s="25"/>
      <c r="BL552" s="25"/>
      <c r="BM552" s="25"/>
      <c r="BN552" s="25"/>
      <c r="BO552" s="25"/>
      <c r="BP552" s="25"/>
      <c r="BQ552" s="25"/>
      <c r="BR552" s="25"/>
      <c r="BS552" s="25"/>
      <c r="BT552" s="25"/>
      <c r="BU552" s="25"/>
      <c r="BV552" s="25"/>
      <c r="BW552" s="25"/>
      <c r="BX552" s="25"/>
      <c r="BY552" s="25"/>
      <c r="BZ552" s="25"/>
      <c r="CA552" s="25"/>
      <c r="CB552" s="25"/>
      <c r="CC552" s="25"/>
      <c r="CD552" s="25"/>
      <c r="CE552" s="25"/>
      <c r="CF552" s="25"/>
      <c r="CG552" s="25"/>
      <c r="CH552" s="25"/>
      <c r="CI552" s="25"/>
      <c r="CJ552" s="25"/>
      <c r="CK552" s="25"/>
      <c r="CL552" s="25"/>
    </row>
    <row r="553" spans="1:90" s="31" customFormat="1" ht="12">
      <c r="A553" s="7" t="s">
        <v>82</v>
      </c>
      <c r="B553" s="6" t="s">
        <v>516</v>
      </c>
      <c r="C553" s="6" t="s">
        <v>5</v>
      </c>
      <c r="D553" s="6" t="s">
        <v>15</v>
      </c>
      <c r="E553" s="6" t="s">
        <v>528</v>
      </c>
      <c r="F553" s="6" t="s">
        <v>62</v>
      </c>
      <c r="G553" s="67">
        <v>23300</v>
      </c>
      <c r="H553" s="67"/>
      <c r="I553" s="67">
        <f t="shared" si="273"/>
        <v>23300</v>
      </c>
      <c r="J553" s="67">
        <v>1300</v>
      </c>
      <c r="K553" s="67"/>
      <c r="L553" s="67">
        <f t="shared" si="276"/>
        <v>1300</v>
      </c>
      <c r="M553" s="67">
        <v>1300</v>
      </c>
      <c r="N553" s="67"/>
      <c r="O553" s="67">
        <f t="shared" si="277"/>
        <v>1300</v>
      </c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  <c r="AG553" s="25"/>
      <c r="AH553" s="25"/>
      <c r="AI553" s="25"/>
      <c r="AJ553" s="25"/>
      <c r="AK553" s="25"/>
      <c r="AL553" s="25"/>
      <c r="AM553" s="25"/>
      <c r="AN553" s="25"/>
      <c r="AO553" s="25"/>
      <c r="AP553" s="25"/>
      <c r="AQ553" s="25"/>
      <c r="AR553" s="25"/>
      <c r="AS553" s="25"/>
      <c r="AT553" s="25"/>
      <c r="AU553" s="25"/>
      <c r="AV553" s="25"/>
      <c r="AW553" s="25"/>
      <c r="AX553" s="25"/>
      <c r="AY553" s="25"/>
      <c r="AZ553" s="25"/>
      <c r="BA553" s="25"/>
      <c r="BB553" s="25"/>
      <c r="BC553" s="25"/>
      <c r="BD553" s="25"/>
      <c r="BE553" s="25"/>
      <c r="BF553" s="25"/>
      <c r="BG553" s="25"/>
      <c r="BH553" s="25"/>
      <c r="BI553" s="25"/>
      <c r="BJ553" s="25"/>
      <c r="BK553" s="25"/>
      <c r="BL553" s="25"/>
      <c r="BM553" s="25"/>
      <c r="BN553" s="25"/>
      <c r="BO553" s="25"/>
      <c r="BP553" s="25"/>
      <c r="BQ553" s="25"/>
      <c r="BR553" s="25"/>
      <c r="BS553" s="25"/>
      <c r="BT553" s="25"/>
      <c r="BU553" s="25"/>
      <c r="BV553" s="25"/>
      <c r="BW553" s="25"/>
      <c r="BX553" s="25"/>
      <c r="BY553" s="25"/>
      <c r="BZ553" s="25"/>
      <c r="CA553" s="25"/>
      <c r="CB553" s="25"/>
      <c r="CC553" s="25"/>
      <c r="CD553" s="25"/>
      <c r="CE553" s="25"/>
      <c r="CF553" s="25"/>
      <c r="CG553" s="25"/>
      <c r="CH553" s="25"/>
      <c r="CI553" s="25"/>
      <c r="CJ553" s="25"/>
      <c r="CK553" s="25"/>
      <c r="CL553" s="25"/>
    </row>
    <row r="554" spans="1:90" s="31" customFormat="1" ht="6" customHeight="1">
      <c r="A554" s="7"/>
      <c r="B554" s="6"/>
      <c r="C554" s="6"/>
      <c r="D554" s="6"/>
      <c r="E554" s="6"/>
      <c r="F554" s="6"/>
      <c r="G554" s="67"/>
      <c r="H554" s="67"/>
      <c r="I554" s="65"/>
      <c r="J554" s="68"/>
      <c r="K554" s="68"/>
      <c r="L554" s="68"/>
      <c r="M554" s="6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  <c r="AN554" s="25"/>
      <c r="AO554" s="25"/>
      <c r="AP554" s="25"/>
      <c r="AQ554" s="25"/>
      <c r="AR554" s="25"/>
      <c r="AS554" s="25"/>
      <c r="AT554" s="25"/>
      <c r="AU554" s="25"/>
      <c r="AV554" s="25"/>
      <c r="AW554" s="25"/>
      <c r="AX554" s="25"/>
      <c r="AY554" s="25"/>
      <c r="AZ554" s="25"/>
      <c r="BA554" s="25"/>
      <c r="BB554" s="25"/>
      <c r="BC554" s="25"/>
      <c r="BD554" s="25"/>
      <c r="BE554" s="25"/>
      <c r="BF554" s="25"/>
      <c r="BG554" s="25"/>
      <c r="BH554" s="25"/>
      <c r="BI554" s="25"/>
      <c r="BJ554" s="25"/>
      <c r="BK554" s="25"/>
      <c r="BL554" s="25"/>
      <c r="BM554" s="25"/>
      <c r="BN554" s="25"/>
      <c r="BO554" s="25"/>
      <c r="BP554" s="25"/>
      <c r="BQ554" s="25"/>
      <c r="BR554" s="25"/>
      <c r="BS554" s="25"/>
      <c r="BT554" s="25"/>
      <c r="BU554" s="25"/>
      <c r="BV554" s="25"/>
      <c r="BW554" s="25"/>
      <c r="BX554" s="25"/>
      <c r="BY554" s="25"/>
      <c r="BZ554" s="25"/>
      <c r="CA554" s="25"/>
      <c r="CB554" s="25"/>
      <c r="CC554" s="25"/>
      <c r="CD554" s="25"/>
      <c r="CE554" s="25"/>
      <c r="CF554" s="25"/>
      <c r="CG554" s="25"/>
      <c r="CH554" s="25"/>
      <c r="CI554" s="25"/>
      <c r="CJ554" s="25"/>
      <c r="CK554" s="25"/>
      <c r="CL554" s="25"/>
    </row>
    <row r="555" spans="1:90" s="31" customFormat="1" ht="24">
      <c r="A555" s="11" t="s">
        <v>529</v>
      </c>
      <c r="B555" s="2" t="s">
        <v>45</v>
      </c>
      <c r="C555" s="6"/>
      <c r="D555" s="6"/>
      <c r="E555" s="6"/>
      <c r="F555" s="6"/>
      <c r="G555" s="65">
        <f>G556+G757+G791</f>
        <v>497857409.47000003</v>
      </c>
      <c r="H555" s="65">
        <f>H556+H757+H791</f>
        <v>16421844.859999999</v>
      </c>
      <c r="I555" s="65">
        <f t="shared" si="273"/>
        <v>514279254.33000004</v>
      </c>
      <c r="J555" s="65">
        <f>J556+J757+J791</f>
        <v>481524763.30000001</v>
      </c>
      <c r="K555" s="65">
        <f>K556+K757+K791</f>
        <v>0</v>
      </c>
      <c r="L555" s="65">
        <f t="shared" ref="L555:L591" si="281">J555+K555</f>
        <v>481524763.30000001</v>
      </c>
      <c r="M555" s="65">
        <f>M556+M757+M791</f>
        <v>489910213.25999999</v>
      </c>
      <c r="N555" s="65">
        <f>N556+N757+N791</f>
        <v>0</v>
      </c>
      <c r="O555" s="65">
        <f t="shared" ref="O555:O591" si="282">M555+N555</f>
        <v>489910213.25999999</v>
      </c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  <c r="AN555" s="25"/>
      <c r="AO555" s="25"/>
      <c r="AP555" s="25"/>
      <c r="AQ555" s="25"/>
      <c r="AR555" s="25"/>
      <c r="AS555" s="25"/>
      <c r="AT555" s="25"/>
      <c r="AU555" s="25"/>
      <c r="AV555" s="25"/>
      <c r="AW555" s="25"/>
      <c r="AX555" s="25"/>
      <c r="AY555" s="25"/>
      <c r="AZ555" s="25"/>
      <c r="BA555" s="25"/>
      <c r="BB555" s="25"/>
      <c r="BC555" s="25"/>
      <c r="BD555" s="25"/>
      <c r="BE555" s="25"/>
      <c r="BF555" s="25"/>
      <c r="BG555" s="25"/>
      <c r="BH555" s="25"/>
      <c r="BI555" s="25"/>
      <c r="BJ555" s="25"/>
      <c r="BK555" s="25"/>
      <c r="BL555" s="25"/>
      <c r="BM555" s="25"/>
      <c r="BN555" s="25"/>
      <c r="BO555" s="25"/>
      <c r="BP555" s="25"/>
      <c r="BQ555" s="25"/>
      <c r="BR555" s="25"/>
      <c r="BS555" s="25"/>
      <c r="BT555" s="25"/>
      <c r="BU555" s="25"/>
      <c r="BV555" s="25"/>
      <c r="BW555" s="25"/>
      <c r="BX555" s="25"/>
      <c r="BY555" s="25"/>
      <c r="BZ555" s="25"/>
      <c r="CA555" s="25"/>
      <c r="CB555" s="25"/>
      <c r="CC555" s="25"/>
      <c r="CD555" s="25"/>
      <c r="CE555" s="25"/>
      <c r="CF555" s="25"/>
      <c r="CG555" s="25"/>
      <c r="CH555" s="25"/>
      <c r="CI555" s="25"/>
      <c r="CJ555" s="25"/>
      <c r="CK555" s="25"/>
      <c r="CL555" s="25"/>
    </row>
    <row r="556" spans="1:90" s="55" customFormat="1" ht="12">
      <c r="A556" s="11" t="s">
        <v>34</v>
      </c>
      <c r="B556" s="2" t="s">
        <v>45</v>
      </c>
      <c r="C556" s="2" t="s">
        <v>9</v>
      </c>
      <c r="D556" s="2"/>
      <c r="E556" s="2"/>
      <c r="F556" s="2"/>
      <c r="G556" s="65">
        <f>G557+G595+G716+G740+G683</f>
        <v>481986984.42000002</v>
      </c>
      <c r="H556" s="65">
        <f>H557+H595+H716+H740+H683</f>
        <v>16421844.859999999</v>
      </c>
      <c r="I556" s="65">
        <f t="shared" si="273"/>
        <v>498408829.28000003</v>
      </c>
      <c r="J556" s="65">
        <f>J557+J595+J716+J740+J683</f>
        <v>465642793.13</v>
      </c>
      <c r="K556" s="65">
        <f>K557+K595+K716+K740+K683</f>
        <v>0</v>
      </c>
      <c r="L556" s="65">
        <f t="shared" si="281"/>
        <v>465642793.13</v>
      </c>
      <c r="M556" s="65">
        <f>M557+M595+M716+M740+M683</f>
        <v>473962830</v>
      </c>
      <c r="N556" s="65">
        <f>N557+N595+N716+N740+N683</f>
        <v>0</v>
      </c>
      <c r="O556" s="65">
        <f t="shared" si="282"/>
        <v>473962830</v>
      </c>
      <c r="P556" s="23"/>
      <c r="Q556" s="23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27"/>
      <c r="AH556" s="27"/>
      <c r="AI556" s="27"/>
      <c r="AJ556" s="27"/>
      <c r="AK556" s="27"/>
      <c r="AL556" s="27"/>
      <c r="AM556" s="27"/>
      <c r="AN556" s="27"/>
      <c r="AO556" s="27"/>
      <c r="AP556" s="27"/>
      <c r="AQ556" s="27"/>
      <c r="AR556" s="27"/>
      <c r="AS556" s="27"/>
      <c r="AT556" s="27"/>
      <c r="AU556" s="27"/>
      <c r="AV556" s="27"/>
      <c r="AW556" s="27"/>
      <c r="AX556" s="27"/>
      <c r="AY556" s="27"/>
      <c r="AZ556" s="27"/>
      <c r="BA556" s="27"/>
      <c r="BB556" s="27"/>
      <c r="BC556" s="27"/>
      <c r="BD556" s="27"/>
      <c r="BE556" s="27"/>
      <c r="BF556" s="27"/>
      <c r="BG556" s="27"/>
      <c r="BH556" s="27"/>
      <c r="BI556" s="27"/>
      <c r="BJ556" s="27"/>
      <c r="BK556" s="27"/>
      <c r="BL556" s="27"/>
      <c r="BM556" s="27"/>
      <c r="BN556" s="27"/>
      <c r="BO556" s="27"/>
      <c r="BP556" s="27"/>
      <c r="BQ556" s="27"/>
      <c r="BR556" s="27"/>
      <c r="BS556" s="27"/>
      <c r="BT556" s="27"/>
      <c r="BU556" s="27"/>
      <c r="BV556" s="27"/>
      <c r="BW556" s="27"/>
      <c r="BX556" s="27"/>
      <c r="BY556" s="27"/>
      <c r="BZ556" s="27"/>
      <c r="CA556" s="27"/>
      <c r="CB556" s="27"/>
      <c r="CC556" s="27"/>
      <c r="CD556" s="27"/>
      <c r="CE556" s="27"/>
      <c r="CF556" s="27"/>
      <c r="CG556" s="27"/>
      <c r="CH556" s="27"/>
      <c r="CI556" s="27"/>
      <c r="CJ556" s="27"/>
      <c r="CK556" s="27"/>
      <c r="CL556" s="27"/>
    </row>
    <row r="557" spans="1:90" s="55" customFormat="1" ht="12">
      <c r="A557" s="8" t="s">
        <v>23</v>
      </c>
      <c r="B557" s="4" t="s">
        <v>45</v>
      </c>
      <c r="C557" s="4" t="s">
        <v>9</v>
      </c>
      <c r="D557" s="4" t="s">
        <v>5</v>
      </c>
      <c r="E557" s="5"/>
      <c r="F557" s="5"/>
      <c r="G557" s="66">
        <f>G558</f>
        <v>124948487</v>
      </c>
      <c r="H557" s="66">
        <f>H558</f>
        <v>9869842</v>
      </c>
      <c r="I557" s="66">
        <f t="shared" si="273"/>
        <v>134818329</v>
      </c>
      <c r="J557" s="66">
        <f t="shared" ref="J557:M557" si="283">J558</f>
        <v>128332297</v>
      </c>
      <c r="K557" s="66">
        <f>K558</f>
        <v>0</v>
      </c>
      <c r="L557" s="66">
        <f t="shared" si="281"/>
        <v>128332297</v>
      </c>
      <c r="M557" s="66">
        <f t="shared" si="283"/>
        <v>126946637</v>
      </c>
      <c r="N557" s="66">
        <f>N558</f>
        <v>0</v>
      </c>
      <c r="O557" s="66">
        <f t="shared" si="282"/>
        <v>126946637</v>
      </c>
      <c r="P557" s="23"/>
      <c r="Q557" s="23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27"/>
      <c r="AH557" s="27"/>
      <c r="AI557" s="27"/>
      <c r="AJ557" s="27"/>
      <c r="AK557" s="27"/>
      <c r="AL557" s="27"/>
      <c r="AM557" s="27"/>
      <c r="AN557" s="27"/>
      <c r="AO557" s="27"/>
      <c r="AP557" s="27"/>
      <c r="AQ557" s="27"/>
      <c r="AR557" s="27"/>
      <c r="AS557" s="27"/>
      <c r="AT557" s="27"/>
      <c r="AU557" s="27"/>
      <c r="AV557" s="27"/>
      <c r="AW557" s="27"/>
      <c r="AX557" s="27"/>
      <c r="AY557" s="27"/>
      <c r="AZ557" s="27"/>
      <c r="BA557" s="27"/>
      <c r="BB557" s="27"/>
      <c r="BC557" s="27"/>
      <c r="BD557" s="27"/>
      <c r="BE557" s="27"/>
      <c r="BF557" s="27"/>
      <c r="BG557" s="27"/>
      <c r="BH557" s="27"/>
      <c r="BI557" s="27"/>
      <c r="BJ557" s="27"/>
      <c r="BK557" s="27"/>
      <c r="BL557" s="27"/>
      <c r="BM557" s="27"/>
      <c r="BN557" s="27"/>
      <c r="BO557" s="27"/>
      <c r="BP557" s="27"/>
      <c r="BQ557" s="27"/>
      <c r="BR557" s="27"/>
      <c r="BS557" s="27"/>
      <c r="BT557" s="27"/>
      <c r="BU557" s="27"/>
      <c r="BV557" s="27"/>
      <c r="BW557" s="27"/>
      <c r="BX557" s="27"/>
      <c r="BY557" s="27"/>
      <c r="BZ557" s="27"/>
      <c r="CA557" s="27"/>
      <c r="CB557" s="27"/>
      <c r="CC557" s="27"/>
      <c r="CD557" s="27"/>
      <c r="CE557" s="27"/>
      <c r="CF557" s="27"/>
      <c r="CG557" s="27"/>
      <c r="CH557" s="27"/>
      <c r="CI557" s="27"/>
      <c r="CJ557" s="27"/>
      <c r="CK557" s="27"/>
      <c r="CL557" s="27"/>
    </row>
    <row r="558" spans="1:90" s="55" customFormat="1" ht="12">
      <c r="A558" s="7" t="s">
        <v>498</v>
      </c>
      <c r="B558" s="6" t="s">
        <v>45</v>
      </c>
      <c r="C558" s="6" t="s">
        <v>9</v>
      </c>
      <c r="D558" s="6" t="s">
        <v>5</v>
      </c>
      <c r="E558" s="6" t="s">
        <v>154</v>
      </c>
      <c r="F558" s="6"/>
      <c r="G558" s="67">
        <f>G559+G582+G572</f>
        <v>124948487</v>
      </c>
      <c r="H558" s="67">
        <f>H559+H582+H572</f>
        <v>9869842</v>
      </c>
      <c r="I558" s="67">
        <f t="shared" si="273"/>
        <v>134818329</v>
      </c>
      <c r="J558" s="67">
        <f>J559+J582+J572</f>
        <v>128332297</v>
      </c>
      <c r="K558" s="67">
        <f>K559+K582+K572</f>
        <v>0</v>
      </c>
      <c r="L558" s="67">
        <f t="shared" si="281"/>
        <v>128332297</v>
      </c>
      <c r="M558" s="67">
        <f>M559+M582+M572</f>
        <v>126946637</v>
      </c>
      <c r="N558" s="67">
        <f>N559+N582+N572</f>
        <v>0</v>
      </c>
      <c r="O558" s="67">
        <f t="shared" si="282"/>
        <v>126946637</v>
      </c>
      <c r="P558" s="23"/>
      <c r="Q558" s="23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27"/>
      <c r="AH558" s="27"/>
      <c r="AI558" s="27"/>
      <c r="AJ558" s="27"/>
      <c r="AK558" s="27"/>
      <c r="AL558" s="27"/>
      <c r="AM558" s="27"/>
      <c r="AN558" s="27"/>
      <c r="AO558" s="27"/>
      <c r="AP558" s="27"/>
      <c r="AQ558" s="27"/>
      <c r="AR558" s="27"/>
      <c r="AS558" s="27"/>
      <c r="AT558" s="27"/>
      <c r="AU558" s="27"/>
      <c r="AV558" s="27"/>
      <c r="AW558" s="27"/>
      <c r="AX558" s="27"/>
      <c r="AY558" s="27"/>
      <c r="AZ558" s="27"/>
      <c r="BA558" s="27"/>
      <c r="BB558" s="27"/>
      <c r="BC558" s="27"/>
      <c r="BD558" s="27"/>
      <c r="BE558" s="27"/>
      <c r="BF558" s="27"/>
      <c r="BG558" s="27"/>
      <c r="BH558" s="27"/>
      <c r="BI558" s="27"/>
      <c r="BJ558" s="27"/>
      <c r="BK558" s="27"/>
      <c r="BL558" s="27"/>
      <c r="BM558" s="27"/>
      <c r="BN558" s="27"/>
      <c r="BO558" s="27"/>
      <c r="BP558" s="27"/>
      <c r="BQ558" s="27"/>
      <c r="BR558" s="27"/>
      <c r="BS558" s="27"/>
      <c r="BT558" s="27"/>
      <c r="BU558" s="27"/>
      <c r="BV558" s="27"/>
      <c r="BW558" s="27"/>
      <c r="BX558" s="27"/>
      <c r="BY558" s="27"/>
      <c r="BZ558" s="27"/>
      <c r="CA558" s="27"/>
      <c r="CB558" s="27"/>
      <c r="CC558" s="27"/>
      <c r="CD558" s="27"/>
      <c r="CE558" s="27"/>
      <c r="CF558" s="27"/>
      <c r="CG558" s="27"/>
      <c r="CH558" s="27"/>
      <c r="CI558" s="27"/>
      <c r="CJ558" s="27"/>
      <c r="CK558" s="27"/>
      <c r="CL558" s="27"/>
    </row>
    <row r="559" spans="1:90" s="56" customFormat="1" ht="12">
      <c r="A559" s="7" t="s">
        <v>499</v>
      </c>
      <c r="B559" s="6" t="s">
        <v>45</v>
      </c>
      <c r="C559" s="6" t="s">
        <v>9</v>
      </c>
      <c r="D559" s="6" t="s">
        <v>5</v>
      </c>
      <c r="E559" s="6" t="s">
        <v>155</v>
      </c>
      <c r="F559" s="6"/>
      <c r="G559" s="67">
        <f>G563+G569+G560</f>
        <v>118368985</v>
      </c>
      <c r="H559" s="67">
        <f>H563+H569+H560</f>
        <v>9869842</v>
      </c>
      <c r="I559" s="67">
        <f t="shared" si="273"/>
        <v>128238827</v>
      </c>
      <c r="J559" s="67">
        <f>J563+J569+J560</f>
        <v>120200045</v>
      </c>
      <c r="K559" s="67">
        <f>K563+K569+K560</f>
        <v>0</v>
      </c>
      <c r="L559" s="67">
        <f t="shared" si="281"/>
        <v>120200045</v>
      </c>
      <c r="M559" s="67">
        <f>M563+M569+M560</f>
        <v>119708525</v>
      </c>
      <c r="N559" s="67">
        <f>N563+N569+N560</f>
        <v>0</v>
      </c>
      <c r="O559" s="67">
        <f t="shared" si="282"/>
        <v>119708525</v>
      </c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  <c r="AD559" s="24"/>
      <c r="AE559" s="24"/>
      <c r="AF559" s="24"/>
      <c r="AG559" s="24"/>
      <c r="AH559" s="24"/>
      <c r="AI559" s="24"/>
      <c r="AJ559" s="24"/>
      <c r="AK559" s="24"/>
      <c r="AL559" s="24"/>
      <c r="AM559" s="24"/>
      <c r="AN559" s="24"/>
      <c r="AO559" s="24"/>
      <c r="AP559" s="24"/>
      <c r="AQ559" s="24"/>
      <c r="AR559" s="24"/>
      <c r="AS559" s="24"/>
      <c r="AT559" s="24"/>
      <c r="AU559" s="24"/>
      <c r="AV559" s="24"/>
      <c r="AW559" s="24"/>
      <c r="AX559" s="24"/>
      <c r="AY559" s="24"/>
      <c r="AZ559" s="24"/>
      <c r="BA559" s="24"/>
      <c r="BB559" s="24"/>
      <c r="BC559" s="24"/>
      <c r="BD559" s="24"/>
      <c r="BE559" s="24"/>
      <c r="BF559" s="24"/>
      <c r="BG559" s="24"/>
      <c r="BH559" s="24"/>
      <c r="BI559" s="24"/>
      <c r="BJ559" s="24"/>
      <c r="BK559" s="24"/>
      <c r="BL559" s="24"/>
      <c r="BM559" s="24"/>
      <c r="BN559" s="24"/>
      <c r="BO559" s="24"/>
      <c r="BP559" s="24"/>
      <c r="BQ559" s="24"/>
      <c r="BR559" s="24"/>
      <c r="BS559" s="24"/>
      <c r="BT559" s="24"/>
      <c r="BU559" s="24"/>
      <c r="BV559" s="24"/>
      <c r="BW559" s="24"/>
      <c r="BX559" s="24"/>
      <c r="BY559" s="24"/>
      <c r="BZ559" s="24"/>
      <c r="CA559" s="24"/>
      <c r="CB559" s="24"/>
      <c r="CC559" s="24"/>
      <c r="CD559" s="24"/>
      <c r="CE559" s="24"/>
      <c r="CF559" s="24"/>
      <c r="CG559" s="24"/>
      <c r="CH559" s="24"/>
      <c r="CI559" s="24"/>
      <c r="CJ559" s="24"/>
      <c r="CK559" s="24"/>
      <c r="CL559" s="24"/>
    </row>
    <row r="560" spans="1:90" s="31" customFormat="1" ht="24">
      <c r="A560" s="7" t="s">
        <v>550</v>
      </c>
      <c r="B560" s="6" t="s">
        <v>45</v>
      </c>
      <c r="C560" s="6" t="s">
        <v>9</v>
      </c>
      <c r="D560" s="6" t="s">
        <v>5</v>
      </c>
      <c r="E560" s="6" t="s">
        <v>549</v>
      </c>
      <c r="F560" s="6"/>
      <c r="G560" s="67">
        <f>G561</f>
        <v>0</v>
      </c>
      <c r="H560" s="67">
        <f>H561</f>
        <v>10000000</v>
      </c>
      <c r="I560" s="67">
        <f t="shared" si="273"/>
        <v>10000000</v>
      </c>
      <c r="J560" s="67">
        <f t="shared" ref="J560:M561" si="284">J561</f>
        <v>0</v>
      </c>
      <c r="K560" s="67">
        <f>K561</f>
        <v>0</v>
      </c>
      <c r="L560" s="67">
        <f t="shared" si="281"/>
        <v>0</v>
      </c>
      <c r="M560" s="67">
        <f t="shared" si="284"/>
        <v>0</v>
      </c>
      <c r="N560" s="67">
        <f>N561</f>
        <v>0</v>
      </c>
      <c r="O560" s="67">
        <f t="shared" si="282"/>
        <v>0</v>
      </c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  <c r="AN560" s="25"/>
      <c r="AO560" s="25"/>
      <c r="AP560" s="25"/>
      <c r="AQ560" s="25"/>
      <c r="AR560" s="25"/>
      <c r="AS560" s="25"/>
      <c r="AT560" s="25"/>
      <c r="AU560" s="25"/>
      <c r="AV560" s="25"/>
      <c r="AW560" s="25"/>
      <c r="AX560" s="25"/>
      <c r="AY560" s="25"/>
      <c r="AZ560" s="25"/>
      <c r="BA560" s="25"/>
      <c r="BB560" s="25"/>
      <c r="BC560" s="25"/>
      <c r="BD560" s="25"/>
      <c r="BE560" s="25"/>
      <c r="BF560" s="25"/>
      <c r="BG560" s="25"/>
      <c r="BH560" s="25"/>
      <c r="BI560" s="25"/>
      <c r="BJ560" s="25"/>
      <c r="BK560" s="25"/>
      <c r="BL560" s="25"/>
      <c r="BM560" s="25"/>
      <c r="BN560" s="25"/>
      <c r="BO560" s="25"/>
      <c r="BP560" s="25"/>
      <c r="BQ560" s="25"/>
      <c r="BR560" s="25"/>
      <c r="BS560" s="25"/>
      <c r="BT560" s="25"/>
      <c r="BU560" s="25"/>
      <c r="BV560" s="25"/>
      <c r="BW560" s="25"/>
      <c r="BX560" s="25"/>
      <c r="BY560" s="25"/>
      <c r="BZ560" s="25"/>
      <c r="CA560" s="25"/>
      <c r="CB560" s="25"/>
      <c r="CC560" s="25"/>
      <c r="CD560" s="25"/>
      <c r="CE560" s="25"/>
      <c r="CF560" s="25"/>
      <c r="CG560" s="25"/>
      <c r="CH560" s="25"/>
      <c r="CI560" s="25"/>
      <c r="CJ560" s="25"/>
      <c r="CK560" s="25"/>
      <c r="CL560" s="25"/>
    </row>
    <row r="561" spans="1:90" s="31" customFormat="1" ht="24">
      <c r="A561" s="7" t="s">
        <v>88</v>
      </c>
      <c r="B561" s="6" t="s">
        <v>45</v>
      </c>
      <c r="C561" s="6" t="s">
        <v>9</v>
      </c>
      <c r="D561" s="6" t="s">
        <v>5</v>
      </c>
      <c r="E561" s="6" t="s">
        <v>549</v>
      </c>
      <c r="F561" s="6" t="s">
        <v>87</v>
      </c>
      <c r="G561" s="67">
        <f>G562</f>
        <v>0</v>
      </c>
      <c r="H561" s="67">
        <f>H562</f>
        <v>10000000</v>
      </c>
      <c r="I561" s="67">
        <f t="shared" si="273"/>
        <v>10000000</v>
      </c>
      <c r="J561" s="67">
        <f t="shared" si="284"/>
        <v>0</v>
      </c>
      <c r="K561" s="67">
        <f>K562</f>
        <v>0</v>
      </c>
      <c r="L561" s="67">
        <f t="shared" si="281"/>
        <v>0</v>
      </c>
      <c r="M561" s="67">
        <f t="shared" si="284"/>
        <v>0</v>
      </c>
      <c r="N561" s="67">
        <f>N562</f>
        <v>0</v>
      </c>
      <c r="O561" s="67">
        <f t="shared" si="282"/>
        <v>0</v>
      </c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  <c r="AN561" s="25"/>
      <c r="AO561" s="25"/>
      <c r="AP561" s="25"/>
      <c r="AQ561" s="25"/>
      <c r="AR561" s="25"/>
      <c r="AS561" s="25"/>
      <c r="AT561" s="25"/>
      <c r="AU561" s="25"/>
      <c r="AV561" s="25"/>
      <c r="AW561" s="25"/>
      <c r="AX561" s="25"/>
      <c r="AY561" s="25"/>
      <c r="AZ561" s="25"/>
      <c r="BA561" s="25"/>
      <c r="BB561" s="25"/>
      <c r="BC561" s="25"/>
      <c r="BD561" s="25"/>
      <c r="BE561" s="25"/>
      <c r="BF561" s="25"/>
      <c r="BG561" s="25"/>
      <c r="BH561" s="25"/>
      <c r="BI561" s="25"/>
      <c r="BJ561" s="25"/>
      <c r="BK561" s="25"/>
      <c r="BL561" s="25"/>
      <c r="BM561" s="25"/>
      <c r="BN561" s="25"/>
      <c r="BO561" s="25"/>
      <c r="BP561" s="25"/>
      <c r="BQ561" s="25"/>
      <c r="BR561" s="25"/>
      <c r="BS561" s="25"/>
      <c r="BT561" s="25"/>
      <c r="BU561" s="25"/>
      <c r="BV561" s="25"/>
      <c r="BW561" s="25"/>
      <c r="BX561" s="25"/>
      <c r="BY561" s="25"/>
      <c r="BZ561" s="25"/>
      <c r="CA561" s="25"/>
      <c r="CB561" s="25"/>
      <c r="CC561" s="25"/>
      <c r="CD561" s="25"/>
      <c r="CE561" s="25"/>
      <c r="CF561" s="25"/>
      <c r="CG561" s="25"/>
      <c r="CH561" s="25"/>
      <c r="CI561" s="25"/>
      <c r="CJ561" s="25"/>
      <c r="CK561" s="25"/>
      <c r="CL561" s="25"/>
    </row>
    <row r="562" spans="1:90" s="31" customFormat="1" ht="11.25" customHeight="1">
      <c r="A562" s="7" t="s">
        <v>188</v>
      </c>
      <c r="B562" s="6" t="s">
        <v>45</v>
      </c>
      <c r="C562" s="6" t="s">
        <v>9</v>
      </c>
      <c r="D562" s="6" t="s">
        <v>5</v>
      </c>
      <c r="E562" s="6" t="s">
        <v>549</v>
      </c>
      <c r="F562" s="6" t="s">
        <v>189</v>
      </c>
      <c r="G562" s="67"/>
      <c r="H562" s="67">
        <v>10000000</v>
      </c>
      <c r="I562" s="67">
        <f t="shared" si="273"/>
        <v>10000000</v>
      </c>
      <c r="J562" s="68"/>
      <c r="K562" s="67"/>
      <c r="L562" s="67">
        <f t="shared" si="281"/>
        <v>0</v>
      </c>
      <c r="M562" s="67"/>
      <c r="N562" s="67"/>
      <c r="O562" s="67">
        <f t="shared" si="282"/>
        <v>0</v>
      </c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  <c r="AN562" s="25"/>
      <c r="AO562" s="25"/>
      <c r="AP562" s="25"/>
      <c r="AQ562" s="25"/>
      <c r="AR562" s="25"/>
      <c r="AS562" s="25"/>
      <c r="AT562" s="25"/>
      <c r="AU562" s="25"/>
      <c r="AV562" s="25"/>
      <c r="AW562" s="25"/>
      <c r="AX562" s="25"/>
      <c r="AY562" s="25"/>
      <c r="AZ562" s="25"/>
      <c r="BA562" s="25"/>
      <c r="BB562" s="25"/>
      <c r="BC562" s="25"/>
      <c r="BD562" s="25"/>
      <c r="BE562" s="25"/>
      <c r="BF562" s="25"/>
      <c r="BG562" s="25"/>
      <c r="BH562" s="25"/>
      <c r="BI562" s="25"/>
      <c r="BJ562" s="25"/>
      <c r="BK562" s="25"/>
      <c r="BL562" s="25"/>
      <c r="BM562" s="25"/>
      <c r="BN562" s="25"/>
      <c r="BO562" s="25"/>
      <c r="BP562" s="25"/>
      <c r="BQ562" s="25"/>
      <c r="BR562" s="25"/>
      <c r="BS562" s="25"/>
      <c r="BT562" s="25"/>
      <c r="BU562" s="25"/>
      <c r="BV562" s="25"/>
      <c r="BW562" s="25"/>
      <c r="BX562" s="25"/>
      <c r="BY562" s="25"/>
      <c r="BZ562" s="25"/>
      <c r="CA562" s="25"/>
      <c r="CB562" s="25"/>
      <c r="CC562" s="25"/>
      <c r="CD562" s="25"/>
      <c r="CE562" s="25"/>
      <c r="CF562" s="25"/>
      <c r="CG562" s="25"/>
      <c r="CH562" s="25"/>
      <c r="CI562" s="25"/>
      <c r="CJ562" s="25"/>
      <c r="CK562" s="25"/>
      <c r="CL562" s="25"/>
    </row>
    <row r="563" spans="1:90" s="31" customFormat="1" ht="12">
      <c r="A563" s="7" t="s">
        <v>115</v>
      </c>
      <c r="B563" s="6" t="s">
        <v>45</v>
      </c>
      <c r="C563" s="6" t="s">
        <v>9</v>
      </c>
      <c r="D563" s="6" t="s">
        <v>5</v>
      </c>
      <c r="E563" s="6" t="s">
        <v>156</v>
      </c>
      <c r="F563" s="6"/>
      <c r="G563" s="67">
        <f>G564</f>
        <v>66742701</v>
      </c>
      <c r="H563" s="67">
        <f>H564</f>
        <v>-130158</v>
      </c>
      <c r="I563" s="67">
        <f t="shared" si="273"/>
        <v>66612543</v>
      </c>
      <c r="J563" s="67">
        <f t="shared" ref="J563:M564" si="285">J564</f>
        <v>68573761</v>
      </c>
      <c r="K563" s="67">
        <f>K564</f>
        <v>0</v>
      </c>
      <c r="L563" s="67">
        <f t="shared" si="281"/>
        <v>68573761</v>
      </c>
      <c r="M563" s="67">
        <f t="shared" si="285"/>
        <v>68082241</v>
      </c>
      <c r="N563" s="67">
        <f>N564</f>
        <v>0</v>
      </c>
      <c r="O563" s="67">
        <f t="shared" si="282"/>
        <v>68082241</v>
      </c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  <c r="AG563" s="25"/>
      <c r="AH563" s="25"/>
      <c r="AI563" s="25"/>
      <c r="AJ563" s="25"/>
      <c r="AK563" s="25"/>
      <c r="AL563" s="25"/>
      <c r="AM563" s="25"/>
      <c r="AN563" s="25"/>
      <c r="AO563" s="25"/>
      <c r="AP563" s="25"/>
      <c r="AQ563" s="25"/>
      <c r="AR563" s="25"/>
      <c r="AS563" s="25"/>
      <c r="AT563" s="25"/>
      <c r="AU563" s="25"/>
      <c r="AV563" s="25"/>
      <c r="AW563" s="25"/>
      <c r="AX563" s="25"/>
      <c r="AY563" s="25"/>
      <c r="AZ563" s="25"/>
      <c r="BA563" s="25"/>
      <c r="BB563" s="25"/>
      <c r="BC563" s="25"/>
      <c r="BD563" s="25"/>
      <c r="BE563" s="25"/>
      <c r="BF563" s="25"/>
      <c r="BG563" s="25"/>
      <c r="BH563" s="25"/>
      <c r="BI563" s="25"/>
      <c r="BJ563" s="25"/>
      <c r="BK563" s="25"/>
      <c r="BL563" s="25"/>
      <c r="BM563" s="25"/>
      <c r="BN563" s="25"/>
      <c r="BO563" s="25"/>
      <c r="BP563" s="25"/>
      <c r="BQ563" s="25"/>
      <c r="BR563" s="25"/>
      <c r="BS563" s="25"/>
      <c r="BT563" s="25"/>
      <c r="BU563" s="25"/>
      <c r="BV563" s="25"/>
      <c r="BW563" s="25"/>
      <c r="BX563" s="25"/>
      <c r="BY563" s="25"/>
      <c r="BZ563" s="25"/>
      <c r="CA563" s="25"/>
      <c r="CB563" s="25"/>
      <c r="CC563" s="25"/>
      <c r="CD563" s="25"/>
      <c r="CE563" s="25"/>
      <c r="CF563" s="25"/>
      <c r="CG563" s="25"/>
      <c r="CH563" s="25"/>
      <c r="CI563" s="25"/>
      <c r="CJ563" s="25"/>
      <c r="CK563" s="25"/>
      <c r="CL563" s="25"/>
    </row>
    <row r="564" spans="1:90" s="31" customFormat="1" ht="24">
      <c r="A564" s="7" t="s">
        <v>88</v>
      </c>
      <c r="B564" s="6" t="s">
        <v>45</v>
      </c>
      <c r="C564" s="6" t="s">
        <v>9</v>
      </c>
      <c r="D564" s="6" t="s">
        <v>5</v>
      </c>
      <c r="E564" s="6" t="s">
        <v>156</v>
      </c>
      <c r="F564" s="6" t="s">
        <v>87</v>
      </c>
      <c r="G564" s="67">
        <f>G565</f>
        <v>66742701</v>
      </c>
      <c r="H564" s="67">
        <f>H565</f>
        <v>-130158</v>
      </c>
      <c r="I564" s="67">
        <f t="shared" si="273"/>
        <v>66612543</v>
      </c>
      <c r="J564" s="67">
        <f t="shared" si="285"/>
        <v>68573761</v>
      </c>
      <c r="K564" s="67">
        <f>K565</f>
        <v>0</v>
      </c>
      <c r="L564" s="67">
        <f t="shared" si="281"/>
        <v>68573761</v>
      </c>
      <c r="M564" s="67">
        <f t="shared" si="285"/>
        <v>68082241</v>
      </c>
      <c r="N564" s="67">
        <f>N565</f>
        <v>0</v>
      </c>
      <c r="O564" s="67">
        <f t="shared" si="282"/>
        <v>68082241</v>
      </c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  <c r="AN564" s="25"/>
      <c r="AO564" s="25"/>
      <c r="AP564" s="25"/>
      <c r="AQ564" s="25"/>
      <c r="AR564" s="25"/>
      <c r="AS564" s="25"/>
      <c r="AT564" s="25"/>
      <c r="AU564" s="25"/>
      <c r="AV564" s="25"/>
      <c r="AW564" s="25"/>
      <c r="AX564" s="25"/>
      <c r="AY564" s="25"/>
      <c r="AZ564" s="25"/>
      <c r="BA564" s="25"/>
      <c r="BB564" s="25"/>
      <c r="BC564" s="25"/>
      <c r="BD564" s="25"/>
      <c r="BE564" s="25"/>
      <c r="BF564" s="25"/>
      <c r="BG564" s="25"/>
      <c r="BH564" s="25"/>
      <c r="BI564" s="25"/>
      <c r="BJ564" s="25"/>
      <c r="BK564" s="25"/>
      <c r="BL564" s="25"/>
      <c r="BM564" s="25"/>
      <c r="BN564" s="25"/>
      <c r="BO564" s="25"/>
      <c r="BP564" s="25"/>
      <c r="BQ564" s="25"/>
      <c r="BR564" s="25"/>
      <c r="BS564" s="25"/>
      <c r="BT564" s="25"/>
      <c r="BU564" s="25"/>
      <c r="BV564" s="25"/>
      <c r="BW564" s="25"/>
      <c r="BX564" s="25"/>
      <c r="BY564" s="25"/>
      <c r="BZ564" s="25"/>
      <c r="CA564" s="25"/>
      <c r="CB564" s="25"/>
      <c r="CC564" s="25"/>
      <c r="CD564" s="25"/>
      <c r="CE564" s="25"/>
      <c r="CF564" s="25"/>
      <c r="CG564" s="25"/>
      <c r="CH564" s="25"/>
      <c r="CI564" s="25"/>
      <c r="CJ564" s="25"/>
      <c r="CK564" s="25"/>
      <c r="CL564" s="25"/>
    </row>
    <row r="565" spans="1:90" s="31" customFormat="1" ht="11.25" customHeight="1">
      <c r="A565" s="7" t="s">
        <v>188</v>
      </c>
      <c r="B565" s="6" t="s">
        <v>45</v>
      </c>
      <c r="C565" s="6" t="s">
        <v>9</v>
      </c>
      <c r="D565" s="6" t="s">
        <v>5</v>
      </c>
      <c r="E565" s="6" t="s">
        <v>156</v>
      </c>
      <c r="F565" s="6" t="s">
        <v>189</v>
      </c>
      <c r="G565" s="67">
        <v>66742701</v>
      </c>
      <c r="H565" s="67">
        <f>369842+500000-500000-500000</f>
        <v>-130158</v>
      </c>
      <c r="I565" s="67">
        <f t="shared" si="273"/>
        <v>66612543</v>
      </c>
      <c r="J565" s="68">
        <v>68573761</v>
      </c>
      <c r="K565" s="67"/>
      <c r="L565" s="67">
        <f t="shared" si="281"/>
        <v>68573761</v>
      </c>
      <c r="M565" s="67">
        <v>68082241</v>
      </c>
      <c r="N565" s="67"/>
      <c r="O565" s="67">
        <f t="shared" si="282"/>
        <v>68082241</v>
      </c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  <c r="AG565" s="25"/>
      <c r="AH565" s="25"/>
      <c r="AI565" s="25"/>
      <c r="AJ565" s="25"/>
      <c r="AK565" s="25"/>
      <c r="AL565" s="25"/>
      <c r="AM565" s="25"/>
      <c r="AN565" s="25"/>
      <c r="AO565" s="25"/>
      <c r="AP565" s="25"/>
      <c r="AQ565" s="25"/>
      <c r="AR565" s="25"/>
      <c r="AS565" s="25"/>
      <c r="AT565" s="25"/>
      <c r="AU565" s="25"/>
      <c r="AV565" s="25"/>
      <c r="AW565" s="25"/>
      <c r="AX565" s="25"/>
      <c r="AY565" s="25"/>
      <c r="AZ565" s="25"/>
      <c r="BA565" s="25"/>
      <c r="BB565" s="25"/>
      <c r="BC565" s="25"/>
      <c r="BD565" s="25"/>
      <c r="BE565" s="25"/>
      <c r="BF565" s="25"/>
      <c r="BG565" s="25"/>
      <c r="BH565" s="25"/>
      <c r="BI565" s="25"/>
      <c r="BJ565" s="25"/>
      <c r="BK565" s="25"/>
      <c r="BL565" s="25"/>
      <c r="BM565" s="25"/>
      <c r="BN565" s="25"/>
      <c r="BO565" s="25"/>
      <c r="BP565" s="25"/>
      <c r="BQ565" s="25"/>
      <c r="BR565" s="25"/>
      <c r="BS565" s="25"/>
      <c r="BT565" s="25"/>
      <c r="BU565" s="25"/>
      <c r="BV565" s="25"/>
      <c r="BW565" s="25"/>
      <c r="BX565" s="25"/>
      <c r="BY565" s="25"/>
      <c r="BZ565" s="25"/>
      <c r="CA565" s="25"/>
      <c r="CB565" s="25"/>
      <c r="CC565" s="25"/>
      <c r="CD565" s="25"/>
      <c r="CE565" s="25"/>
      <c r="CF565" s="25"/>
      <c r="CG565" s="25"/>
      <c r="CH565" s="25"/>
      <c r="CI565" s="25"/>
      <c r="CJ565" s="25"/>
      <c r="CK565" s="25"/>
      <c r="CL565" s="25"/>
    </row>
    <row r="566" spans="1:90" s="31" customFormat="1" ht="36" hidden="1">
      <c r="A566" s="7" t="s">
        <v>452</v>
      </c>
      <c r="B566" s="6" t="s">
        <v>45</v>
      </c>
      <c r="C566" s="6" t="s">
        <v>9</v>
      </c>
      <c r="D566" s="6" t="s">
        <v>5</v>
      </c>
      <c r="E566" s="6" t="s">
        <v>470</v>
      </c>
      <c r="F566" s="6"/>
      <c r="G566" s="67">
        <f>G567</f>
        <v>0</v>
      </c>
      <c r="H566" s="67">
        <f>H567</f>
        <v>0</v>
      </c>
      <c r="I566" s="67">
        <f t="shared" si="273"/>
        <v>0</v>
      </c>
      <c r="J566" s="67">
        <f t="shared" ref="J566:M567" si="286">J567</f>
        <v>0</v>
      </c>
      <c r="K566" s="67">
        <f>K567</f>
        <v>0</v>
      </c>
      <c r="L566" s="67">
        <f t="shared" si="281"/>
        <v>0</v>
      </c>
      <c r="M566" s="67">
        <f t="shared" si="286"/>
        <v>0</v>
      </c>
      <c r="N566" s="67">
        <f>N567</f>
        <v>0</v>
      </c>
      <c r="O566" s="67">
        <f t="shared" si="282"/>
        <v>0</v>
      </c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  <c r="AN566" s="25"/>
      <c r="AO566" s="25"/>
      <c r="AP566" s="25"/>
      <c r="AQ566" s="25"/>
      <c r="AR566" s="25"/>
      <c r="AS566" s="25"/>
      <c r="AT566" s="25"/>
      <c r="AU566" s="25"/>
      <c r="AV566" s="25"/>
      <c r="AW566" s="25"/>
      <c r="AX566" s="25"/>
      <c r="AY566" s="25"/>
      <c r="AZ566" s="25"/>
      <c r="BA566" s="25"/>
      <c r="BB566" s="25"/>
      <c r="BC566" s="25"/>
      <c r="BD566" s="25"/>
      <c r="BE566" s="25"/>
      <c r="BF566" s="25"/>
      <c r="BG566" s="25"/>
      <c r="BH566" s="25"/>
      <c r="BI566" s="25"/>
      <c r="BJ566" s="25"/>
      <c r="BK566" s="25"/>
      <c r="BL566" s="25"/>
      <c r="BM566" s="25"/>
      <c r="BN566" s="25"/>
      <c r="BO566" s="25"/>
      <c r="BP566" s="25"/>
      <c r="BQ566" s="25"/>
      <c r="BR566" s="25"/>
      <c r="BS566" s="25"/>
      <c r="BT566" s="25"/>
      <c r="BU566" s="25"/>
      <c r="BV566" s="25"/>
      <c r="BW566" s="25"/>
      <c r="BX566" s="25"/>
      <c r="BY566" s="25"/>
      <c r="BZ566" s="25"/>
      <c r="CA566" s="25"/>
      <c r="CB566" s="25"/>
      <c r="CC566" s="25"/>
      <c r="CD566" s="25"/>
      <c r="CE566" s="25"/>
      <c r="CF566" s="25"/>
      <c r="CG566" s="25"/>
      <c r="CH566" s="25"/>
      <c r="CI566" s="25"/>
      <c r="CJ566" s="25"/>
      <c r="CK566" s="25"/>
      <c r="CL566" s="25"/>
    </row>
    <row r="567" spans="1:90" s="31" customFormat="1" ht="24" hidden="1">
      <c r="A567" s="7" t="s">
        <v>88</v>
      </c>
      <c r="B567" s="6" t="s">
        <v>45</v>
      </c>
      <c r="C567" s="6" t="s">
        <v>9</v>
      </c>
      <c r="D567" s="6" t="s">
        <v>5</v>
      </c>
      <c r="E567" s="6" t="s">
        <v>470</v>
      </c>
      <c r="F567" s="6" t="s">
        <v>87</v>
      </c>
      <c r="G567" s="67">
        <f>G568</f>
        <v>0</v>
      </c>
      <c r="H567" s="67">
        <f>H568</f>
        <v>0</v>
      </c>
      <c r="I567" s="67">
        <f t="shared" si="273"/>
        <v>0</v>
      </c>
      <c r="J567" s="67">
        <f t="shared" si="286"/>
        <v>0</v>
      </c>
      <c r="K567" s="67">
        <f>K568</f>
        <v>0</v>
      </c>
      <c r="L567" s="67">
        <f t="shared" si="281"/>
        <v>0</v>
      </c>
      <c r="M567" s="67">
        <f t="shared" si="286"/>
        <v>0</v>
      </c>
      <c r="N567" s="67">
        <f>N568</f>
        <v>0</v>
      </c>
      <c r="O567" s="67">
        <f t="shared" si="282"/>
        <v>0</v>
      </c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  <c r="AN567" s="25"/>
      <c r="AO567" s="25"/>
      <c r="AP567" s="25"/>
      <c r="AQ567" s="25"/>
      <c r="AR567" s="25"/>
      <c r="AS567" s="25"/>
      <c r="AT567" s="25"/>
      <c r="AU567" s="25"/>
      <c r="AV567" s="25"/>
      <c r="AW567" s="25"/>
      <c r="AX567" s="25"/>
      <c r="AY567" s="25"/>
      <c r="AZ567" s="25"/>
      <c r="BA567" s="25"/>
      <c r="BB567" s="25"/>
      <c r="BC567" s="25"/>
      <c r="BD567" s="25"/>
      <c r="BE567" s="25"/>
      <c r="BF567" s="25"/>
      <c r="BG567" s="25"/>
      <c r="BH567" s="25"/>
      <c r="BI567" s="25"/>
      <c r="BJ567" s="25"/>
      <c r="BK567" s="25"/>
      <c r="BL567" s="25"/>
      <c r="BM567" s="25"/>
      <c r="BN567" s="25"/>
      <c r="BO567" s="25"/>
      <c r="BP567" s="25"/>
      <c r="BQ567" s="25"/>
      <c r="BR567" s="25"/>
      <c r="BS567" s="25"/>
      <c r="BT567" s="25"/>
      <c r="BU567" s="25"/>
      <c r="BV567" s="25"/>
      <c r="BW567" s="25"/>
      <c r="BX567" s="25"/>
      <c r="BY567" s="25"/>
      <c r="BZ567" s="25"/>
      <c r="CA567" s="25"/>
      <c r="CB567" s="25"/>
      <c r="CC567" s="25"/>
      <c r="CD567" s="25"/>
      <c r="CE567" s="25"/>
      <c r="CF567" s="25"/>
      <c r="CG567" s="25"/>
      <c r="CH567" s="25"/>
      <c r="CI567" s="25"/>
      <c r="CJ567" s="25"/>
      <c r="CK567" s="25"/>
      <c r="CL567" s="25"/>
    </row>
    <row r="568" spans="1:90" s="31" customFormat="1" ht="12" hidden="1">
      <c r="A568" s="7" t="s">
        <v>188</v>
      </c>
      <c r="B568" s="6" t="s">
        <v>45</v>
      </c>
      <c r="C568" s="6" t="s">
        <v>9</v>
      </c>
      <c r="D568" s="6" t="s">
        <v>5</v>
      </c>
      <c r="E568" s="6" t="s">
        <v>470</v>
      </c>
      <c r="F568" s="6" t="s">
        <v>189</v>
      </c>
      <c r="G568" s="67"/>
      <c r="H568" s="67"/>
      <c r="I568" s="67">
        <f t="shared" si="273"/>
        <v>0</v>
      </c>
      <c r="J568" s="68"/>
      <c r="K568" s="67"/>
      <c r="L568" s="67">
        <f t="shared" si="281"/>
        <v>0</v>
      </c>
      <c r="M568" s="67"/>
      <c r="N568" s="67"/>
      <c r="O568" s="67">
        <f t="shared" si="282"/>
        <v>0</v>
      </c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5"/>
      <c r="AW568" s="25"/>
      <c r="AX568" s="25"/>
      <c r="AY568" s="25"/>
      <c r="AZ568" s="25"/>
      <c r="BA568" s="25"/>
      <c r="BB568" s="25"/>
      <c r="BC568" s="25"/>
      <c r="BD568" s="25"/>
      <c r="BE568" s="25"/>
      <c r="BF568" s="25"/>
      <c r="BG568" s="25"/>
      <c r="BH568" s="25"/>
      <c r="BI568" s="25"/>
      <c r="BJ568" s="25"/>
      <c r="BK568" s="25"/>
      <c r="BL568" s="25"/>
      <c r="BM568" s="25"/>
      <c r="BN568" s="25"/>
      <c r="BO568" s="25"/>
      <c r="BP568" s="25"/>
      <c r="BQ568" s="25"/>
      <c r="BR568" s="25"/>
      <c r="BS568" s="25"/>
      <c r="BT568" s="25"/>
      <c r="BU568" s="25"/>
      <c r="BV568" s="25"/>
      <c r="BW568" s="25"/>
      <c r="BX568" s="25"/>
      <c r="BY568" s="25"/>
      <c r="BZ568" s="25"/>
      <c r="CA568" s="25"/>
      <c r="CB568" s="25"/>
      <c r="CC568" s="25"/>
      <c r="CD568" s="25"/>
      <c r="CE568" s="25"/>
      <c r="CF568" s="25"/>
      <c r="CG568" s="25"/>
      <c r="CH568" s="25"/>
      <c r="CI568" s="25"/>
      <c r="CJ568" s="25"/>
      <c r="CK568" s="25"/>
      <c r="CL568" s="25"/>
    </row>
    <row r="569" spans="1:90" s="31" customFormat="1" ht="12">
      <c r="A569" s="7" t="s">
        <v>68</v>
      </c>
      <c r="B569" s="6" t="s">
        <v>45</v>
      </c>
      <c r="C569" s="6" t="s">
        <v>9</v>
      </c>
      <c r="D569" s="6" t="s">
        <v>5</v>
      </c>
      <c r="E569" s="6" t="s">
        <v>157</v>
      </c>
      <c r="F569" s="6"/>
      <c r="G569" s="67">
        <f>G570</f>
        <v>51626284</v>
      </c>
      <c r="H569" s="67">
        <f>H570</f>
        <v>0</v>
      </c>
      <c r="I569" s="67">
        <f t="shared" si="273"/>
        <v>51626284</v>
      </c>
      <c r="J569" s="67">
        <f t="shared" ref="J569:M570" si="287">J570</f>
        <v>51626284</v>
      </c>
      <c r="K569" s="67">
        <f>K570</f>
        <v>0</v>
      </c>
      <c r="L569" s="67">
        <f t="shared" si="281"/>
        <v>51626284</v>
      </c>
      <c r="M569" s="67">
        <f t="shared" si="287"/>
        <v>51626284</v>
      </c>
      <c r="N569" s="67">
        <f>N570</f>
        <v>0</v>
      </c>
      <c r="O569" s="67">
        <f t="shared" si="282"/>
        <v>51626284</v>
      </c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5"/>
      <c r="AW569" s="25"/>
      <c r="AX569" s="25"/>
      <c r="AY569" s="25"/>
      <c r="AZ569" s="25"/>
      <c r="BA569" s="25"/>
      <c r="BB569" s="25"/>
      <c r="BC569" s="25"/>
      <c r="BD569" s="25"/>
      <c r="BE569" s="25"/>
      <c r="BF569" s="25"/>
      <c r="BG569" s="25"/>
      <c r="BH569" s="25"/>
      <c r="BI569" s="25"/>
      <c r="BJ569" s="25"/>
      <c r="BK569" s="25"/>
      <c r="BL569" s="25"/>
      <c r="BM569" s="25"/>
      <c r="BN569" s="25"/>
      <c r="BO569" s="25"/>
      <c r="BP569" s="25"/>
      <c r="BQ569" s="25"/>
      <c r="BR569" s="25"/>
      <c r="BS569" s="25"/>
      <c r="BT569" s="25"/>
      <c r="BU569" s="25"/>
      <c r="BV569" s="25"/>
      <c r="BW569" s="25"/>
      <c r="BX569" s="25"/>
      <c r="BY569" s="25"/>
      <c r="BZ569" s="25"/>
      <c r="CA569" s="25"/>
      <c r="CB569" s="25"/>
      <c r="CC569" s="25"/>
      <c r="CD569" s="25"/>
      <c r="CE569" s="25"/>
      <c r="CF569" s="25"/>
      <c r="CG569" s="25"/>
      <c r="CH569" s="25"/>
      <c r="CI569" s="25"/>
      <c r="CJ569" s="25"/>
      <c r="CK569" s="25"/>
      <c r="CL569" s="25"/>
    </row>
    <row r="570" spans="1:90" s="31" customFormat="1" ht="24">
      <c r="A570" s="7" t="s">
        <v>88</v>
      </c>
      <c r="B570" s="6" t="s">
        <v>45</v>
      </c>
      <c r="C570" s="6" t="s">
        <v>9</v>
      </c>
      <c r="D570" s="6" t="s">
        <v>5</v>
      </c>
      <c r="E570" s="6" t="s">
        <v>157</v>
      </c>
      <c r="F570" s="6" t="s">
        <v>87</v>
      </c>
      <c r="G570" s="67">
        <f>G571</f>
        <v>51626284</v>
      </c>
      <c r="H570" s="67">
        <f>H571</f>
        <v>0</v>
      </c>
      <c r="I570" s="67">
        <f t="shared" si="273"/>
        <v>51626284</v>
      </c>
      <c r="J570" s="67">
        <f t="shared" si="287"/>
        <v>51626284</v>
      </c>
      <c r="K570" s="67">
        <f>K571</f>
        <v>0</v>
      </c>
      <c r="L570" s="67">
        <f t="shared" si="281"/>
        <v>51626284</v>
      </c>
      <c r="M570" s="67">
        <f t="shared" si="287"/>
        <v>51626284</v>
      </c>
      <c r="N570" s="67">
        <f>N571</f>
        <v>0</v>
      </c>
      <c r="O570" s="67">
        <f t="shared" si="282"/>
        <v>51626284</v>
      </c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  <c r="AN570" s="25"/>
      <c r="AO570" s="25"/>
      <c r="AP570" s="25"/>
      <c r="AQ570" s="25"/>
      <c r="AR570" s="25"/>
      <c r="AS570" s="25"/>
      <c r="AT570" s="25"/>
      <c r="AU570" s="25"/>
      <c r="AV570" s="25"/>
      <c r="AW570" s="25"/>
      <c r="AX570" s="25"/>
      <c r="AY570" s="25"/>
      <c r="AZ570" s="25"/>
      <c r="BA570" s="25"/>
      <c r="BB570" s="25"/>
      <c r="BC570" s="25"/>
      <c r="BD570" s="25"/>
      <c r="BE570" s="25"/>
      <c r="BF570" s="25"/>
      <c r="BG570" s="25"/>
      <c r="BH570" s="25"/>
      <c r="BI570" s="25"/>
      <c r="BJ570" s="25"/>
      <c r="BK570" s="25"/>
      <c r="BL570" s="25"/>
      <c r="BM570" s="25"/>
      <c r="BN570" s="25"/>
      <c r="BO570" s="25"/>
      <c r="BP570" s="25"/>
      <c r="BQ570" s="25"/>
      <c r="BR570" s="25"/>
      <c r="BS570" s="25"/>
      <c r="BT570" s="25"/>
      <c r="BU570" s="25"/>
      <c r="BV570" s="25"/>
      <c r="BW570" s="25"/>
      <c r="BX570" s="25"/>
      <c r="BY570" s="25"/>
      <c r="BZ570" s="25"/>
      <c r="CA570" s="25"/>
      <c r="CB570" s="25"/>
      <c r="CC570" s="25"/>
      <c r="CD570" s="25"/>
      <c r="CE570" s="25"/>
      <c r="CF570" s="25"/>
      <c r="CG570" s="25"/>
      <c r="CH570" s="25"/>
      <c r="CI570" s="25"/>
      <c r="CJ570" s="25"/>
      <c r="CK570" s="25"/>
      <c r="CL570" s="25"/>
    </row>
    <row r="571" spans="1:90" s="31" customFormat="1" ht="12">
      <c r="A571" s="7" t="s">
        <v>188</v>
      </c>
      <c r="B571" s="6" t="s">
        <v>45</v>
      </c>
      <c r="C571" s="6" t="s">
        <v>9</v>
      </c>
      <c r="D571" s="6" t="s">
        <v>5</v>
      </c>
      <c r="E571" s="6" t="s">
        <v>157</v>
      </c>
      <c r="F571" s="6" t="s">
        <v>189</v>
      </c>
      <c r="G571" s="67">
        <v>51626284</v>
      </c>
      <c r="H571" s="67"/>
      <c r="I571" s="67">
        <f t="shared" si="273"/>
        <v>51626284</v>
      </c>
      <c r="J571" s="68">
        <v>51626284</v>
      </c>
      <c r="K571" s="67"/>
      <c r="L571" s="67">
        <f t="shared" si="281"/>
        <v>51626284</v>
      </c>
      <c r="M571" s="67">
        <v>51626284</v>
      </c>
      <c r="N571" s="67"/>
      <c r="O571" s="67">
        <f t="shared" si="282"/>
        <v>51626284</v>
      </c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  <c r="AN571" s="25"/>
      <c r="AO571" s="25"/>
      <c r="AP571" s="25"/>
      <c r="AQ571" s="25"/>
      <c r="AR571" s="25"/>
      <c r="AS571" s="25"/>
      <c r="AT571" s="25"/>
      <c r="AU571" s="25"/>
      <c r="AV571" s="25"/>
      <c r="AW571" s="25"/>
      <c r="AX571" s="25"/>
      <c r="AY571" s="25"/>
      <c r="AZ571" s="25"/>
      <c r="BA571" s="25"/>
      <c r="BB571" s="25"/>
      <c r="BC571" s="25"/>
      <c r="BD571" s="25"/>
      <c r="BE571" s="25"/>
      <c r="BF571" s="25"/>
      <c r="BG571" s="25"/>
      <c r="BH571" s="25"/>
      <c r="BI571" s="25"/>
      <c r="BJ571" s="25"/>
      <c r="BK571" s="25"/>
      <c r="BL571" s="25"/>
      <c r="BM571" s="25"/>
      <c r="BN571" s="25"/>
      <c r="BO571" s="25"/>
      <c r="BP571" s="25"/>
      <c r="BQ571" s="25"/>
      <c r="BR571" s="25"/>
      <c r="BS571" s="25"/>
      <c r="BT571" s="25"/>
      <c r="BU571" s="25"/>
      <c r="BV571" s="25"/>
      <c r="BW571" s="25"/>
      <c r="BX571" s="25"/>
      <c r="BY571" s="25"/>
      <c r="BZ571" s="25"/>
      <c r="CA571" s="25"/>
      <c r="CB571" s="25"/>
      <c r="CC571" s="25"/>
      <c r="CD571" s="25"/>
      <c r="CE571" s="25"/>
      <c r="CF571" s="25"/>
      <c r="CG571" s="25"/>
      <c r="CH571" s="25"/>
      <c r="CI571" s="25"/>
      <c r="CJ571" s="25"/>
      <c r="CK571" s="25"/>
      <c r="CL571" s="25"/>
    </row>
    <row r="572" spans="1:90" s="31" customFormat="1" ht="12">
      <c r="A572" s="7" t="s">
        <v>500</v>
      </c>
      <c r="B572" s="6" t="s">
        <v>45</v>
      </c>
      <c r="C572" s="6" t="s">
        <v>9</v>
      </c>
      <c r="D572" s="6" t="s">
        <v>5</v>
      </c>
      <c r="E572" s="6" t="s">
        <v>361</v>
      </c>
      <c r="F572" s="6"/>
      <c r="G572" s="67">
        <f>G573+G576+G579</f>
        <v>351992</v>
      </c>
      <c r="H572" s="67">
        <f>H573+H576+H579</f>
        <v>0</v>
      </c>
      <c r="I572" s="67">
        <f t="shared" si="273"/>
        <v>351992</v>
      </c>
      <c r="J572" s="67">
        <f t="shared" ref="J572:M572" si="288">J573+J576+J579</f>
        <v>351992</v>
      </c>
      <c r="K572" s="67">
        <f>K573+K576+K579</f>
        <v>0</v>
      </c>
      <c r="L572" s="67">
        <f t="shared" si="281"/>
        <v>351992</v>
      </c>
      <c r="M572" s="67">
        <f t="shared" si="288"/>
        <v>351992</v>
      </c>
      <c r="N572" s="67">
        <f>N573+N576+N579</f>
        <v>0</v>
      </c>
      <c r="O572" s="67">
        <f t="shared" si="282"/>
        <v>351992</v>
      </c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  <c r="AG572" s="25"/>
      <c r="AH572" s="25"/>
      <c r="AI572" s="25"/>
      <c r="AJ572" s="25"/>
      <c r="AK572" s="25"/>
      <c r="AL572" s="25"/>
      <c r="AM572" s="25"/>
      <c r="AN572" s="25"/>
      <c r="AO572" s="25"/>
      <c r="AP572" s="25"/>
      <c r="AQ572" s="25"/>
      <c r="AR572" s="25"/>
      <c r="AS572" s="25"/>
      <c r="AT572" s="25"/>
      <c r="AU572" s="25"/>
      <c r="AV572" s="25"/>
      <c r="AW572" s="25"/>
      <c r="AX572" s="25"/>
      <c r="AY572" s="25"/>
      <c r="AZ572" s="25"/>
      <c r="BA572" s="25"/>
      <c r="BB572" s="25"/>
      <c r="BC572" s="25"/>
      <c r="BD572" s="25"/>
      <c r="BE572" s="25"/>
      <c r="BF572" s="25"/>
      <c r="BG572" s="25"/>
      <c r="BH572" s="25"/>
      <c r="BI572" s="25"/>
      <c r="BJ572" s="25"/>
      <c r="BK572" s="25"/>
      <c r="BL572" s="25"/>
      <c r="BM572" s="25"/>
      <c r="BN572" s="25"/>
      <c r="BO572" s="25"/>
      <c r="BP572" s="25"/>
      <c r="BQ572" s="25"/>
      <c r="BR572" s="25"/>
      <c r="BS572" s="25"/>
      <c r="BT572" s="25"/>
      <c r="BU572" s="25"/>
      <c r="BV572" s="25"/>
      <c r="BW572" s="25"/>
      <c r="BX572" s="25"/>
      <c r="BY572" s="25"/>
      <c r="BZ572" s="25"/>
      <c r="CA572" s="25"/>
      <c r="CB572" s="25"/>
      <c r="CC572" s="25"/>
      <c r="CD572" s="25"/>
      <c r="CE572" s="25"/>
      <c r="CF572" s="25"/>
      <c r="CG572" s="25"/>
      <c r="CH572" s="25"/>
      <c r="CI572" s="25"/>
      <c r="CJ572" s="25"/>
      <c r="CK572" s="25"/>
      <c r="CL572" s="25"/>
    </row>
    <row r="573" spans="1:90" s="31" customFormat="1" ht="15" customHeight="1">
      <c r="A573" s="7" t="s">
        <v>276</v>
      </c>
      <c r="B573" s="6" t="s">
        <v>45</v>
      </c>
      <c r="C573" s="6" t="s">
        <v>9</v>
      </c>
      <c r="D573" s="6" t="s">
        <v>5</v>
      </c>
      <c r="E573" s="6" t="s">
        <v>363</v>
      </c>
      <c r="F573" s="6"/>
      <c r="G573" s="67">
        <f>G574</f>
        <v>351992</v>
      </c>
      <c r="H573" s="67">
        <f>H574</f>
        <v>0</v>
      </c>
      <c r="I573" s="67">
        <f t="shared" si="273"/>
        <v>351992</v>
      </c>
      <c r="J573" s="67">
        <f t="shared" ref="J573:M574" si="289">J574</f>
        <v>351992</v>
      </c>
      <c r="K573" s="67">
        <f>K574</f>
        <v>0</v>
      </c>
      <c r="L573" s="67">
        <f t="shared" si="281"/>
        <v>351992</v>
      </c>
      <c r="M573" s="67">
        <f t="shared" si="289"/>
        <v>351992</v>
      </c>
      <c r="N573" s="67">
        <f>N574</f>
        <v>0</v>
      </c>
      <c r="O573" s="67">
        <f t="shared" si="282"/>
        <v>351992</v>
      </c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  <c r="BE573" s="25"/>
      <c r="BF573" s="25"/>
      <c r="BG573" s="25"/>
      <c r="BH573" s="25"/>
      <c r="BI573" s="25"/>
      <c r="BJ573" s="25"/>
      <c r="BK573" s="25"/>
      <c r="BL573" s="25"/>
      <c r="BM573" s="25"/>
      <c r="BN573" s="25"/>
      <c r="BO573" s="25"/>
      <c r="BP573" s="25"/>
      <c r="BQ573" s="25"/>
      <c r="BR573" s="25"/>
      <c r="BS573" s="25"/>
      <c r="BT573" s="25"/>
      <c r="BU573" s="25"/>
      <c r="BV573" s="25"/>
      <c r="BW573" s="25"/>
      <c r="BX573" s="25"/>
      <c r="BY573" s="25"/>
      <c r="BZ573" s="25"/>
      <c r="CA573" s="25"/>
      <c r="CB573" s="25"/>
      <c r="CC573" s="25"/>
      <c r="CD573" s="25"/>
      <c r="CE573" s="25"/>
      <c r="CF573" s="25"/>
      <c r="CG573" s="25"/>
      <c r="CH573" s="25"/>
      <c r="CI573" s="25"/>
      <c r="CJ573" s="25"/>
      <c r="CK573" s="25"/>
      <c r="CL573" s="25"/>
    </row>
    <row r="574" spans="1:90" s="31" customFormat="1" ht="16.5" customHeight="1">
      <c r="A574" s="7" t="s">
        <v>106</v>
      </c>
      <c r="B574" s="6" t="s">
        <v>45</v>
      </c>
      <c r="C574" s="6" t="s">
        <v>9</v>
      </c>
      <c r="D574" s="6" t="s">
        <v>5</v>
      </c>
      <c r="E574" s="6" t="s">
        <v>363</v>
      </c>
      <c r="F574" s="6" t="s">
        <v>87</v>
      </c>
      <c r="G574" s="67">
        <f>G575</f>
        <v>351992</v>
      </c>
      <c r="H574" s="67">
        <f>H575</f>
        <v>0</v>
      </c>
      <c r="I574" s="67">
        <f t="shared" si="273"/>
        <v>351992</v>
      </c>
      <c r="J574" s="67">
        <f t="shared" si="289"/>
        <v>351992</v>
      </c>
      <c r="K574" s="67">
        <f>K575</f>
        <v>0</v>
      </c>
      <c r="L574" s="67">
        <f t="shared" si="281"/>
        <v>351992</v>
      </c>
      <c r="M574" s="67">
        <f t="shared" si="289"/>
        <v>351992</v>
      </c>
      <c r="N574" s="67">
        <f>N575</f>
        <v>0</v>
      </c>
      <c r="O574" s="67">
        <f t="shared" si="282"/>
        <v>351992</v>
      </c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5"/>
      <c r="AW574" s="25"/>
      <c r="AX574" s="25"/>
      <c r="AY574" s="25"/>
      <c r="AZ574" s="25"/>
      <c r="BA574" s="25"/>
      <c r="BB574" s="25"/>
      <c r="BC574" s="25"/>
      <c r="BD574" s="25"/>
      <c r="BE574" s="25"/>
      <c r="BF574" s="25"/>
      <c r="BG574" s="25"/>
      <c r="BH574" s="25"/>
      <c r="BI574" s="25"/>
      <c r="BJ574" s="25"/>
      <c r="BK574" s="25"/>
      <c r="BL574" s="25"/>
      <c r="BM574" s="25"/>
      <c r="BN574" s="25"/>
      <c r="BO574" s="25"/>
      <c r="BP574" s="25"/>
      <c r="BQ574" s="25"/>
      <c r="BR574" s="25"/>
      <c r="BS574" s="25"/>
      <c r="BT574" s="25"/>
      <c r="BU574" s="25"/>
      <c r="BV574" s="25"/>
      <c r="BW574" s="25"/>
      <c r="BX574" s="25"/>
      <c r="BY574" s="25"/>
      <c r="BZ574" s="25"/>
      <c r="CA574" s="25"/>
      <c r="CB574" s="25"/>
      <c r="CC574" s="25"/>
      <c r="CD574" s="25"/>
      <c r="CE574" s="25"/>
      <c r="CF574" s="25"/>
      <c r="CG574" s="25"/>
      <c r="CH574" s="25"/>
      <c r="CI574" s="25"/>
      <c r="CJ574" s="25"/>
      <c r="CK574" s="25"/>
      <c r="CL574" s="25"/>
    </row>
    <row r="575" spans="1:90" s="31" customFormat="1" ht="12">
      <c r="A575" s="7" t="s">
        <v>188</v>
      </c>
      <c r="B575" s="6" t="s">
        <v>45</v>
      </c>
      <c r="C575" s="6" t="s">
        <v>9</v>
      </c>
      <c r="D575" s="6" t="s">
        <v>5</v>
      </c>
      <c r="E575" s="6" t="s">
        <v>363</v>
      </c>
      <c r="F575" s="6" t="s">
        <v>189</v>
      </c>
      <c r="G575" s="67">
        <f>246392+105600</f>
        <v>351992</v>
      </c>
      <c r="H575" s="67"/>
      <c r="I575" s="67">
        <f t="shared" si="273"/>
        <v>351992</v>
      </c>
      <c r="J575" s="68">
        <f>246392+105600</f>
        <v>351992</v>
      </c>
      <c r="K575" s="67"/>
      <c r="L575" s="67">
        <f t="shared" si="281"/>
        <v>351992</v>
      </c>
      <c r="M575" s="67">
        <f>246392+105600</f>
        <v>351992</v>
      </c>
      <c r="N575" s="67"/>
      <c r="O575" s="67">
        <f t="shared" si="282"/>
        <v>351992</v>
      </c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/>
      <c r="AM575" s="25"/>
      <c r="AN575" s="25"/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  <c r="BE575" s="25"/>
      <c r="BF575" s="25"/>
      <c r="BG575" s="25"/>
      <c r="BH575" s="25"/>
      <c r="BI575" s="25"/>
      <c r="BJ575" s="25"/>
      <c r="BK575" s="25"/>
      <c r="BL575" s="25"/>
      <c r="BM575" s="25"/>
      <c r="BN575" s="25"/>
      <c r="BO575" s="25"/>
      <c r="BP575" s="25"/>
      <c r="BQ575" s="25"/>
      <c r="BR575" s="25"/>
      <c r="BS575" s="25"/>
      <c r="BT575" s="25"/>
      <c r="BU575" s="25"/>
      <c r="BV575" s="25"/>
      <c r="BW575" s="25"/>
      <c r="BX575" s="25"/>
      <c r="BY575" s="25"/>
      <c r="BZ575" s="25"/>
      <c r="CA575" s="25"/>
      <c r="CB575" s="25"/>
      <c r="CC575" s="25"/>
      <c r="CD575" s="25"/>
      <c r="CE575" s="25"/>
      <c r="CF575" s="25"/>
      <c r="CG575" s="25"/>
      <c r="CH575" s="25"/>
      <c r="CI575" s="25"/>
      <c r="CJ575" s="25"/>
      <c r="CK575" s="25"/>
      <c r="CL575" s="25"/>
    </row>
    <row r="576" spans="1:90" s="31" customFormat="1" ht="12.75" hidden="1" customHeight="1">
      <c r="A576" s="72" t="s">
        <v>483</v>
      </c>
      <c r="B576" s="6" t="s">
        <v>45</v>
      </c>
      <c r="C576" s="6" t="s">
        <v>9</v>
      </c>
      <c r="D576" s="6" t="s">
        <v>5</v>
      </c>
      <c r="E576" s="6" t="s">
        <v>364</v>
      </c>
      <c r="F576" s="6"/>
      <c r="G576" s="67">
        <f>G577</f>
        <v>0</v>
      </c>
      <c r="H576" s="67">
        <f>H577</f>
        <v>0</v>
      </c>
      <c r="I576" s="67">
        <f t="shared" si="273"/>
        <v>0</v>
      </c>
      <c r="J576" s="67">
        <f t="shared" ref="J576:M577" si="290">J577</f>
        <v>0</v>
      </c>
      <c r="K576" s="67">
        <f>K577</f>
        <v>0</v>
      </c>
      <c r="L576" s="67">
        <f t="shared" si="281"/>
        <v>0</v>
      </c>
      <c r="M576" s="67">
        <f t="shared" si="290"/>
        <v>0</v>
      </c>
      <c r="N576" s="67">
        <f>N577</f>
        <v>0</v>
      </c>
      <c r="O576" s="67">
        <f t="shared" si="282"/>
        <v>0</v>
      </c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/>
      <c r="AR576" s="25"/>
      <c r="AS576" s="25"/>
      <c r="AT576" s="25"/>
      <c r="AU576" s="25"/>
      <c r="AV576" s="25"/>
      <c r="AW576" s="25"/>
      <c r="AX576" s="25"/>
      <c r="AY576" s="25"/>
      <c r="AZ576" s="25"/>
      <c r="BA576" s="25"/>
      <c r="BB576" s="25"/>
      <c r="BC576" s="25"/>
      <c r="BD576" s="25"/>
      <c r="BE576" s="25"/>
      <c r="BF576" s="25"/>
      <c r="BG576" s="25"/>
      <c r="BH576" s="25"/>
      <c r="BI576" s="25"/>
      <c r="BJ576" s="25"/>
      <c r="BK576" s="25"/>
      <c r="BL576" s="25"/>
      <c r="BM576" s="25"/>
      <c r="BN576" s="25"/>
      <c r="BO576" s="25"/>
      <c r="BP576" s="25"/>
      <c r="BQ576" s="25"/>
      <c r="BR576" s="25"/>
      <c r="BS576" s="25"/>
      <c r="BT576" s="25"/>
      <c r="BU576" s="25"/>
      <c r="BV576" s="25"/>
      <c r="BW576" s="25"/>
      <c r="BX576" s="25"/>
      <c r="BY576" s="25"/>
      <c r="BZ576" s="25"/>
      <c r="CA576" s="25"/>
      <c r="CB576" s="25"/>
      <c r="CC576" s="25"/>
      <c r="CD576" s="25"/>
      <c r="CE576" s="25"/>
      <c r="CF576" s="25"/>
      <c r="CG576" s="25"/>
      <c r="CH576" s="25"/>
      <c r="CI576" s="25"/>
      <c r="CJ576" s="25"/>
      <c r="CK576" s="25"/>
      <c r="CL576" s="25"/>
    </row>
    <row r="577" spans="1:90" s="31" customFormat="1" ht="12.75" hidden="1" customHeight="1">
      <c r="A577" s="7" t="s">
        <v>106</v>
      </c>
      <c r="B577" s="6" t="s">
        <v>45</v>
      </c>
      <c r="C577" s="6" t="s">
        <v>9</v>
      </c>
      <c r="D577" s="6" t="s">
        <v>5</v>
      </c>
      <c r="E577" s="6" t="s">
        <v>364</v>
      </c>
      <c r="F577" s="6" t="s">
        <v>87</v>
      </c>
      <c r="G577" s="67">
        <f>G578</f>
        <v>0</v>
      </c>
      <c r="H577" s="67">
        <f>H578</f>
        <v>0</v>
      </c>
      <c r="I577" s="67">
        <f t="shared" si="273"/>
        <v>0</v>
      </c>
      <c r="J577" s="67">
        <f t="shared" si="290"/>
        <v>0</v>
      </c>
      <c r="K577" s="67">
        <f>K578</f>
        <v>0</v>
      </c>
      <c r="L577" s="67">
        <f t="shared" si="281"/>
        <v>0</v>
      </c>
      <c r="M577" s="67">
        <f t="shared" si="290"/>
        <v>0</v>
      </c>
      <c r="N577" s="67">
        <f>N578</f>
        <v>0</v>
      </c>
      <c r="O577" s="67">
        <f t="shared" si="282"/>
        <v>0</v>
      </c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  <c r="AG577" s="25"/>
      <c r="AH577" s="25"/>
      <c r="AI577" s="25"/>
      <c r="AJ577" s="25"/>
      <c r="AK577" s="25"/>
      <c r="AL577" s="25"/>
      <c r="AM577" s="25"/>
      <c r="AN577" s="25"/>
      <c r="AO577" s="25"/>
      <c r="AP577" s="25"/>
      <c r="AQ577" s="25"/>
      <c r="AR577" s="25"/>
      <c r="AS577" s="25"/>
      <c r="AT577" s="25"/>
      <c r="AU577" s="25"/>
      <c r="AV577" s="25"/>
      <c r="AW577" s="25"/>
      <c r="AX577" s="25"/>
      <c r="AY577" s="25"/>
      <c r="AZ577" s="25"/>
      <c r="BA577" s="25"/>
      <c r="BB577" s="25"/>
      <c r="BC577" s="25"/>
      <c r="BD577" s="25"/>
      <c r="BE577" s="25"/>
      <c r="BF577" s="25"/>
      <c r="BG577" s="25"/>
      <c r="BH577" s="25"/>
      <c r="BI577" s="25"/>
      <c r="BJ577" s="25"/>
      <c r="BK577" s="25"/>
      <c r="BL577" s="25"/>
      <c r="BM577" s="25"/>
      <c r="BN577" s="25"/>
      <c r="BO577" s="25"/>
      <c r="BP577" s="25"/>
      <c r="BQ577" s="25"/>
      <c r="BR577" s="25"/>
      <c r="BS577" s="25"/>
      <c r="BT577" s="25"/>
      <c r="BU577" s="25"/>
      <c r="BV577" s="25"/>
      <c r="BW577" s="25"/>
      <c r="BX577" s="25"/>
      <c r="BY577" s="25"/>
      <c r="BZ577" s="25"/>
      <c r="CA577" s="25"/>
      <c r="CB577" s="25"/>
      <c r="CC577" s="25"/>
      <c r="CD577" s="25"/>
      <c r="CE577" s="25"/>
      <c r="CF577" s="25"/>
      <c r="CG577" s="25"/>
      <c r="CH577" s="25"/>
      <c r="CI577" s="25"/>
      <c r="CJ577" s="25"/>
      <c r="CK577" s="25"/>
      <c r="CL577" s="25"/>
    </row>
    <row r="578" spans="1:90" s="31" customFormat="1" ht="12.75" hidden="1" customHeight="1">
      <c r="A578" s="7" t="s">
        <v>188</v>
      </c>
      <c r="B578" s="6" t="s">
        <v>45</v>
      </c>
      <c r="C578" s="6" t="s">
        <v>9</v>
      </c>
      <c r="D578" s="6" t="s">
        <v>5</v>
      </c>
      <c r="E578" s="6" t="s">
        <v>364</v>
      </c>
      <c r="F578" s="6" t="s">
        <v>189</v>
      </c>
      <c r="G578" s="67"/>
      <c r="H578" s="67"/>
      <c r="I578" s="67">
        <f t="shared" si="273"/>
        <v>0</v>
      </c>
      <c r="J578" s="68"/>
      <c r="K578" s="67"/>
      <c r="L578" s="67">
        <f t="shared" si="281"/>
        <v>0</v>
      </c>
      <c r="M578" s="67"/>
      <c r="N578" s="67"/>
      <c r="O578" s="67">
        <f t="shared" si="282"/>
        <v>0</v>
      </c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/>
      <c r="AU578" s="25"/>
      <c r="AV578" s="25"/>
      <c r="AW578" s="25"/>
      <c r="AX578" s="25"/>
      <c r="AY578" s="25"/>
      <c r="AZ578" s="25"/>
      <c r="BA578" s="25"/>
      <c r="BB578" s="25"/>
      <c r="BC578" s="25"/>
      <c r="BD578" s="25"/>
      <c r="BE578" s="25"/>
      <c r="BF578" s="25"/>
      <c r="BG578" s="25"/>
      <c r="BH578" s="25"/>
      <c r="BI578" s="25"/>
      <c r="BJ578" s="25"/>
      <c r="BK578" s="25"/>
      <c r="BL578" s="25"/>
      <c r="BM578" s="25"/>
      <c r="BN578" s="25"/>
      <c r="BO578" s="25"/>
      <c r="BP578" s="25"/>
      <c r="BQ578" s="25"/>
      <c r="BR578" s="25"/>
      <c r="BS578" s="25"/>
      <c r="BT578" s="25"/>
      <c r="BU578" s="25"/>
      <c r="BV578" s="25"/>
      <c r="BW578" s="25"/>
      <c r="BX578" s="25"/>
      <c r="BY578" s="25"/>
      <c r="BZ578" s="25"/>
      <c r="CA578" s="25"/>
      <c r="CB578" s="25"/>
      <c r="CC578" s="25"/>
      <c r="CD578" s="25"/>
      <c r="CE578" s="25"/>
      <c r="CF578" s="25"/>
      <c r="CG578" s="25"/>
      <c r="CH578" s="25"/>
      <c r="CI578" s="25"/>
      <c r="CJ578" s="25"/>
      <c r="CK578" s="25"/>
      <c r="CL578" s="25"/>
    </row>
    <row r="579" spans="1:90" s="31" customFormat="1" ht="24" hidden="1">
      <c r="A579" s="48" t="s">
        <v>308</v>
      </c>
      <c r="B579" s="6" t="s">
        <v>45</v>
      </c>
      <c r="C579" s="6" t="s">
        <v>9</v>
      </c>
      <c r="D579" s="6" t="s">
        <v>5</v>
      </c>
      <c r="E579" s="6" t="s">
        <v>366</v>
      </c>
      <c r="F579" s="6"/>
      <c r="G579" s="67">
        <f>G580</f>
        <v>0</v>
      </c>
      <c r="H579" s="67">
        <f>H580</f>
        <v>0</v>
      </c>
      <c r="I579" s="67">
        <f t="shared" si="273"/>
        <v>0</v>
      </c>
      <c r="J579" s="67">
        <f t="shared" ref="J579:M580" si="291">J580</f>
        <v>0</v>
      </c>
      <c r="K579" s="67">
        <f>K580</f>
        <v>0</v>
      </c>
      <c r="L579" s="67">
        <f t="shared" si="281"/>
        <v>0</v>
      </c>
      <c r="M579" s="67">
        <f t="shared" si="291"/>
        <v>0</v>
      </c>
      <c r="N579" s="67">
        <f>N580</f>
        <v>0</v>
      </c>
      <c r="O579" s="67">
        <f t="shared" si="282"/>
        <v>0</v>
      </c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  <c r="AG579" s="25"/>
      <c r="AH579" s="25"/>
      <c r="AI579" s="25"/>
      <c r="AJ579" s="25"/>
      <c r="AK579" s="25"/>
      <c r="AL579" s="25"/>
      <c r="AM579" s="25"/>
      <c r="AN579" s="25"/>
      <c r="AO579" s="25"/>
      <c r="AP579" s="25"/>
      <c r="AQ579" s="25"/>
      <c r="AR579" s="25"/>
      <c r="AS579" s="25"/>
      <c r="AT579" s="25"/>
      <c r="AU579" s="25"/>
      <c r="AV579" s="25"/>
      <c r="AW579" s="25"/>
      <c r="AX579" s="25"/>
      <c r="AY579" s="25"/>
      <c r="AZ579" s="25"/>
      <c r="BA579" s="25"/>
      <c r="BB579" s="25"/>
      <c r="BC579" s="25"/>
      <c r="BD579" s="25"/>
      <c r="BE579" s="25"/>
      <c r="BF579" s="25"/>
      <c r="BG579" s="25"/>
      <c r="BH579" s="25"/>
      <c r="BI579" s="25"/>
      <c r="BJ579" s="25"/>
      <c r="BK579" s="25"/>
      <c r="BL579" s="25"/>
      <c r="BM579" s="25"/>
      <c r="BN579" s="25"/>
      <c r="BO579" s="25"/>
      <c r="BP579" s="25"/>
      <c r="BQ579" s="25"/>
      <c r="BR579" s="25"/>
      <c r="BS579" s="25"/>
      <c r="BT579" s="25"/>
      <c r="BU579" s="25"/>
      <c r="BV579" s="25"/>
      <c r="BW579" s="25"/>
      <c r="BX579" s="25"/>
      <c r="BY579" s="25"/>
      <c r="BZ579" s="25"/>
      <c r="CA579" s="25"/>
      <c r="CB579" s="25"/>
      <c r="CC579" s="25"/>
      <c r="CD579" s="25"/>
      <c r="CE579" s="25"/>
      <c r="CF579" s="25"/>
      <c r="CG579" s="25"/>
      <c r="CH579" s="25"/>
      <c r="CI579" s="25"/>
      <c r="CJ579" s="25"/>
      <c r="CK579" s="25"/>
      <c r="CL579" s="25"/>
    </row>
    <row r="580" spans="1:90" s="31" customFormat="1" ht="15" hidden="1" customHeight="1">
      <c r="A580" s="7" t="s">
        <v>88</v>
      </c>
      <c r="B580" s="6" t="s">
        <v>45</v>
      </c>
      <c r="C580" s="6" t="s">
        <v>9</v>
      </c>
      <c r="D580" s="6" t="s">
        <v>5</v>
      </c>
      <c r="E580" s="6" t="s">
        <v>366</v>
      </c>
      <c r="F580" s="6" t="s">
        <v>87</v>
      </c>
      <c r="G580" s="67">
        <f>G581</f>
        <v>0</v>
      </c>
      <c r="H580" s="67">
        <f>H581</f>
        <v>0</v>
      </c>
      <c r="I580" s="67">
        <f t="shared" si="273"/>
        <v>0</v>
      </c>
      <c r="J580" s="67">
        <f t="shared" si="291"/>
        <v>0</v>
      </c>
      <c r="K580" s="67">
        <f>K581</f>
        <v>0</v>
      </c>
      <c r="L580" s="67">
        <f t="shared" si="281"/>
        <v>0</v>
      </c>
      <c r="M580" s="67">
        <f t="shared" si="291"/>
        <v>0</v>
      </c>
      <c r="N580" s="67">
        <f>N581</f>
        <v>0</v>
      </c>
      <c r="O580" s="67">
        <f t="shared" si="282"/>
        <v>0</v>
      </c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  <c r="AG580" s="25"/>
      <c r="AH580" s="25"/>
      <c r="AI580" s="25"/>
      <c r="AJ580" s="25"/>
      <c r="AK580" s="25"/>
      <c r="AL580" s="25"/>
      <c r="AM580" s="25"/>
      <c r="AN580" s="25"/>
      <c r="AO580" s="25"/>
      <c r="AP580" s="25"/>
      <c r="AQ580" s="25"/>
      <c r="AR580" s="25"/>
      <c r="AS580" s="25"/>
      <c r="AT580" s="25"/>
      <c r="AU580" s="25"/>
      <c r="AV580" s="25"/>
      <c r="AW580" s="25"/>
      <c r="AX580" s="25"/>
      <c r="AY580" s="25"/>
      <c r="AZ580" s="25"/>
      <c r="BA580" s="25"/>
      <c r="BB580" s="25"/>
      <c r="BC580" s="25"/>
      <c r="BD580" s="25"/>
      <c r="BE580" s="25"/>
      <c r="BF580" s="25"/>
      <c r="BG580" s="25"/>
      <c r="BH580" s="25"/>
      <c r="BI580" s="25"/>
      <c r="BJ580" s="25"/>
      <c r="BK580" s="25"/>
      <c r="BL580" s="25"/>
      <c r="BM580" s="25"/>
      <c r="BN580" s="25"/>
      <c r="BO580" s="25"/>
      <c r="BP580" s="25"/>
      <c r="BQ580" s="25"/>
      <c r="BR580" s="25"/>
      <c r="BS580" s="25"/>
      <c r="BT580" s="25"/>
      <c r="BU580" s="25"/>
      <c r="BV580" s="25"/>
      <c r="BW580" s="25"/>
      <c r="BX580" s="25"/>
      <c r="BY580" s="25"/>
      <c r="BZ580" s="25"/>
      <c r="CA580" s="25"/>
      <c r="CB580" s="25"/>
      <c r="CC580" s="25"/>
      <c r="CD580" s="25"/>
      <c r="CE580" s="25"/>
      <c r="CF580" s="25"/>
      <c r="CG580" s="25"/>
      <c r="CH580" s="25"/>
      <c r="CI580" s="25"/>
      <c r="CJ580" s="25"/>
      <c r="CK580" s="25"/>
      <c r="CL580" s="25"/>
    </row>
    <row r="581" spans="1:90" s="31" customFormat="1" ht="15" hidden="1" customHeight="1">
      <c r="A581" s="7" t="s">
        <v>188</v>
      </c>
      <c r="B581" s="6" t="s">
        <v>45</v>
      </c>
      <c r="C581" s="6" t="s">
        <v>9</v>
      </c>
      <c r="D581" s="6" t="s">
        <v>5</v>
      </c>
      <c r="E581" s="6" t="s">
        <v>366</v>
      </c>
      <c r="F581" s="6" t="s">
        <v>189</v>
      </c>
      <c r="G581" s="67"/>
      <c r="H581" s="67"/>
      <c r="I581" s="67">
        <f t="shared" si="273"/>
        <v>0</v>
      </c>
      <c r="J581" s="68"/>
      <c r="K581" s="67"/>
      <c r="L581" s="67">
        <f t="shared" si="281"/>
        <v>0</v>
      </c>
      <c r="M581" s="67"/>
      <c r="N581" s="67"/>
      <c r="O581" s="67">
        <f t="shared" si="282"/>
        <v>0</v>
      </c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/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5"/>
      <c r="AW581" s="25"/>
      <c r="AX581" s="25"/>
      <c r="AY581" s="25"/>
      <c r="AZ581" s="25"/>
      <c r="BA581" s="25"/>
      <c r="BB581" s="25"/>
      <c r="BC581" s="25"/>
      <c r="BD581" s="25"/>
      <c r="BE581" s="25"/>
      <c r="BF581" s="25"/>
      <c r="BG581" s="25"/>
      <c r="BH581" s="25"/>
      <c r="BI581" s="25"/>
      <c r="BJ581" s="25"/>
      <c r="BK581" s="25"/>
      <c r="BL581" s="25"/>
      <c r="BM581" s="25"/>
      <c r="BN581" s="25"/>
      <c r="BO581" s="25"/>
      <c r="BP581" s="25"/>
      <c r="BQ581" s="25"/>
      <c r="BR581" s="25"/>
      <c r="BS581" s="25"/>
      <c r="BT581" s="25"/>
      <c r="BU581" s="25"/>
      <c r="BV581" s="25"/>
      <c r="BW581" s="25"/>
      <c r="BX581" s="25"/>
      <c r="BY581" s="25"/>
      <c r="BZ581" s="25"/>
      <c r="CA581" s="25"/>
      <c r="CB581" s="25"/>
      <c r="CC581" s="25"/>
      <c r="CD581" s="25"/>
      <c r="CE581" s="25"/>
      <c r="CF581" s="25"/>
      <c r="CG581" s="25"/>
      <c r="CH581" s="25"/>
      <c r="CI581" s="25"/>
      <c r="CJ581" s="25"/>
      <c r="CK581" s="25"/>
      <c r="CL581" s="25"/>
    </row>
    <row r="582" spans="1:90" s="31" customFormat="1" ht="12">
      <c r="A582" s="7" t="s">
        <v>112</v>
      </c>
      <c r="B582" s="6" t="s">
        <v>45</v>
      </c>
      <c r="C582" s="6" t="s">
        <v>9</v>
      </c>
      <c r="D582" s="6" t="s">
        <v>5</v>
      </c>
      <c r="E582" s="6" t="s">
        <v>298</v>
      </c>
      <c r="F582" s="6"/>
      <c r="G582" s="67">
        <f>G586+G589+G583+G592</f>
        <v>6227510</v>
      </c>
      <c r="H582" s="67">
        <f>H586+H589+H583+H592</f>
        <v>0</v>
      </c>
      <c r="I582" s="67">
        <f t="shared" si="273"/>
        <v>6227510</v>
      </c>
      <c r="J582" s="67">
        <f t="shared" ref="J582:M582" si="292">J586+J589+J583+J592</f>
        <v>7780260</v>
      </c>
      <c r="K582" s="67">
        <f>K586+K589+K583+K592</f>
        <v>0</v>
      </c>
      <c r="L582" s="67">
        <f t="shared" si="281"/>
        <v>7780260</v>
      </c>
      <c r="M582" s="67">
        <f t="shared" si="292"/>
        <v>6886120</v>
      </c>
      <c r="N582" s="67">
        <f>N586+N589+N583+N592</f>
        <v>0</v>
      </c>
      <c r="O582" s="67">
        <f t="shared" si="282"/>
        <v>6886120</v>
      </c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/>
      <c r="AR582" s="25"/>
      <c r="AS582" s="25"/>
      <c r="AT582" s="25"/>
      <c r="AU582" s="25"/>
      <c r="AV582" s="25"/>
      <c r="AW582" s="25"/>
      <c r="AX582" s="25"/>
      <c r="AY582" s="25"/>
      <c r="AZ582" s="25"/>
      <c r="BA582" s="25"/>
      <c r="BB582" s="25"/>
      <c r="BC582" s="25"/>
      <c r="BD582" s="25"/>
      <c r="BE582" s="25"/>
      <c r="BF582" s="25"/>
      <c r="BG582" s="25"/>
      <c r="BH582" s="25"/>
      <c r="BI582" s="25"/>
      <c r="BJ582" s="25"/>
      <c r="BK582" s="25"/>
      <c r="BL582" s="25"/>
      <c r="BM582" s="25"/>
      <c r="BN582" s="25"/>
      <c r="BO582" s="25"/>
      <c r="BP582" s="25"/>
      <c r="BQ582" s="25"/>
      <c r="BR582" s="25"/>
      <c r="BS582" s="25"/>
      <c r="BT582" s="25"/>
      <c r="BU582" s="25"/>
      <c r="BV582" s="25"/>
      <c r="BW582" s="25"/>
      <c r="BX582" s="25"/>
      <c r="BY582" s="25"/>
      <c r="BZ582" s="25"/>
      <c r="CA582" s="25"/>
      <c r="CB582" s="25"/>
      <c r="CC582" s="25"/>
      <c r="CD582" s="25"/>
      <c r="CE582" s="25"/>
      <c r="CF582" s="25"/>
      <c r="CG582" s="25"/>
      <c r="CH582" s="25"/>
      <c r="CI582" s="25"/>
      <c r="CJ582" s="25"/>
      <c r="CK582" s="25"/>
      <c r="CL582" s="25"/>
    </row>
    <row r="583" spans="1:90" s="31" customFormat="1" ht="48">
      <c r="A583" s="7" t="s">
        <v>114</v>
      </c>
      <c r="B583" s="6" t="s">
        <v>45</v>
      </c>
      <c r="C583" s="6" t="s">
        <v>9</v>
      </c>
      <c r="D583" s="6" t="s">
        <v>5</v>
      </c>
      <c r="E583" s="6" t="s">
        <v>357</v>
      </c>
      <c r="F583" s="6"/>
      <c r="G583" s="67">
        <f>G584</f>
        <v>5506510</v>
      </c>
      <c r="H583" s="67">
        <f>H584</f>
        <v>0</v>
      </c>
      <c r="I583" s="67">
        <f t="shared" si="273"/>
        <v>5506510</v>
      </c>
      <c r="J583" s="67">
        <f t="shared" ref="J583:M584" si="293">J584</f>
        <v>7059260</v>
      </c>
      <c r="K583" s="67">
        <f>K584</f>
        <v>0</v>
      </c>
      <c r="L583" s="67">
        <f t="shared" si="281"/>
        <v>7059260</v>
      </c>
      <c r="M583" s="67">
        <f t="shared" si="293"/>
        <v>6165120</v>
      </c>
      <c r="N583" s="67">
        <f>N584</f>
        <v>0</v>
      </c>
      <c r="O583" s="67">
        <f t="shared" si="282"/>
        <v>6165120</v>
      </c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  <c r="AR583" s="25"/>
      <c r="AS583" s="25"/>
      <c r="AT583" s="25"/>
      <c r="AU583" s="25"/>
      <c r="AV583" s="25"/>
      <c r="AW583" s="25"/>
      <c r="AX583" s="25"/>
      <c r="AY583" s="25"/>
      <c r="AZ583" s="25"/>
      <c r="BA583" s="25"/>
      <c r="BB583" s="25"/>
      <c r="BC583" s="25"/>
      <c r="BD583" s="25"/>
      <c r="BE583" s="25"/>
      <c r="BF583" s="25"/>
      <c r="BG583" s="25"/>
      <c r="BH583" s="25"/>
      <c r="BI583" s="25"/>
      <c r="BJ583" s="25"/>
      <c r="BK583" s="25"/>
      <c r="BL583" s="25"/>
      <c r="BM583" s="25"/>
      <c r="BN583" s="25"/>
      <c r="BO583" s="25"/>
      <c r="BP583" s="25"/>
      <c r="BQ583" s="25"/>
      <c r="BR583" s="25"/>
      <c r="BS583" s="25"/>
      <c r="BT583" s="25"/>
      <c r="BU583" s="25"/>
      <c r="BV583" s="25"/>
      <c r="BW583" s="25"/>
      <c r="BX583" s="25"/>
      <c r="BY583" s="25"/>
      <c r="BZ583" s="25"/>
      <c r="CA583" s="25"/>
      <c r="CB583" s="25"/>
      <c r="CC583" s="25"/>
      <c r="CD583" s="25"/>
      <c r="CE583" s="25"/>
      <c r="CF583" s="25"/>
      <c r="CG583" s="25"/>
      <c r="CH583" s="25"/>
      <c r="CI583" s="25"/>
      <c r="CJ583" s="25"/>
      <c r="CK583" s="25"/>
      <c r="CL583" s="25"/>
    </row>
    <row r="584" spans="1:90" s="31" customFormat="1" ht="24">
      <c r="A584" s="7" t="s">
        <v>88</v>
      </c>
      <c r="B584" s="6" t="s">
        <v>45</v>
      </c>
      <c r="C584" s="6" t="s">
        <v>9</v>
      </c>
      <c r="D584" s="6" t="s">
        <v>5</v>
      </c>
      <c r="E584" s="6" t="s">
        <v>357</v>
      </c>
      <c r="F584" s="6" t="s">
        <v>87</v>
      </c>
      <c r="G584" s="67">
        <f>G585</f>
        <v>5506510</v>
      </c>
      <c r="H584" s="67">
        <f>H585</f>
        <v>0</v>
      </c>
      <c r="I584" s="67">
        <f t="shared" si="273"/>
        <v>5506510</v>
      </c>
      <c r="J584" s="67">
        <f t="shared" si="293"/>
        <v>7059260</v>
      </c>
      <c r="K584" s="67">
        <f>K585</f>
        <v>0</v>
      </c>
      <c r="L584" s="67">
        <f t="shared" si="281"/>
        <v>7059260</v>
      </c>
      <c r="M584" s="67">
        <f t="shared" si="293"/>
        <v>6165120</v>
      </c>
      <c r="N584" s="67">
        <f>N585</f>
        <v>0</v>
      </c>
      <c r="O584" s="67">
        <f t="shared" si="282"/>
        <v>6165120</v>
      </c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  <c r="AG584" s="25"/>
      <c r="AH584" s="25"/>
      <c r="AI584" s="25"/>
      <c r="AJ584" s="25"/>
      <c r="AK584" s="25"/>
      <c r="AL584" s="25"/>
      <c r="AM584" s="25"/>
      <c r="AN584" s="25"/>
      <c r="AO584" s="25"/>
      <c r="AP584" s="25"/>
      <c r="AQ584" s="25"/>
      <c r="AR584" s="25"/>
      <c r="AS584" s="25"/>
      <c r="AT584" s="25"/>
      <c r="AU584" s="25"/>
      <c r="AV584" s="25"/>
      <c r="AW584" s="25"/>
      <c r="AX584" s="25"/>
      <c r="AY584" s="25"/>
      <c r="AZ584" s="25"/>
      <c r="BA584" s="25"/>
      <c r="BB584" s="25"/>
      <c r="BC584" s="25"/>
      <c r="BD584" s="25"/>
      <c r="BE584" s="25"/>
      <c r="BF584" s="25"/>
      <c r="BG584" s="25"/>
      <c r="BH584" s="25"/>
      <c r="BI584" s="25"/>
      <c r="BJ584" s="25"/>
      <c r="BK584" s="25"/>
      <c r="BL584" s="25"/>
      <c r="BM584" s="25"/>
      <c r="BN584" s="25"/>
      <c r="BO584" s="25"/>
      <c r="BP584" s="25"/>
      <c r="BQ584" s="25"/>
      <c r="BR584" s="25"/>
      <c r="BS584" s="25"/>
      <c r="BT584" s="25"/>
      <c r="BU584" s="25"/>
      <c r="BV584" s="25"/>
      <c r="BW584" s="25"/>
      <c r="BX584" s="25"/>
      <c r="BY584" s="25"/>
      <c r="BZ584" s="25"/>
      <c r="CA584" s="25"/>
      <c r="CB584" s="25"/>
      <c r="CC584" s="25"/>
      <c r="CD584" s="25"/>
      <c r="CE584" s="25"/>
      <c r="CF584" s="25"/>
      <c r="CG584" s="25"/>
      <c r="CH584" s="25"/>
      <c r="CI584" s="25"/>
      <c r="CJ584" s="25"/>
      <c r="CK584" s="25"/>
      <c r="CL584" s="25"/>
    </row>
    <row r="585" spans="1:90" s="31" customFormat="1" ht="12">
      <c r="A585" s="7" t="s">
        <v>188</v>
      </c>
      <c r="B585" s="6" t="s">
        <v>45</v>
      </c>
      <c r="C585" s="6" t="s">
        <v>9</v>
      </c>
      <c r="D585" s="6" t="s">
        <v>5</v>
      </c>
      <c r="E585" s="6" t="s">
        <v>357</v>
      </c>
      <c r="F585" s="6" t="s">
        <v>189</v>
      </c>
      <c r="G585" s="67">
        <v>5506510</v>
      </c>
      <c r="H585" s="67"/>
      <c r="I585" s="67">
        <f t="shared" si="273"/>
        <v>5506510</v>
      </c>
      <c r="J585" s="68">
        <v>7059260</v>
      </c>
      <c r="K585" s="67"/>
      <c r="L585" s="67">
        <f t="shared" si="281"/>
        <v>7059260</v>
      </c>
      <c r="M585" s="67">
        <v>6165120</v>
      </c>
      <c r="N585" s="67"/>
      <c r="O585" s="67">
        <f t="shared" si="282"/>
        <v>6165120</v>
      </c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  <c r="AG585" s="25"/>
      <c r="AH585" s="25"/>
      <c r="AI585" s="25"/>
      <c r="AJ585" s="25"/>
      <c r="AK585" s="25"/>
      <c r="AL585" s="25"/>
      <c r="AM585" s="25"/>
      <c r="AN585" s="25"/>
      <c r="AO585" s="25"/>
      <c r="AP585" s="25"/>
      <c r="AQ585" s="25"/>
      <c r="AR585" s="25"/>
      <c r="AS585" s="25"/>
      <c r="AT585" s="25"/>
      <c r="AU585" s="25"/>
      <c r="AV585" s="25"/>
      <c r="AW585" s="25"/>
      <c r="AX585" s="25"/>
      <c r="AY585" s="25"/>
      <c r="AZ585" s="25"/>
      <c r="BA585" s="25"/>
      <c r="BB585" s="25"/>
      <c r="BC585" s="25"/>
      <c r="BD585" s="25"/>
      <c r="BE585" s="25"/>
      <c r="BF585" s="25"/>
      <c r="BG585" s="25"/>
      <c r="BH585" s="25"/>
      <c r="BI585" s="25"/>
      <c r="BJ585" s="25"/>
      <c r="BK585" s="25"/>
      <c r="BL585" s="25"/>
      <c r="BM585" s="25"/>
      <c r="BN585" s="25"/>
      <c r="BO585" s="25"/>
      <c r="BP585" s="25"/>
      <c r="BQ585" s="25"/>
      <c r="BR585" s="25"/>
      <c r="BS585" s="25"/>
      <c r="BT585" s="25"/>
      <c r="BU585" s="25"/>
      <c r="BV585" s="25"/>
      <c r="BW585" s="25"/>
      <c r="BX585" s="25"/>
      <c r="BY585" s="25"/>
      <c r="BZ585" s="25"/>
      <c r="CA585" s="25"/>
      <c r="CB585" s="25"/>
      <c r="CC585" s="25"/>
      <c r="CD585" s="25"/>
      <c r="CE585" s="25"/>
      <c r="CF585" s="25"/>
      <c r="CG585" s="25"/>
      <c r="CH585" s="25"/>
      <c r="CI585" s="25"/>
      <c r="CJ585" s="25"/>
      <c r="CK585" s="25"/>
      <c r="CL585" s="25"/>
    </row>
    <row r="586" spans="1:90" s="31" customFormat="1" ht="24">
      <c r="A586" s="7" t="s">
        <v>90</v>
      </c>
      <c r="B586" s="6" t="s">
        <v>45</v>
      </c>
      <c r="C586" s="6" t="s">
        <v>9</v>
      </c>
      <c r="D586" s="6" t="s">
        <v>5</v>
      </c>
      <c r="E586" s="6" t="s">
        <v>358</v>
      </c>
      <c r="F586" s="6"/>
      <c r="G586" s="67">
        <f>G587</f>
        <v>706000</v>
      </c>
      <c r="H586" s="67">
        <f>H587</f>
        <v>0</v>
      </c>
      <c r="I586" s="67">
        <f t="shared" si="273"/>
        <v>706000</v>
      </c>
      <c r="J586" s="67">
        <f t="shared" ref="J586:M587" si="294">J587</f>
        <v>706000</v>
      </c>
      <c r="K586" s="67">
        <f>K587</f>
        <v>0</v>
      </c>
      <c r="L586" s="67">
        <f t="shared" si="281"/>
        <v>706000</v>
      </c>
      <c r="M586" s="67">
        <f t="shared" si="294"/>
        <v>706000</v>
      </c>
      <c r="N586" s="67">
        <f>N587</f>
        <v>0</v>
      </c>
      <c r="O586" s="67">
        <f t="shared" si="282"/>
        <v>706000</v>
      </c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  <c r="AG586" s="25"/>
      <c r="AH586" s="25"/>
      <c r="AI586" s="25"/>
      <c r="AJ586" s="25"/>
      <c r="AK586" s="25"/>
      <c r="AL586" s="25"/>
      <c r="AM586" s="25"/>
      <c r="AN586" s="25"/>
      <c r="AO586" s="25"/>
      <c r="AP586" s="25"/>
      <c r="AQ586" s="25"/>
      <c r="AR586" s="25"/>
      <c r="AS586" s="25"/>
      <c r="AT586" s="25"/>
      <c r="AU586" s="25"/>
      <c r="AV586" s="25"/>
      <c r="AW586" s="25"/>
      <c r="AX586" s="25"/>
      <c r="AY586" s="25"/>
      <c r="AZ586" s="25"/>
      <c r="BA586" s="25"/>
      <c r="BB586" s="25"/>
      <c r="BC586" s="25"/>
      <c r="BD586" s="25"/>
      <c r="BE586" s="25"/>
      <c r="BF586" s="25"/>
      <c r="BG586" s="25"/>
      <c r="BH586" s="25"/>
      <c r="BI586" s="25"/>
      <c r="BJ586" s="25"/>
      <c r="BK586" s="25"/>
      <c r="BL586" s="25"/>
      <c r="BM586" s="25"/>
      <c r="BN586" s="25"/>
      <c r="BO586" s="25"/>
      <c r="BP586" s="25"/>
      <c r="BQ586" s="25"/>
      <c r="BR586" s="25"/>
      <c r="BS586" s="25"/>
      <c r="BT586" s="25"/>
      <c r="BU586" s="25"/>
      <c r="BV586" s="25"/>
      <c r="BW586" s="25"/>
      <c r="BX586" s="25"/>
      <c r="BY586" s="25"/>
      <c r="BZ586" s="25"/>
      <c r="CA586" s="25"/>
      <c r="CB586" s="25"/>
      <c r="CC586" s="25"/>
      <c r="CD586" s="25"/>
      <c r="CE586" s="25"/>
      <c r="CF586" s="25"/>
      <c r="CG586" s="25"/>
      <c r="CH586" s="25"/>
      <c r="CI586" s="25"/>
      <c r="CJ586" s="25"/>
      <c r="CK586" s="25"/>
      <c r="CL586" s="25"/>
    </row>
    <row r="587" spans="1:90" s="31" customFormat="1" ht="24">
      <c r="A587" s="7" t="s">
        <v>88</v>
      </c>
      <c r="B587" s="6" t="s">
        <v>45</v>
      </c>
      <c r="C587" s="6" t="s">
        <v>9</v>
      </c>
      <c r="D587" s="6" t="s">
        <v>5</v>
      </c>
      <c r="E587" s="6" t="s">
        <v>358</v>
      </c>
      <c r="F587" s="6" t="s">
        <v>87</v>
      </c>
      <c r="G587" s="67">
        <f>G588</f>
        <v>706000</v>
      </c>
      <c r="H587" s="67">
        <f>H588</f>
        <v>0</v>
      </c>
      <c r="I587" s="67">
        <f t="shared" si="273"/>
        <v>706000</v>
      </c>
      <c r="J587" s="67">
        <f t="shared" si="294"/>
        <v>706000</v>
      </c>
      <c r="K587" s="67">
        <f>K588</f>
        <v>0</v>
      </c>
      <c r="L587" s="67">
        <f t="shared" si="281"/>
        <v>706000</v>
      </c>
      <c r="M587" s="67">
        <f t="shared" si="294"/>
        <v>706000</v>
      </c>
      <c r="N587" s="67">
        <f>N588</f>
        <v>0</v>
      </c>
      <c r="O587" s="67">
        <f t="shared" si="282"/>
        <v>706000</v>
      </c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  <c r="AG587" s="25"/>
      <c r="AH587" s="25"/>
      <c r="AI587" s="25"/>
      <c r="AJ587" s="25"/>
      <c r="AK587" s="25"/>
      <c r="AL587" s="25"/>
      <c r="AM587" s="25"/>
      <c r="AN587" s="25"/>
      <c r="AO587" s="25"/>
      <c r="AP587" s="25"/>
      <c r="AQ587" s="25"/>
      <c r="AR587" s="25"/>
      <c r="AS587" s="25"/>
      <c r="AT587" s="25"/>
      <c r="AU587" s="25"/>
      <c r="AV587" s="25"/>
      <c r="AW587" s="25"/>
      <c r="AX587" s="25"/>
      <c r="AY587" s="25"/>
      <c r="AZ587" s="25"/>
      <c r="BA587" s="25"/>
      <c r="BB587" s="25"/>
      <c r="BC587" s="25"/>
      <c r="BD587" s="25"/>
      <c r="BE587" s="25"/>
      <c r="BF587" s="25"/>
      <c r="BG587" s="25"/>
      <c r="BH587" s="25"/>
      <c r="BI587" s="25"/>
      <c r="BJ587" s="25"/>
      <c r="BK587" s="25"/>
      <c r="BL587" s="25"/>
      <c r="BM587" s="25"/>
      <c r="BN587" s="25"/>
      <c r="BO587" s="25"/>
      <c r="BP587" s="25"/>
      <c r="BQ587" s="25"/>
      <c r="BR587" s="25"/>
      <c r="BS587" s="25"/>
      <c r="BT587" s="25"/>
      <c r="BU587" s="25"/>
      <c r="BV587" s="25"/>
      <c r="BW587" s="25"/>
      <c r="BX587" s="25"/>
      <c r="BY587" s="25"/>
      <c r="BZ587" s="25"/>
      <c r="CA587" s="25"/>
      <c r="CB587" s="25"/>
      <c r="CC587" s="25"/>
      <c r="CD587" s="25"/>
      <c r="CE587" s="25"/>
      <c r="CF587" s="25"/>
      <c r="CG587" s="25"/>
      <c r="CH587" s="25"/>
      <c r="CI587" s="25"/>
      <c r="CJ587" s="25"/>
      <c r="CK587" s="25"/>
      <c r="CL587" s="25"/>
    </row>
    <row r="588" spans="1:90" s="31" customFormat="1" ht="12">
      <c r="A588" s="7" t="s">
        <v>188</v>
      </c>
      <c r="B588" s="6" t="s">
        <v>45</v>
      </c>
      <c r="C588" s="6" t="s">
        <v>9</v>
      </c>
      <c r="D588" s="6" t="s">
        <v>5</v>
      </c>
      <c r="E588" s="6" t="s">
        <v>358</v>
      </c>
      <c r="F588" s="6" t="s">
        <v>189</v>
      </c>
      <c r="G588" s="67">
        <v>706000</v>
      </c>
      <c r="H588" s="67"/>
      <c r="I588" s="67">
        <f t="shared" si="273"/>
        <v>706000</v>
      </c>
      <c r="J588" s="68">
        <v>706000</v>
      </c>
      <c r="K588" s="67"/>
      <c r="L588" s="67">
        <f t="shared" si="281"/>
        <v>706000</v>
      </c>
      <c r="M588" s="67">
        <v>706000</v>
      </c>
      <c r="N588" s="67"/>
      <c r="O588" s="67">
        <f t="shared" si="282"/>
        <v>706000</v>
      </c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  <c r="AG588" s="25"/>
      <c r="AH588" s="25"/>
      <c r="AI588" s="25"/>
      <c r="AJ588" s="25"/>
      <c r="AK588" s="25"/>
      <c r="AL588" s="25"/>
      <c r="AM588" s="25"/>
      <c r="AN588" s="25"/>
      <c r="AO588" s="25"/>
      <c r="AP588" s="25"/>
      <c r="AQ588" s="25"/>
      <c r="AR588" s="25"/>
      <c r="AS588" s="25"/>
      <c r="AT588" s="25"/>
      <c r="AU588" s="25"/>
      <c r="AV588" s="25"/>
      <c r="AW588" s="25"/>
      <c r="AX588" s="25"/>
      <c r="AY588" s="25"/>
      <c r="AZ588" s="25"/>
      <c r="BA588" s="25"/>
      <c r="BB588" s="25"/>
      <c r="BC588" s="25"/>
      <c r="BD588" s="25"/>
      <c r="BE588" s="25"/>
      <c r="BF588" s="25"/>
      <c r="BG588" s="25"/>
      <c r="BH588" s="25"/>
      <c r="BI588" s="25"/>
      <c r="BJ588" s="25"/>
      <c r="BK588" s="25"/>
      <c r="BL588" s="25"/>
      <c r="BM588" s="25"/>
      <c r="BN588" s="25"/>
      <c r="BO588" s="25"/>
      <c r="BP588" s="25"/>
      <c r="BQ588" s="25"/>
      <c r="BR588" s="25"/>
      <c r="BS588" s="25"/>
      <c r="BT588" s="25"/>
      <c r="BU588" s="25"/>
      <c r="BV588" s="25"/>
      <c r="BW588" s="25"/>
      <c r="BX588" s="25"/>
      <c r="BY588" s="25"/>
      <c r="BZ588" s="25"/>
      <c r="CA588" s="25"/>
      <c r="CB588" s="25"/>
      <c r="CC588" s="25"/>
      <c r="CD588" s="25"/>
      <c r="CE588" s="25"/>
      <c r="CF588" s="25"/>
      <c r="CG588" s="25"/>
      <c r="CH588" s="25"/>
      <c r="CI588" s="25"/>
      <c r="CJ588" s="25"/>
      <c r="CK588" s="25"/>
      <c r="CL588" s="25"/>
    </row>
    <row r="589" spans="1:90" s="31" customFormat="1" ht="24">
      <c r="A589" s="7" t="s">
        <v>522</v>
      </c>
      <c r="B589" s="6" t="s">
        <v>45</v>
      </c>
      <c r="C589" s="6" t="s">
        <v>9</v>
      </c>
      <c r="D589" s="6" t="s">
        <v>5</v>
      </c>
      <c r="E589" s="6" t="s">
        <v>359</v>
      </c>
      <c r="F589" s="6"/>
      <c r="G589" s="67">
        <f>G590</f>
        <v>15000</v>
      </c>
      <c r="H589" s="67">
        <f>H590</f>
        <v>0</v>
      </c>
      <c r="I589" s="67">
        <f t="shared" si="273"/>
        <v>15000</v>
      </c>
      <c r="J589" s="67">
        <f t="shared" ref="J589:M590" si="295">J590</f>
        <v>15000</v>
      </c>
      <c r="K589" s="67">
        <f>K590</f>
        <v>0</v>
      </c>
      <c r="L589" s="67">
        <f t="shared" si="281"/>
        <v>15000</v>
      </c>
      <c r="M589" s="67">
        <f t="shared" si="295"/>
        <v>15000</v>
      </c>
      <c r="N589" s="67">
        <f>N590</f>
        <v>0</v>
      </c>
      <c r="O589" s="67">
        <f t="shared" si="282"/>
        <v>15000</v>
      </c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/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5"/>
      <c r="AW589" s="25"/>
      <c r="AX589" s="25"/>
      <c r="AY589" s="25"/>
      <c r="AZ589" s="25"/>
      <c r="BA589" s="25"/>
      <c r="BB589" s="25"/>
      <c r="BC589" s="25"/>
      <c r="BD589" s="25"/>
      <c r="BE589" s="25"/>
      <c r="BF589" s="25"/>
      <c r="BG589" s="25"/>
      <c r="BH589" s="25"/>
      <c r="BI589" s="25"/>
      <c r="BJ589" s="25"/>
      <c r="BK589" s="25"/>
      <c r="BL589" s="25"/>
      <c r="BM589" s="25"/>
      <c r="BN589" s="25"/>
      <c r="BO589" s="25"/>
      <c r="BP589" s="25"/>
      <c r="BQ589" s="25"/>
      <c r="BR589" s="25"/>
      <c r="BS589" s="25"/>
      <c r="BT589" s="25"/>
      <c r="BU589" s="25"/>
      <c r="BV589" s="25"/>
      <c r="BW589" s="25"/>
      <c r="BX589" s="25"/>
      <c r="BY589" s="25"/>
      <c r="BZ589" s="25"/>
      <c r="CA589" s="25"/>
      <c r="CB589" s="25"/>
      <c r="CC589" s="25"/>
      <c r="CD589" s="25"/>
      <c r="CE589" s="25"/>
      <c r="CF589" s="25"/>
      <c r="CG589" s="25"/>
      <c r="CH589" s="25"/>
      <c r="CI589" s="25"/>
      <c r="CJ589" s="25"/>
      <c r="CK589" s="25"/>
      <c r="CL589" s="25"/>
    </row>
    <row r="590" spans="1:90" s="31" customFormat="1" ht="24">
      <c r="A590" s="7" t="s">
        <v>88</v>
      </c>
      <c r="B590" s="6" t="s">
        <v>45</v>
      </c>
      <c r="C590" s="6" t="s">
        <v>9</v>
      </c>
      <c r="D590" s="6" t="s">
        <v>5</v>
      </c>
      <c r="E590" s="6" t="s">
        <v>359</v>
      </c>
      <c r="F590" s="6" t="s">
        <v>87</v>
      </c>
      <c r="G590" s="67">
        <f>G591</f>
        <v>15000</v>
      </c>
      <c r="H590" s="67">
        <f>H591</f>
        <v>0</v>
      </c>
      <c r="I590" s="67">
        <f t="shared" si="273"/>
        <v>15000</v>
      </c>
      <c r="J590" s="67">
        <f t="shared" si="295"/>
        <v>15000</v>
      </c>
      <c r="K590" s="67">
        <f>K591</f>
        <v>0</v>
      </c>
      <c r="L590" s="67">
        <f t="shared" si="281"/>
        <v>15000</v>
      </c>
      <c r="M590" s="67">
        <f t="shared" si="295"/>
        <v>15000</v>
      </c>
      <c r="N590" s="67">
        <f>N591</f>
        <v>0</v>
      </c>
      <c r="O590" s="67">
        <f t="shared" si="282"/>
        <v>15000</v>
      </c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25"/>
      <c r="AO590" s="25"/>
      <c r="AP590" s="25"/>
      <c r="AQ590" s="25"/>
      <c r="AR590" s="25"/>
      <c r="AS590" s="25"/>
      <c r="AT590" s="25"/>
      <c r="AU590" s="25"/>
      <c r="AV590" s="25"/>
      <c r="AW590" s="25"/>
      <c r="AX590" s="25"/>
      <c r="AY590" s="25"/>
      <c r="AZ590" s="25"/>
      <c r="BA590" s="25"/>
      <c r="BB590" s="25"/>
      <c r="BC590" s="25"/>
      <c r="BD590" s="25"/>
      <c r="BE590" s="25"/>
      <c r="BF590" s="25"/>
      <c r="BG590" s="25"/>
      <c r="BH590" s="25"/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T590" s="25"/>
      <c r="BU590" s="25"/>
      <c r="BV590" s="25"/>
      <c r="BW590" s="25"/>
      <c r="BX590" s="25"/>
      <c r="BY590" s="25"/>
      <c r="BZ590" s="25"/>
      <c r="CA590" s="25"/>
      <c r="CB590" s="25"/>
      <c r="CC590" s="25"/>
      <c r="CD590" s="25"/>
      <c r="CE590" s="25"/>
      <c r="CF590" s="25"/>
      <c r="CG590" s="25"/>
      <c r="CH590" s="25"/>
      <c r="CI590" s="25"/>
      <c r="CJ590" s="25"/>
      <c r="CK590" s="25"/>
      <c r="CL590" s="25"/>
    </row>
    <row r="591" spans="1:90" s="31" customFormat="1" ht="12">
      <c r="A591" s="7" t="s">
        <v>188</v>
      </c>
      <c r="B591" s="6" t="s">
        <v>45</v>
      </c>
      <c r="C591" s="6" t="s">
        <v>9</v>
      </c>
      <c r="D591" s="6" t="s">
        <v>5</v>
      </c>
      <c r="E591" s="6" t="s">
        <v>359</v>
      </c>
      <c r="F591" s="6" t="s">
        <v>189</v>
      </c>
      <c r="G591" s="67">
        <v>15000</v>
      </c>
      <c r="H591" s="67"/>
      <c r="I591" s="67">
        <f t="shared" si="273"/>
        <v>15000</v>
      </c>
      <c r="J591" s="68">
        <v>15000</v>
      </c>
      <c r="K591" s="67"/>
      <c r="L591" s="67">
        <f t="shared" si="281"/>
        <v>15000</v>
      </c>
      <c r="M591" s="67">
        <v>15000</v>
      </c>
      <c r="N591" s="67"/>
      <c r="O591" s="67">
        <f t="shared" si="282"/>
        <v>15000</v>
      </c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/>
      <c r="AR591" s="25"/>
      <c r="AS591" s="25"/>
      <c r="AT591" s="25"/>
      <c r="AU591" s="25"/>
      <c r="AV591" s="25"/>
      <c r="AW591" s="25"/>
      <c r="AX591" s="25"/>
      <c r="AY591" s="25"/>
      <c r="AZ591" s="25"/>
      <c r="BA591" s="25"/>
      <c r="BB591" s="25"/>
      <c r="BC591" s="25"/>
      <c r="BD591" s="25"/>
      <c r="BE591" s="25"/>
      <c r="BF591" s="25"/>
      <c r="BG591" s="25"/>
      <c r="BH591" s="25"/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T591" s="25"/>
      <c r="BU591" s="25"/>
      <c r="BV591" s="25"/>
      <c r="BW591" s="25"/>
      <c r="BX591" s="25"/>
      <c r="BY591" s="25"/>
      <c r="BZ591" s="25"/>
      <c r="CA591" s="25"/>
      <c r="CB591" s="25"/>
      <c r="CC591" s="25"/>
      <c r="CD591" s="25"/>
      <c r="CE591" s="25"/>
      <c r="CF591" s="25"/>
      <c r="CG591" s="25"/>
      <c r="CH591" s="25"/>
      <c r="CI591" s="25"/>
      <c r="CJ591" s="25"/>
      <c r="CK591" s="25"/>
      <c r="CL591" s="25"/>
    </row>
    <row r="592" spans="1:90" s="31" customFormat="1" ht="48" hidden="1">
      <c r="A592" s="7" t="s">
        <v>179</v>
      </c>
      <c r="B592" s="6" t="s">
        <v>45</v>
      </c>
      <c r="C592" s="6" t="s">
        <v>9</v>
      </c>
      <c r="D592" s="6" t="s">
        <v>5</v>
      </c>
      <c r="E592" s="6" t="s">
        <v>360</v>
      </c>
      <c r="F592" s="6"/>
      <c r="G592" s="67">
        <f>G593</f>
        <v>0</v>
      </c>
      <c r="H592" s="67">
        <f>H593</f>
        <v>0</v>
      </c>
      <c r="I592" s="65">
        <f t="shared" si="273"/>
        <v>0</v>
      </c>
      <c r="J592" s="67">
        <f t="shared" ref="J592:M593" si="296">J593</f>
        <v>0</v>
      </c>
      <c r="K592" s="67"/>
      <c r="L592" s="67"/>
      <c r="M592" s="67">
        <f t="shared" si="296"/>
        <v>0</v>
      </c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/>
      <c r="AI592" s="25"/>
      <c r="AJ592" s="25"/>
      <c r="AK592" s="25"/>
      <c r="AL592" s="25"/>
      <c r="AM592" s="25"/>
      <c r="AN592" s="25"/>
      <c r="AO592" s="25"/>
      <c r="AP592" s="25"/>
      <c r="AQ592" s="25"/>
      <c r="AR592" s="25"/>
      <c r="AS592" s="25"/>
      <c r="AT592" s="25"/>
      <c r="AU592" s="25"/>
      <c r="AV592" s="25"/>
      <c r="AW592" s="25"/>
      <c r="AX592" s="25"/>
      <c r="AY592" s="25"/>
      <c r="AZ592" s="25"/>
      <c r="BA592" s="25"/>
      <c r="BB592" s="25"/>
      <c r="BC592" s="25"/>
      <c r="BD592" s="25"/>
      <c r="BE592" s="25"/>
      <c r="BF592" s="25"/>
      <c r="BG592" s="25"/>
      <c r="BH592" s="25"/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T592" s="25"/>
      <c r="BU592" s="25"/>
      <c r="BV592" s="25"/>
      <c r="BW592" s="25"/>
      <c r="BX592" s="25"/>
      <c r="BY592" s="25"/>
      <c r="BZ592" s="25"/>
      <c r="CA592" s="25"/>
      <c r="CB592" s="25"/>
      <c r="CC592" s="25"/>
      <c r="CD592" s="25"/>
      <c r="CE592" s="25"/>
      <c r="CF592" s="25"/>
      <c r="CG592" s="25"/>
      <c r="CH592" s="25"/>
      <c r="CI592" s="25"/>
      <c r="CJ592" s="25"/>
      <c r="CK592" s="25"/>
      <c r="CL592" s="25"/>
    </row>
    <row r="593" spans="1:90" s="31" customFormat="1" ht="14.25" hidden="1" customHeight="1">
      <c r="A593" s="7" t="s">
        <v>88</v>
      </c>
      <c r="B593" s="6" t="s">
        <v>45</v>
      </c>
      <c r="C593" s="6" t="s">
        <v>9</v>
      </c>
      <c r="D593" s="6" t="s">
        <v>5</v>
      </c>
      <c r="E593" s="6" t="s">
        <v>360</v>
      </c>
      <c r="F593" s="6" t="s">
        <v>87</v>
      </c>
      <c r="G593" s="67">
        <f>G594</f>
        <v>0</v>
      </c>
      <c r="H593" s="67">
        <f>H594</f>
        <v>0</v>
      </c>
      <c r="I593" s="65">
        <f t="shared" si="273"/>
        <v>0</v>
      </c>
      <c r="J593" s="67">
        <f t="shared" si="296"/>
        <v>0</v>
      </c>
      <c r="K593" s="67"/>
      <c r="L593" s="67"/>
      <c r="M593" s="67">
        <f t="shared" si="296"/>
        <v>0</v>
      </c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25"/>
      <c r="AJ593" s="25"/>
      <c r="AK593" s="25"/>
      <c r="AL593" s="25"/>
      <c r="AM593" s="25"/>
      <c r="AN593" s="25"/>
      <c r="AO593" s="25"/>
      <c r="AP593" s="25"/>
      <c r="AQ593" s="25"/>
      <c r="AR593" s="25"/>
      <c r="AS593" s="25"/>
      <c r="AT593" s="25"/>
      <c r="AU593" s="25"/>
      <c r="AV593" s="25"/>
      <c r="AW593" s="25"/>
      <c r="AX593" s="25"/>
      <c r="AY593" s="25"/>
      <c r="AZ593" s="25"/>
      <c r="BA593" s="25"/>
      <c r="BB593" s="25"/>
      <c r="BC593" s="25"/>
      <c r="BD593" s="25"/>
      <c r="BE593" s="25"/>
      <c r="BF593" s="25"/>
      <c r="BG593" s="25"/>
      <c r="BH593" s="25"/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T593" s="25"/>
      <c r="BU593" s="25"/>
      <c r="BV593" s="25"/>
      <c r="BW593" s="25"/>
      <c r="BX593" s="25"/>
      <c r="BY593" s="25"/>
      <c r="BZ593" s="25"/>
      <c r="CA593" s="25"/>
      <c r="CB593" s="25"/>
      <c r="CC593" s="25"/>
      <c r="CD593" s="25"/>
      <c r="CE593" s="25"/>
      <c r="CF593" s="25"/>
      <c r="CG593" s="25"/>
      <c r="CH593" s="25"/>
      <c r="CI593" s="25"/>
      <c r="CJ593" s="25"/>
      <c r="CK593" s="25"/>
      <c r="CL593" s="25"/>
    </row>
    <row r="594" spans="1:90" s="31" customFormat="1" ht="14.25" hidden="1" customHeight="1">
      <c r="A594" s="7" t="s">
        <v>188</v>
      </c>
      <c r="B594" s="6" t="s">
        <v>45</v>
      </c>
      <c r="C594" s="6" t="s">
        <v>9</v>
      </c>
      <c r="D594" s="6" t="s">
        <v>5</v>
      </c>
      <c r="E594" s="6" t="s">
        <v>360</v>
      </c>
      <c r="F594" s="6" t="s">
        <v>189</v>
      </c>
      <c r="G594" s="67"/>
      <c r="H594" s="67"/>
      <c r="I594" s="65">
        <f t="shared" si="273"/>
        <v>0</v>
      </c>
      <c r="J594" s="68"/>
      <c r="K594" s="68"/>
      <c r="L594" s="68"/>
      <c r="M594" s="67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/>
      <c r="AR594" s="25"/>
      <c r="AS594" s="25"/>
      <c r="AT594" s="25"/>
      <c r="AU594" s="25"/>
      <c r="AV594" s="25"/>
      <c r="AW594" s="25"/>
      <c r="AX594" s="25"/>
      <c r="AY594" s="25"/>
      <c r="AZ594" s="25"/>
      <c r="BA594" s="25"/>
      <c r="BB594" s="25"/>
      <c r="BC594" s="25"/>
      <c r="BD594" s="25"/>
      <c r="BE594" s="25"/>
      <c r="BF594" s="25"/>
      <c r="BG594" s="25"/>
      <c r="BH594" s="25"/>
      <c r="BI594" s="25"/>
      <c r="BJ594" s="25"/>
      <c r="BK594" s="25"/>
      <c r="BL594" s="25"/>
      <c r="BM594" s="25"/>
      <c r="BN594" s="25"/>
      <c r="BO594" s="25"/>
      <c r="BP594" s="25"/>
      <c r="BQ594" s="25"/>
      <c r="BR594" s="25"/>
      <c r="BS594" s="25"/>
      <c r="BT594" s="25"/>
      <c r="BU594" s="25"/>
      <c r="BV594" s="25"/>
      <c r="BW594" s="25"/>
      <c r="BX594" s="25"/>
      <c r="BY594" s="25"/>
      <c r="BZ594" s="25"/>
      <c r="CA594" s="25"/>
      <c r="CB594" s="25"/>
      <c r="CC594" s="25"/>
      <c r="CD594" s="25"/>
      <c r="CE594" s="25"/>
      <c r="CF594" s="25"/>
      <c r="CG594" s="25"/>
      <c r="CH594" s="25"/>
      <c r="CI594" s="25"/>
      <c r="CJ594" s="25"/>
      <c r="CK594" s="25"/>
      <c r="CL594" s="25"/>
    </row>
    <row r="595" spans="1:90" s="31" customFormat="1" ht="12">
      <c r="A595" s="8" t="s">
        <v>18</v>
      </c>
      <c r="B595" s="4" t="s">
        <v>45</v>
      </c>
      <c r="C595" s="4" t="s">
        <v>9</v>
      </c>
      <c r="D595" s="4" t="s">
        <v>6</v>
      </c>
      <c r="E595" s="4"/>
      <c r="F595" s="4"/>
      <c r="G595" s="66">
        <f>G596</f>
        <v>319140433</v>
      </c>
      <c r="H595" s="66">
        <f>H596</f>
        <v>8336995.8600000003</v>
      </c>
      <c r="I595" s="66">
        <f t="shared" si="273"/>
        <v>327477428.86000001</v>
      </c>
      <c r="J595" s="66">
        <f t="shared" ref="J595:M595" si="297">J596</f>
        <v>298800992</v>
      </c>
      <c r="K595" s="66">
        <f>K596</f>
        <v>0</v>
      </c>
      <c r="L595" s="66">
        <f t="shared" ref="L595:L667" si="298">J595+K595</f>
        <v>298800992</v>
      </c>
      <c r="M595" s="66">
        <f t="shared" si="297"/>
        <v>307484533</v>
      </c>
      <c r="N595" s="66">
        <f>N596</f>
        <v>0</v>
      </c>
      <c r="O595" s="66">
        <f t="shared" ref="O595:O667" si="299">M595+N595</f>
        <v>307484533</v>
      </c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25"/>
      <c r="AJ595" s="25"/>
      <c r="AK595" s="25"/>
      <c r="AL595" s="25"/>
      <c r="AM595" s="25"/>
      <c r="AN595" s="25"/>
      <c r="AO595" s="25"/>
      <c r="AP595" s="25"/>
      <c r="AQ595" s="25"/>
      <c r="AR595" s="25"/>
      <c r="AS595" s="25"/>
      <c r="AT595" s="25"/>
      <c r="AU595" s="25"/>
      <c r="AV595" s="25"/>
      <c r="AW595" s="25"/>
      <c r="AX595" s="25"/>
      <c r="AY595" s="25"/>
      <c r="AZ595" s="25"/>
      <c r="BA595" s="25"/>
      <c r="BB595" s="25"/>
      <c r="BC595" s="25"/>
      <c r="BD595" s="25"/>
      <c r="BE595" s="25"/>
      <c r="BF595" s="25"/>
      <c r="BG595" s="25"/>
      <c r="BH595" s="25"/>
      <c r="BI595" s="25"/>
      <c r="BJ595" s="25"/>
      <c r="BK595" s="25"/>
      <c r="BL595" s="25"/>
      <c r="BM595" s="25"/>
      <c r="BN595" s="25"/>
      <c r="BO595" s="25"/>
      <c r="BP595" s="25"/>
      <c r="BQ595" s="25"/>
      <c r="BR595" s="25"/>
      <c r="BS595" s="25"/>
      <c r="BT595" s="25"/>
      <c r="BU595" s="25"/>
      <c r="BV595" s="25"/>
      <c r="BW595" s="25"/>
      <c r="BX595" s="25"/>
      <c r="BY595" s="25"/>
      <c r="BZ595" s="25"/>
      <c r="CA595" s="25"/>
      <c r="CB595" s="25"/>
      <c r="CC595" s="25"/>
      <c r="CD595" s="25"/>
      <c r="CE595" s="25"/>
      <c r="CF595" s="25"/>
      <c r="CG595" s="25"/>
      <c r="CH595" s="25"/>
      <c r="CI595" s="25"/>
      <c r="CJ595" s="25"/>
      <c r="CK595" s="25"/>
      <c r="CL595" s="25"/>
    </row>
    <row r="596" spans="1:90" s="31" customFormat="1" ht="12">
      <c r="A596" s="7" t="s">
        <v>501</v>
      </c>
      <c r="B596" s="6" t="s">
        <v>45</v>
      </c>
      <c r="C596" s="6" t="s">
        <v>9</v>
      </c>
      <c r="D596" s="6" t="s">
        <v>6</v>
      </c>
      <c r="E596" s="6" t="s">
        <v>154</v>
      </c>
      <c r="F596" s="6"/>
      <c r="G596" s="67">
        <f>G597+G673+G628+G635</f>
        <v>319140433</v>
      </c>
      <c r="H596" s="67">
        <f>H597+H673+H628+H635</f>
        <v>8336995.8600000003</v>
      </c>
      <c r="I596" s="67">
        <f t="shared" si="273"/>
        <v>327477428.86000001</v>
      </c>
      <c r="J596" s="67">
        <f>J597+J673+J628+J635</f>
        <v>298800992</v>
      </c>
      <c r="K596" s="67">
        <f>K597+K673+K628+K635</f>
        <v>0</v>
      </c>
      <c r="L596" s="67">
        <f t="shared" si="298"/>
        <v>298800992</v>
      </c>
      <c r="M596" s="67">
        <f>M597+M673+M628+M635</f>
        <v>307484533</v>
      </c>
      <c r="N596" s="67">
        <f>N597+N673+N628+N635</f>
        <v>0</v>
      </c>
      <c r="O596" s="67">
        <f t="shared" si="299"/>
        <v>307484533</v>
      </c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25"/>
      <c r="AJ596" s="25"/>
      <c r="AK596" s="25"/>
      <c r="AL596" s="25"/>
      <c r="AM596" s="25"/>
      <c r="AN596" s="25"/>
      <c r="AO596" s="25"/>
      <c r="AP596" s="25"/>
      <c r="AQ596" s="25"/>
      <c r="AR596" s="25"/>
      <c r="AS596" s="25"/>
      <c r="AT596" s="25"/>
      <c r="AU596" s="25"/>
      <c r="AV596" s="25"/>
      <c r="AW596" s="25"/>
      <c r="AX596" s="25"/>
      <c r="AY596" s="25"/>
      <c r="AZ596" s="25"/>
      <c r="BA596" s="25"/>
      <c r="BB596" s="25"/>
      <c r="BC596" s="25"/>
      <c r="BD596" s="25"/>
      <c r="BE596" s="25"/>
      <c r="BF596" s="25"/>
      <c r="BG596" s="25"/>
      <c r="BH596" s="25"/>
      <c r="BI596" s="25"/>
      <c r="BJ596" s="25"/>
      <c r="BK596" s="25"/>
      <c r="BL596" s="25"/>
      <c r="BM596" s="25"/>
      <c r="BN596" s="25"/>
      <c r="BO596" s="25"/>
      <c r="BP596" s="25"/>
      <c r="BQ596" s="25"/>
      <c r="BR596" s="25"/>
      <c r="BS596" s="25"/>
      <c r="BT596" s="25"/>
      <c r="BU596" s="25"/>
      <c r="BV596" s="25"/>
      <c r="BW596" s="25"/>
      <c r="BX596" s="25"/>
      <c r="BY596" s="25"/>
      <c r="BZ596" s="25"/>
      <c r="CA596" s="25"/>
      <c r="CB596" s="25"/>
      <c r="CC596" s="25"/>
      <c r="CD596" s="25"/>
      <c r="CE596" s="25"/>
      <c r="CF596" s="25"/>
      <c r="CG596" s="25"/>
      <c r="CH596" s="25"/>
      <c r="CI596" s="25"/>
      <c r="CJ596" s="25"/>
      <c r="CK596" s="25"/>
      <c r="CL596" s="25"/>
    </row>
    <row r="597" spans="1:90" s="31" customFormat="1" ht="12">
      <c r="A597" s="7" t="s">
        <v>499</v>
      </c>
      <c r="B597" s="6" t="s">
        <v>45</v>
      </c>
      <c r="C597" s="6" t="s">
        <v>9</v>
      </c>
      <c r="D597" s="6" t="s">
        <v>6</v>
      </c>
      <c r="E597" s="6" t="s">
        <v>155</v>
      </c>
      <c r="F597" s="6"/>
      <c r="G597" s="67">
        <f>G610+G613+G619+G598+G616+G622+G601+G607+G604+G625</f>
        <v>281795656</v>
      </c>
      <c r="H597" s="67">
        <f>H610+H613+H619+H598+H616+H622+H601+H607+H604+H625</f>
        <v>7831626.8600000003</v>
      </c>
      <c r="I597" s="67">
        <f t="shared" si="273"/>
        <v>289627282.86000001</v>
      </c>
      <c r="J597" s="67">
        <f t="shared" ref="J597:M597" si="300">J610+J613+J619+J598+J616+J622+J601+J607+J604+J625</f>
        <v>284581068</v>
      </c>
      <c r="K597" s="67">
        <f>K610+K613+K619+K598+K616+K622+K601+K607+K604+K625</f>
        <v>0</v>
      </c>
      <c r="L597" s="67">
        <f t="shared" si="298"/>
        <v>284581068</v>
      </c>
      <c r="M597" s="67">
        <f t="shared" si="300"/>
        <v>290053240</v>
      </c>
      <c r="N597" s="67">
        <f>N610+N613+N619+N598+N616+N622+N601+N607+N604+N625</f>
        <v>0</v>
      </c>
      <c r="O597" s="67">
        <f t="shared" si="299"/>
        <v>290053240</v>
      </c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5"/>
      <c r="AW597" s="25"/>
      <c r="AX597" s="25"/>
      <c r="AY597" s="25"/>
      <c r="AZ597" s="25"/>
      <c r="BA597" s="25"/>
      <c r="BB597" s="25"/>
      <c r="BC597" s="25"/>
      <c r="BD597" s="25"/>
      <c r="BE597" s="25"/>
      <c r="BF597" s="25"/>
      <c r="BG597" s="25"/>
      <c r="BH597" s="25"/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T597" s="25"/>
      <c r="BU597" s="25"/>
      <c r="BV597" s="25"/>
      <c r="BW597" s="25"/>
      <c r="BX597" s="25"/>
      <c r="BY597" s="25"/>
      <c r="BZ597" s="25"/>
      <c r="CA597" s="25"/>
      <c r="CB597" s="25"/>
      <c r="CC597" s="25"/>
      <c r="CD597" s="25"/>
      <c r="CE597" s="25"/>
      <c r="CF597" s="25"/>
      <c r="CG597" s="25"/>
      <c r="CH597" s="25"/>
      <c r="CI597" s="25"/>
      <c r="CJ597" s="25"/>
      <c r="CK597" s="25"/>
      <c r="CL597" s="25"/>
    </row>
    <row r="598" spans="1:90" s="31" customFormat="1" ht="14.25" hidden="1" customHeight="1">
      <c r="A598" s="48" t="s">
        <v>330</v>
      </c>
      <c r="B598" s="6" t="s">
        <v>45</v>
      </c>
      <c r="C598" s="6" t="s">
        <v>9</v>
      </c>
      <c r="D598" s="6" t="s">
        <v>6</v>
      </c>
      <c r="E598" s="6" t="s">
        <v>258</v>
      </c>
      <c r="F598" s="6"/>
      <c r="G598" s="67">
        <f>G599</f>
        <v>0</v>
      </c>
      <c r="H598" s="67">
        <f>H599</f>
        <v>0</v>
      </c>
      <c r="I598" s="67">
        <f t="shared" si="273"/>
        <v>0</v>
      </c>
      <c r="J598" s="67">
        <f t="shared" ref="J598:M599" si="301">J599</f>
        <v>0</v>
      </c>
      <c r="K598" s="67">
        <f>K599</f>
        <v>0</v>
      </c>
      <c r="L598" s="67">
        <f t="shared" si="298"/>
        <v>0</v>
      </c>
      <c r="M598" s="67">
        <f t="shared" si="301"/>
        <v>0</v>
      </c>
      <c r="N598" s="67">
        <f>N599</f>
        <v>0</v>
      </c>
      <c r="O598" s="67">
        <f t="shared" si="299"/>
        <v>0</v>
      </c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5"/>
      <c r="AW598" s="25"/>
      <c r="AX598" s="25"/>
      <c r="AY598" s="25"/>
      <c r="AZ598" s="25"/>
      <c r="BA598" s="25"/>
      <c r="BB598" s="25"/>
      <c r="BC598" s="25"/>
      <c r="BD598" s="25"/>
      <c r="BE598" s="25"/>
      <c r="BF598" s="25"/>
      <c r="BG598" s="25"/>
      <c r="BH598" s="25"/>
      <c r="BI598" s="25"/>
      <c r="BJ598" s="25"/>
      <c r="BK598" s="25"/>
      <c r="BL598" s="25"/>
      <c r="BM598" s="25"/>
      <c r="BN598" s="25"/>
      <c r="BO598" s="25"/>
      <c r="BP598" s="25"/>
      <c r="BQ598" s="25"/>
      <c r="BR598" s="25"/>
      <c r="BS598" s="25"/>
      <c r="BT598" s="25"/>
      <c r="BU598" s="25"/>
      <c r="BV598" s="25"/>
      <c r="BW598" s="25"/>
      <c r="BX598" s="25"/>
      <c r="BY598" s="25"/>
      <c r="BZ598" s="25"/>
      <c r="CA598" s="25"/>
      <c r="CB598" s="25"/>
      <c r="CC598" s="25"/>
      <c r="CD598" s="25"/>
      <c r="CE598" s="25"/>
      <c r="CF598" s="25"/>
      <c r="CG598" s="25"/>
      <c r="CH598" s="25"/>
      <c r="CI598" s="25"/>
      <c r="CJ598" s="25"/>
      <c r="CK598" s="25"/>
      <c r="CL598" s="25"/>
    </row>
    <row r="599" spans="1:90" s="31" customFormat="1" ht="14.25" hidden="1" customHeight="1">
      <c r="A599" s="7" t="s">
        <v>106</v>
      </c>
      <c r="B599" s="6" t="s">
        <v>45</v>
      </c>
      <c r="C599" s="6" t="s">
        <v>9</v>
      </c>
      <c r="D599" s="6" t="s">
        <v>6</v>
      </c>
      <c r="E599" s="6" t="s">
        <v>258</v>
      </c>
      <c r="F599" s="6" t="s">
        <v>87</v>
      </c>
      <c r="G599" s="67">
        <f>G600</f>
        <v>0</v>
      </c>
      <c r="H599" s="67">
        <f>H600</f>
        <v>0</v>
      </c>
      <c r="I599" s="67">
        <f t="shared" si="273"/>
        <v>0</v>
      </c>
      <c r="J599" s="67">
        <f t="shared" si="301"/>
        <v>0</v>
      </c>
      <c r="K599" s="67">
        <f>K600</f>
        <v>0</v>
      </c>
      <c r="L599" s="67">
        <f t="shared" si="298"/>
        <v>0</v>
      </c>
      <c r="M599" s="67">
        <f t="shared" si="301"/>
        <v>0</v>
      </c>
      <c r="N599" s="67">
        <f>N600</f>
        <v>0</v>
      </c>
      <c r="O599" s="67">
        <f t="shared" si="299"/>
        <v>0</v>
      </c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25"/>
      <c r="AJ599" s="25"/>
      <c r="AK599" s="25"/>
      <c r="AL599" s="25"/>
      <c r="AM599" s="25"/>
      <c r="AN599" s="25"/>
      <c r="AO599" s="25"/>
      <c r="AP599" s="25"/>
      <c r="AQ599" s="25"/>
      <c r="AR599" s="25"/>
      <c r="AS599" s="25"/>
      <c r="AT599" s="25"/>
      <c r="AU599" s="25"/>
      <c r="AV599" s="25"/>
      <c r="AW599" s="25"/>
      <c r="AX599" s="25"/>
      <c r="AY599" s="25"/>
      <c r="AZ599" s="25"/>
      <c r="BA599" s="25"/>
      <c r="BB599" s="25"/>
      <c r="BC599" s="25"/>
      <c r="BD599" s="25"/>
      <c r="BE599" s="25"/>
      <c r="BF599" s="25"/>
      <c r="BG599" s="25"/>
      <c r="BH599" s="25"/>
      <c r="BI599" s="25"/>
      <c r="BJ599" s="25"/>
      <c r="BK599" s="25"/>
      <c r="BL599" s="25"/>
      <c r="BM599" s="25"/>
      <c r="BN599" s="25"/>
      <c r="BO599" s="25"/>
      <c r="BP599" s="25"/>
      <c r="BQ599" s="25"/>
      <c r="BR599" s="25"/>
      <c r="BS599" s="25"/>
      <c r="BT599" s="25"/>
      <c r="BU599" s="25"/>
      <c r="BV599" s="25"/>
      <c r="BW599" s="25"/>
      <c r="BX599" s="25"/>
      <c r="BY599" s="25"/>
      <c r="BZ599" s="25"/>
      <c r="CA599" s="25"/>
      <c r="CB599" s="25"/>
      <c r="CC599" s="25"/>
      <c r="CD599" s="25"/>
      <c r="CE599" s="25"/>
      <c r="CF599" s="25"/>
      <c r="CG599" s="25"/>
      <c r="CH599" s="25"/>
      <c r="CI599" s="25"/>
      <c r="CJ599" s="25"/>
      <c r="CK599" s="25"/>
      <c r="CL599" s="25"/>
    </row>
    <row r="600" spans="1:90" s="31" customFormat="1" ht="14.25" hidden="1" customHeight="1">
      <c r="A600" s="7" t="s">
        <v>188</v>
      </c>
      <c r="B600" s="6" t="s">
        <v>45</v>
      </c>
      <c r="C600" s="6" t="s">
        <v>9</v>
      </c>
      <c r="D600" s="6" t="s">
        <v>6</v>
      </c>
      <c r="E600" s="6" t="s">
        <v>258</v>
      </c>
      <c r="F600" s="6" t="s">
        <v>189</v>
      </c>
      <c r="G600" s="67"/>
      <c r="H600" s="67"/>
      <c r="I600" s="67">
        <f t="shared" si="273"/>
        <v>0</v>
      </c>
      <c r="J600" s="68"/>
      <c r="K600" s="67"/>
      <c r="L600" s="67">
        <f t="shared" si="298"/>
        <v>0</v>
      </c>
      <c r="M600" s="67"/>
      <c r="N600" s="67"/>
      <c r="O600" s="67">
        <f t="shared" si="299"/>
        <v>0</v>
      </c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5"/>
      <c r="AW600" s="25"/>
      <c r="AX600" s="25"/>
      <c r="AY600" s="25"/>
      <c r="AZ600" s="25"/>
      <c r="BA600" s="25"/>
      <c r="BB600" s="25"/>
      <c r="BC600" s="25"/>
      <c r="BD600" s="25"/>
      <c r="BE600" s="25"/>
      <c r="BF600" s="25"/>
      <c r="BG600" s="25"/>
      <c r="BH600" s="25"/>
      <c r="BI600" s="25"/>
      <c r="BJ600" s="25"/>
      <c r="BK600" s="25"/>
      <c r="BL600" s="25"/>
      <c r="BM600" s="25"/>
      <c r="BN600" s="25"/>
      <c r="BO600" s="25"/>
      <c r="BP600" s="25"/>
      <c r="BQ600" s="25"/>
      <c r="BR600" s="25"/>
      <c r="BS600" s="25"/>
      <c r="BT600" s="25"/>
      <c r="BU600" s="25"/>
      <c r="BV600" s="25"/>
      <c r="BW600" s="25"/>
      <c r="BX600" s="25"/>
      <c r="BY600" s="25"/>
      <c r="BZ600" s="25"/>
      <c r="CA600" s="25"/>
      <c r="CB600" s="25"/>
      <c r="CC600" s="25"/>
      <c r="CD600" s="25"/>
      <c r="CE600" s="25"/>
      <c r="CF600" s="25"/>
      <c r="CG600" s="25"/>
      <c r="CH600" s="25"/>
      <c r="CI600" s="25"/>
      <c r="CJ600" s="25"/>
      <c r="CK600" s="25"/>
      <c r="CL600" s="25"/>
    </row>
    <row r="601" spans="1:90" s="31" customFormat="1" ht="24">
      <c r="A601" s="7" t="s">
        <v>334</v>
      </c>
      <c r="B601" s="6" t="s">
        <v>45</v>
      </c>
      <c r="C601" s="6" t="s">
        <v>9</v>
      </c>
      <c r="D601" s="6" t="s">
        <v>6</v>
      </c>
      <c r="E601" s="6" t="s">
        <v>333</v>
      </c>
      <c r="F601" s="6"/>
      <c r="G601" s="67">
        <f>G602</f>
        <v>12994860</v>
      </c>
      <c r="H601" s="67">
        <f>H602</f>
        <v>0</v>
      </c>
      <c r="I601" s="67">
        <f t="shared" si="273"/>
        <v>12994860</v>
      </c>
      <c r="J601" s="67">
        <f t="shared" ref="J601:M602" si="302">J602</f>
        <v>12994860</v>
      </c>
      <c r="K601" s="67">
        <f>K602</f>
        <v>0</v>
      </c>
      <c r="L601" s="67">
        <f t="shared" si="298"/>
        <v>12994860</v>
      </c>
      <c r="M601" s="67">
        <f t="shared" si="302"/>
        <v>13373340</v>
      </c>
      <c r="N601" s="67">
        <f>N602</f>
        <v>0</v>
      </c>
      <c r="O601" s="67">
        <f t="shared" si="299"/>
        <v>13373340</v>
      </c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5"/>
      <c r="AW601" s="25"/>
      <c r="AX601" s="25"/>
      <c r="AY601" s="25"/>
      <c r="AZ601" s="25"/>
      <c r="BA601" s="25"/>
      <c r="BB601" s="25"/>
      <c r="BC601" s="25"/>
      <c r="BD601" s="25"/>
      <c r="BE601" s="25"/>
      <c r="BF601" s="25"/>
      <c r="BG601" s="25"/>
      <c r="BH601" s="25"/>
      <c r="BI601" s="25"/>
      <c r="BJ601" s="25"/>
      <c r="BK601" s="25"/>
      <c r="BL601" s="25"/>
      <c r="BM601" s="25"/>
      <c r="BN601" s="25"/>
      <c r="BO601" s="25"/>
      <c r="BP601" s="25"/>
      <c r="BQ601" s="25"/>
      <c r="BR601" s="25"/>
      <c r="BS601" s="25"/>
      <c r="BT601" s="25"/>
      <c r="BU601" s="25"/>
      <c r="BV601" s="25"/>
      <c r="BW601" s="25"/>
      <c r="BX601" s="25"/>
      <c r="BY601" s="25"/>
      <c r="BZ601" s="25"/>
      <c r="CA601" s="25"/>
      <c r="CB601" s="25"/>
      <c r="CC601" s="25"/>
      <c r="CD601" s="25"/>
      <c r="CE601" s="25"/>
      <c r="CF601" s="25"/>
      <c r="CG601" s="25"/>
      <c r="CH601" s="25"/>
      <c r="CI601" s="25"/>
      <c r="CJ601" s="25"/>
      <c r="CK601" s="25"/>
      <c r="CL601" s="25"/>
    </row>
    <row r="602" spans="1:90" s="31" customFormat="1" ht="24">
      <c r="A602" s="7" t="s">
        <v>88</v>
      </c>
      <c r="B602" s="6" t="s">
        <v>45</v>
      </c>
      <c r="C602" s="6" t="s">
        <v>9</v>
      </c>
      <c r="D602" s="6" t="s">
        <v>6</v>
      </c>
      <c r="E602" s="6" t="s">
        <v>333</v>
      </c>
      <c r="F602" s="6" t="s">
        <v>87</v>
      </c>
      <c r="G602" s="67">
        <f>G603</f>
        <v>12994860</v>
      </c>
      <c r="H602" s="67">
        <f>H603</f>
        <v>0</v>
      </c>
      <c r="I602" s="67">
        <f t="shared" si="273"/>
        <v>12994860</v>
      </c>
      <c r="J602" s="67">
        <f t="shared" si="302"/>
        <v>12994860</v>
      </c>
      <c r="K602" s="67">
        <f>K603</f>
        <v>0</v>
      </c>
      <c r="L602" s="67">
        <f t="shared" si="298"/>
        <v>12994860</v>
      </c>
      <c r="M602" s="67">
        <f t="shared" si="302"/>
        <v>13373340</v>
      </c>
      <c r="N602" s="67">
        <f>N603</f>
        <v>0</v>
      </c>
      <c r="O602" s="67">
        <f t="shared" si="299"/>
        <v>13373340</v>
      </c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25"/>
      <c r="AJ602" s="25"/>
      <c r="AK602" s="25"/>
      <c r="AL602" s="25"/>
      <c r="AM602" s="25"/>
      <c r="AN602" s="25"/>
      <c r="AO602" s="25"/>
      <c r="AP602" s="25"/>
      <c r="AQ602" s="25"/>
      <c r="AR602" s="25"/>
      <c r="AS602" s="25"/>
      <c r="AT602" s="25"/>
      <c r="AU602" s="25"/>
      <c r="AV602" s="25"/>
      <c r="AW602" s="25"/>
      <c r="AX602" s="25"/>
      <c r="AY602" s="25"/>
      <c r="AZ602" s="25"/>
      <c r="BA602" s="25"/>
      <c r="BB602" s="25"/>
      <c r="BC602" s="25"/>
      <c r="BD602" s="25"/>
      <c r="BE602" s="25"/>
      <c r="BF602" s="25"/>
      <c r="BG602" s="25"/>
      <c r="BH602" s="25"/>
      <c r="BI602" s="25"/>
      <c r="BJ602" s="25"/>
      <c r="BK602" s="25"/>
      <c r="BL602" s="25"/>
      <c r="BM602" s="25"/>
      <c r="BN602" s="25"/>
      <c r="BO602" s="25"/>
      <c r="BP602" s="25"/>
      <c r="BQ602" s="25"/>
      <c r="BR602" s="25"/>
      <c r="BS602" s="25"/>
      <c r="BT602" s="25"/>
      <c r="BU602" s="25"/>
      <c r="BV602" s="25"/>
      <c r="BW602" s="25"/>
      <c r="BX602" s="25"/>
      <c r="BY602" s="25"/>
      <c r="BZ602" s="25"/>
      <c r="CA602" s="25"/>
      <c r="CB602" s="25"/>
      <c r="CC602" s="25"/>
      <c r="CD602" s="25"/>
      <c r="CE602" s="25"/>
      <c r="CF602" s="25"/>
      <c r="CG602" s="25"/>
      <c r="CH602" s="25"/>
      <c r="CI602" s="25"/>
      <c r="CJ602" s="25"/>
      <c r="CK602" s="25"/>
      <c r="CL602" s="25"/>
    </row>
    <row r="603" spans="1:90" s="31" customFormat="1" ht="16.5" customHeight="1">
      <c r="A603" s="7" t="s">
        <v>188</v>
      </c>
      <c r="B603" s="6" t="s">
        <v>45</v>
      </c>
      <c r="C603" s="6" t="s">
        <v>9</v>
      </c>
      <c r="D603" s="6" t="s">
        <v>6</v>
      </c>
      <c r="E603" s="6" t="s">
        <v>333</v>
      </c>
      <c r="F603" s="6" t="s">
        <v>189</v>
      </c>
      <c r="G603" s="67">
        <v>12994860</v>
      </c>
      <c r="H603" s="67"/>
      <c r="I603" s="67">
        <f t="shared" si="273"/>
        <v>12994860</v>
      </c>
      <c r="J603" s="68">
        <v>12994860</v>
      </c>
      <c r="K603" s="67"/>
      <c r="L603" s="67">
        <f t="shared" si="298"/>
        <v>12994860</v>
      </c>
      <c r="M603" s="67">
        <v>13373340</v>
      </c>
      <c r="N603" s="67"/>
      <c r="O603" s="67">
        <f t="shared" si="299"/>
        <v>13373340</v>
      </c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/>
      <c r="AU603" s="25"/>
      <c r="AV603" s="25"/>
      <c r="AW603" s="25"/>
      <c r="AX603" s="25"/>
      <c r="AY603" s="25"/>
      <c r="AZ603" s="25"/>
      <c r="BA603" s="25"/>
      <c r="BB603" s="25"/>
      <c r="BC603" s="25"/>
      <c r="BD603" s="25"/>
      <c r="BE603" s="25"/>
      <c r="BF603" s="25"/>
      <c r="BG603" s="25"/>
      <c r="BH603" s="25"/>
      <c r="BI603" s="25"/>
      <c r="BJ603" s="25"/>
      <c r="BK603" s="25"/>
      <c r="BL603" s="25"/>
      <c r="BM603" s="25"/>
      <c r="BN603" s="25"/>
      <c r="BO603" s="25"/>
      <c r="BP603" s="25"/>
      <c r="BQ603" s="25"/>
      <c r="BR603" s="25"/>
      <c r="BS603" s="25"/>
      <c r="BT603" s="25"/>
      <c r="BU603" s="25"/>
      <c r="BV603" s="25"/>
      <c r="BW603" s="25"/>
      <c r="BX603" s="25"/>
      <c r="BY603" s="25"/>
      <c r="BZ603" s="25"/>
      <c r="CA603" s="25"/>
      <c r="CB603" s="25"/>
      <c r="CC603" s="25"/>
      <c r="CD603" s="25"/>
      <c r="CE603" s="25"/>
      <c r="CF603" s="25"/>
      <c r="CG603" s="25"/>
      <c r="CH603" s="25"/>
      <c r="CI603" s="25"/>
      <c r="CJ603" s="25"/>
      <c r="CK603" s="25"/>
      <c r="CL603" s="25"/>
    </row>
    <row r="604" spans="1:90" s="31" customFormat="1" ht="12" hidden="1">
      <c r="A604" s="7" t="s">
        <v>329</v>
      </c>
      <c r="B604" s="6" t="s">
        <v>45</v>
      </c>
      <c r="C604" s="6" t="s">
        <v>9</v>
      </c>
      <c r="D604" s="6" t="s">
        <v>6</v>
      </c>
      <c r="E604" s="6" t="s">
        <v>464</v>
      </c>
      <c r="F604" s="6"/>
      <c r="G604" s="67">
        <f>G605</f>
        <v>0</v>
      </c>
      <c r="H604" s="67">
        <f>H605</f>
        <v>0</v>
      </c>
      <c r="I604" s="67">
        <f t="shared" si="273"/>
        <v>0</v>
      </c>
      <c r="J604" s="67">
        <f t="shared" ref="J604:M605" si="303">J605</f>
        <v>0</v>
      </c>
      <c r="K604" s="67">
        <f>K605</f>
        <v>0</v>
      </c>
      <c r="L604" s="67">
        <f t="shared" si="298"/>
        <v>0</v>
      </c>
      <c r="M604" s="67">
        <f t="shared" si="303"/>
        <v>0</v>
      </c>
      <c r="N604" s="67">
        <f>N605</f>
        <v>0</v>
      </c>
      <c r="O604" s="67">
        <f t="shared" si="299"/>
        <v>0</v>
      </c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25"/>
      <c r="AJ604" s="25"/>
      <c r="AK604" s="25"/>
      <c r="AL604" s="25"/>
      <c r="AM604" s="25"/>
      <c r="AN604" s="25"/>
      <c r="AO604" s="25"/>
      <c r="AP604" s="25"/>
      <c r="AQ604" s="25"/>
      <c r="AR604" s="25"/>
      <c r="AS604" s="25"/>
      <c r="AT604" s="25"/>
      <c r="AU604" s="25"/>
      <c r="AV604" s="25"/>
      <c r="AW604" s="25"/>
      <c r="AX604" s="25"/>
      <c r="AY604" s="25"/>
      <c r="AZ604" s="25"/>
      <c r="BA604" s="25"/>
      <c r="BB604" s="25"/>
      <c r="BC604" s="25"/>
      <c r="BD604" s="25"/>
      <c r="BE604" s="25"/>
      <c r="BF604" s="25"/>
      <c r="BG604" s="25"/>
      <c r="BH604" s="25"/>
      <c r="BI604" s="25"/>
      <c r="BJ604" s="25"/>
      <c r="BK604" s="25"/>
      <c r="BL604" s="25"/>
      <c r="BM604" s="25"/>
      <c r="BN604" s="25"/>
      <c r="BO604" s="25"/>
      <c r="BP604" s="25"/>
      <c r="BQ604" s="25"/>
      <c r="BR604" s="25"/>
      <c r="BS604" s="25"/>
      <c r="BT604" s="25"/>
      <c r="BU604" s="25"/>
      <c r="BV604" s="25"/>
      <c r="BW604" s="25"/>
      <c r="BX604" s="25"/>
      <c r="BY604" s="25"/>
      <c r="BZ604" s="25"/>
      <c r="CA604" s="25"/>
      <c r="CB604" s="25"/>
      <c r="CC604" s="25"/>
      <c r="CD604" s="25"/>
      <c r="CE604" s="25"/>
      <c r="CF604" s="25"/>
      <c r="CG604" s="25"/>
      <c r="CH604" s="25"/>
      <c r="CI604" s="25"/>
      <c r="CJ604" s="25"/>
      <c r="CK604" s="25"/>
      <c r="CL604" s="25"/>
    </row>
    <row r="605" spans="1:90" s="31" customFormat="1" ht="24" hidden="1">
      <c r="A605" s="7" t="s">
        <v>88</v>
      </c>
      <c r="B605" s="6" t="s">
        <v>45</v>
      </c>
      <c r="C605" s="6" t="s">
        <v>9</v>
      </c>
      <c r="D605" s="6" t="s">
        <v>6</v>
      </c>
      <c r="E605" s="6" t="s">
        <v>464</v>
      </c>
      <c r="F605" s="6" t="s">
        <v>87</v>
      </c>
      <c r="G605" s="67">
        <f>G606</f>
        <v>0</v>
      </c>
      <c r="H605" s="67">
        <f>H606</f>
        <v>0</v>
      </c>
      <c r="I605" s="67">
        <f t="shared" si="273"/>
        <v>0</v>
      </c>
      <c r="J605" s="67">
        <f t="shared" si="303"/>
        <v>0</v>
      </c>
      <c r="K605" s="67">
        <f>K606</f>
        <v>0</v>
      </c>
      <c r="L605" s="67">
        <f t="shared" si="298"/>
        <v>0</v>
      </c>
      <c r="M605" s="67">
        <f t="shared" si="303"/>
        <v>0</v>
      </c>
      <c r="N605" s="67">
        <f>N606</f>
        <v>0</v>
      </c>
      <c r="O605" s="67">
        <f t="shared" si="299"/>
        <v>0</v>
      </c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25"/>
      <c r="AJ605" s="25"/>
      <c r="AK605" s="25"/>
      <c r="AL605" s="25"/>
      <c r="AM605" s="25"/>
      <c r="AN605" s="25"/>
      <c r="AO605" s="25"/>
      <c r="AP605" s="25"/>
      <c r="AQ605" s="25"/>
      <c r="AR605" s="25"/>
      <c r="AS605" s="25"/>
      <c r="AT605" s="25"/>
      <c r="AU605" s="25"/>
      <c r="AV605" s="25"/>
      <c r="AW605" s="25"/>
      <c r="AX605" s="25"/>
      <c r="AY605" s="25"/>
      <c r="AZ605" s="25"/>
      <c r="BA605" s="25"/>
      <c r="BB605" s="25"/>
      <c r="BC605" s="25"/>
      <c r="BD605" s="25"/>
      <c r="BE605" s="25"/>
      <c r="BF605" s="25"/>
      <c r="BG605" s="25"/>
      <c r="BH605" s="25"/>
      <c r="BI605" s="25"/>
      <c r="BJ605" s="25"/>
      <c r="BK605" s="25"/>
      <c r="BL605" s="25"/>
      <c r="BM605" s="25"/>
      <c r="BN605" s="25"/>
      <c r="BO605" s="25"/>
      <c r="BP605" s="25"/>
      <c r="BQ605" s="25"/>
      <c r="BR605" s="25"/>
      <c r="BS605" s="25"/>
      <c r="BT605" s="25"/>
      <c r="BU605" s="25"/>
      <c r="BV605" s="25"/>
      <c r="BW605" s="25"/>
      <c r="BX605" s="25"/>
      <c r="BY605" s="25"/>
      <c r="BZ605" s="25"/>
      <c r="CA605" s="25"/>
      <c r="CB605" s="25"/>
      <c r="CC605" s="25"/>
      <c r="CD605" s="25"/>
      <c r="CE605" s="25"/>
      <c r="CF605" s="25"/>
      <c r="CG605" s="25"/>
      <c r="CH605" s="25"/>
      <c r="CI605" s="25"/>
      <c r="CJ605" s="25"/>
      <c r="CK605" s="25"/>
      <c r="CL605" s="25"/>
    </row>
    <row r="606" spans="1:90" s="31" customFormat="1" ht="12" hidden="1">
      <c r="A606" s="7" t="s">
        <v>188</v>
      </c>
      <c r="B606" s="6" t="s">
        <v>45</v>
      </c>
      <c r="C606" s="6" t="s">
        <v>9</v>
      </c>
      <c r="D606" s="6" t="s">
        <v>6</v>
      </c>
      <c r="E606" s="6" t="s">
        <v>464</v>
      </c>
      <c r="F606" s="6" t="s">
        <v>189</v>
      </c>
      <c r="G606" s="67"/>
      <c r="H606" s="67"/>
      <c r="I606" s="67">
        <f t="shared" si="273"/>
        <v>0</v>
      </c>
      <c r="J606" s="68"/>
      <c r="K606" s="67"/>
      <c r="L606" s="67">
        <f t="shared" si="298"/>
        <v>0</v>
      </c>
      <c r="M606" s="67"/>
      <c r="N606" s="67"/>
      <c r="O606" s="67">
        <f t="shared" si="299"/>
        <v>0</v>
      </c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25"/>
      <c r="AJ606" s="25"/>
      <c r="AK606" s="25"/>
      <c r="AL606" s="25"/>
      <c r="AM606" s="25"/>
      <c r="AN606" s="25"/>
      <c r="AO606" s="25"/>
      <c r="AP606" s="25"/>
      <c r="AQ606" s="25"/>
      <c r="AR606" s="25"/>
      <c r="AS606" s="25"/>
      <c r="AT606" s="25"/>
      <c r="AU606" s="25"/>
      <c r="AV606" s="25"/>
      <c r="AW606" s="25"/>
      <c r="AX606" s="25"/>
      <c r="AY606" s="25"/>
      <c r="AZ606" s="25"/>
      <c r="BA606" s="25"/>
      <c r="BB606" s="25"/>
      <c r="BC606" s="25"/>
      <c r="BD606" s="25"/>
      <c r="BE606" s="25"/>
      <c r="BF606" s="25"/>
      <c r="BG606" s="25"/>
      <c r="BH606" s="25"/>
      <c r="BI606" s="25"/>
      <c r="BJ606" s="25"/>
      <c r="BK606" s="25"/>
      <c r="BL606" s="25"/>
      <c r="BM606" s="25"/>
      <c r="BN606" s="25"/>
      <c r="BO606" s="25"/>
      <c r="BP606" s="25"/>
      <c r="BQ606" s="25"/>
      <c r="BR606" s="25"/>
      <c r="BS606" s="25"/>
      <c r="BT606" s="25"/>
      <c r="BU606" s="25"/>
      <c r="BV606" s="25"/>
      <c r="BW606" s="25"/>
      <c r="BX606" s="25"/>
      <c r="BY606" s="25"/>
      <c r="BZ606" s="25"/>
      <c r="CA606" s="25"/>
      <c r="CB606" s="25"/>
      <c r="CC606" s="25"/>
      <c r="CD606" s="25"/>
      <c r="CE606" s="25"/>
      <c r="CF606" s="25"/>
      <c r="CG606" s="25"/>
      <c r="CH606" s="25"/>
      <c r="CI606" s="25"/>
      <c r="CJ606" s="25"/>
      <c r="CK606" s="25"/>
      <c r="CL606" s="25"/>
    </row>
    <row r="607" spans="1:90" s="31" customFormat="1" ht="24" hidden="1">
      <c r="A607" s="7" t="s">
        <v>454</v>
      </c>
      <c r="B607" s="6" t="s">
        <v>45</v>
      </c>
      <c r="C607" s="6" t="s">
        <v>9</v>
      </c>
      <c r="D607" s="6" t="s">
        <v>6</v>
      </c>
      <c r="E607" s="6" t="s">
        <v>453</v>
      </c>
      <c r="F607" s="6"/>
      <c r="G607" s="67">
        <f>G608</f>
        <v>0</v>
      </c>
      <c r="H607" s="67">
        <f>H608</f>
        <v>0</v>
      </c>
      <c r="I607" s="67">
        <f t="shared" si="273"/>
        <v>0</v>
      </c>
      <c r="J607" s="67">
        <f t="shared" ref="J607:M608" si="304">J608</f>
        <v>0</v>
      </c>
      <c r="K607" s="67">
        <f>K608</f>
        <v>0</v>
      </c>
      <c r="L607" s="67">
        <f t="shared" si="298"/>
        <v>0</v>
      </c>
      <c r="M607" s="67">
        <f t="shared" si="304"/>
        <v>0</v>
      </c>
      <c r="N607" s="67">
        <f>N608</f>
        <v>0</v>
      </c>
      <c r="O607" s="67">
        <f t="shared" si="299"/>
        <v>0</v>
      </c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/>
      <c r="AQ607" s="25"/>
      <c r="AR607" s="25"/>
      <c r="AS607" s="25"/>
      <c r="AT607" s="25"/>
      <c r="AU607" s="25"/>
      <c r="AV607" s="25"/>
      <c r="AW607" s="25"/>
      <c r="AX607" s="25"/>
      <c r="AY607" s="25"/>
      <c r="AZ607" s="25"/>
      <c r="BA607" s="25"/>
      <c r="BB607" s="25"/>
      <c r="BC607" s="25"/>
      <c r="BD607" s="25"/>
      <c r="BE607" s="25"/>
      <c r="BF607" s="25"/>
      <c r="BG607" s="25"/>
      <c r="BH607" s="25"/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T607" s="25"/>
      <c r="BU607" s="25"/>
      <c r="BV607" s="25"/>
      <c r="BW607" s="25"/>
      <c r="BX607" s="25"/>
      <c r="BY607" s="25"/>
      <c r="BZ607" s="25"/>
      <c r="CA607" s="25"/>
      <c r="CB607" s="25"/>
      <c r="CC607" s="25"/>
      <c r="CD607" s="25"/>
      <c r="CE607" s="25"/>
      <c r="CF607" s="25"/>
      <c r="CG607" s="25"/>
      <c r="CH607" s="25"/>
      <c r="CI607" s="25"/>
      <c r="CJ607" s="25"/>
      <c r="CK607" s="25"/>
      <c r="CL607" s="25"/>
    </row>
    <row r="608" spans="1:90" s="31" customFormat="1" ht="24" hidden="1">
      <c r="A608" s="7" t="s">
        <v>88</v>
      </c>
      <c r="B608" s="6" t="s">
        <v>45</v>
      </c>
      <c r="C608" s="6" t="s">
        <v>9</v>
      </c>
      <c r="D608" s="6" t="s">
        <v>6</v>
      </c>
      <c r="E608" s="6" t="s">
        <v>453</v>
      </c>
      <c r="F608" s="6" t="s">
        <v>87</v>
      </c>
      <c r="G608" s="67">
        <f>G609</f>
        <v>0</v>
      </c>
      <c r="H608" s="67">
        <f>H609</f>
        <v>0</v>
      </c>
      <c r="I608" s="67">
        <f t="shared" si="273"/>
        <v>0</v>
      </c>
      <c r="J608" s="67">
        <f t="shared" si="304"/>
        <v>0</v>
      </c>
      <c r="K608" s="67">
        <f>K609</f>
        <v>0</v>
      </c>
      <c r="L608" s="67">
        <f t="shared" si="298"/>
        <v>0</v>
      </c>
      <c r="M608" s="67">
        <f t="shared" si="304"/>
        <v>0</v>
      </c>
      <c r="N608" s="67">
        <f>N609</f>
        <v>0</v>
      </c>
      <c r="O608" s="67">
        <f t="shared" si="299"/>
        <v>0</v>
      </c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25"/>
      <c r="AJ608" s="25"/>
      <c r="AK608" s="25"/>
      <c r="AL608" s="25"/>
      <c r="AM608" s="25"/>
      <c r="AN608" s="25"/>
      <c r="AO608" s="25"/>
      <c r="AP608" s="25"/>
      <c r="AQ608" s="25"/>
      <c r="AR608" s="25"/>
      <c r="AS608" s="25"/>
      <c r="AT608" s="25"/>
      <c r="AU608" s="25"/>
      <c r="AV608" s="25"/>
      <c r="AW608" s="25"/>
      <c r="AX608" s="25"/>
      <c r="AY608" s="25"/>
      <c r="AZ608" s="25"/>
      <c r="BA608" s="25"/>
      <c r="BB608" s="25"/>
      <c r="BC608" s="25"/>
      <c r="BD608" s="25"/>
      <c r="BE608" s="25"/>
      <c r="BF608" s="25"/>
      <c r="BG608" s="25"/>
      <c r="BH608" s="25"/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T608" s="25"/>
      <c r="BU608" s="25"/>
      <c r="BV608" s="25"/>
      <c r="BW608" s="25"/>
      <c r="BX608" s="25"/>
      <c r="BY608" s="25"/>
      <c r="BZ608" s="25"/>
      <c r="CA608" s="25"/>
      <c r="CB608" s="25"/>
      <c r="CC608" s="25"/>
      <c r="CD608" s="25"/>
      <c r="CE608" s="25"/>
      <c r="CF608" s="25"/>
      <c r="CG608" s="25"/>
      <c r="CH608" s="25"/>
      <c r="CI608" s="25"/>
      <c r="CJ608" s="25"/>
      <c r="CK608" s="25"/>
      <c r="CL608" s="25"/>
    </row>
    <row r="609" spans="1:90" s="31" customFormat="1" ht="12" hidden="1">
      <c r="A609" s="7" t="s">
        <v>188</v>
      </c>
      <c r="B609" s="6" t="s">
        <v>45</v>
      </c>
      <c r="C609" s="6" t="s">
        <v>9</v>
      </c>
      <c r="D609" s="6" t="s">
        <v>6</v>
      </c>
      <c r="E609" s="6" t="s">
        <v>453</v>
      </c>
      <c r="F609" s="6" t="s">
        <v>189</v>
      </c>
      <c r="G609" s="67"/>
      <c r="H609" s="67"/>
      <c r="I609" s="67">
        <f t="shared" ref="I609:I681" si="305">G609+H609</f>
        <v>0</v>
      </c>
      <c r="J609" s="68"/>
      <c r="K609" s="67"/>
      <c r="L609" s="67">
        <f t="shared" si="298"/>
        <v>0</v>
      </c>
      <c r="M609" s="67"/>
      <c r="N609" s="67"/>
      <c r="O609" s="67">
        <f t="shared" si="299"/>
        <v>0</v>
      </c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25"/>
      <c r="AJ609" s="25"/>
      <c r="AK609" s="25"/>
      <c r="AL609" s="25"/>
      <c r="AM609" s="25"/>
      <c r="AN609" s="25"/>
      <c r="AO609" s="25"/>
      <c r="AP609" s="25"/>
      <c r="AQ609" s="25"/>
      <c r="AR609" s="25"/>
      <c r="AS609" s="25"/>
      <c r="AT609" s="25"/>
      <c r="AU609" s="25"/>
      <c r="AV609" s="25"/>
      <c r="AW609" s="25"/>
      <c r="AX609" s="25"/>
      <c r="AY609" s="25"/>
      <c r="AZ609" s="25"/>
      <c r="BA609" s="25"/>
      <c r="BB609" s="25"/>
      <c r="BC609" s="25"/>
      <c r="BD609" s="25"/>
      <c r="BE609" s="25"/>
      <c r="BF609" s="25"/>
      <c r="BG609" s="25"/>
      <c r="BH609" s="25"/>
      <c r="BI609" s="25"/>
      <c r="BJ609" s="25"/>
      <c r="BK609" s="25"/>
      <c r="BL609" s="25"/>
      <c r="BM609" s="25"/>
      <c r="BN609" s="25"/>
      <c r="BO609" s="25"/>
      <c r="BP609" s="25"/>
      <c r="BQ609" s="25"/>
      <c r="BR609" s="25"/>
      <c r="BS609" s="25"/>
      <c r="BT609" s="25"/>
      <c r="BU609" s="25"/>
      <c r="BV609" s="25"/>
      <c r="BW609" s="25"/>
      <c r="BX609" s="25"/>
      <c r="BY609" s="25"/>
      <c r="BZ609" s="25"/>
      <c r="CA609" s="25"/>
      <c r="CB609" s="25"/>
      <c r="CC609" s="25"/>
      <c r="CD609" s="25"/>
      <c r="CE609" s="25"/>
      <c r="CF609" s="25"/>
      <c r="CG609" s="25"/>
      <c r="CH609" s="25"/>
      <c r="CI609" s="25"/>
      <c r="CJ609" s="25"/>
      <c r="CK609" s="25"/>
      <c r="CL609" s="25"/>
    </row>
    <row r="610" spans="1:90" s="31" customFormat="1" ht="12">
      <c r="A610" s="7" t="s">
        <v>115</v>
      </c>
      <c r="B610" s="6" t="s">
        <v>45</v>
      </c>
      <c r="C610" s="6" t="s">
        <v>9</v>
      </c>
      <c r="D610" s="6" t="s">
        <v>6</v>
      </c>
      <c r="E610" s="6" t="s">
        <v>156</v>
      </c>
      <c r="F610" s="6"/>
      <c r="G610" s="67">
        <f>G611</f>
        <v>156791166</v>
      </c>
      <c r="H610" s="67">
        <f>H611</f>
        <v>7940151</v>
      </c>
      <c r="I610" s="67">
        <f t="shared" si="305"/>
        <v>164731317</v>
      </c>
      <c r="J610" s="67">
        <f t="shared" ref="J610:M611" si="306">J611</f>
        <v>160553481</v>
      </c>
      <c r="K610" s="67">
        <f>K611</f>
        <v>0</v>
      </c>
      <c r="L610" s="67">
        <f t="shared" si="298"/>
        <v>160553481</v>
      </c>
      <c r="M610" s="67">
        <f t="shared" si="306"/>
        <v>165647173</v>
      </c>
      <c r="N610" s="67">
        <f>N611</f>
        <v>0</v>
      </c>
      <c r="O610" s="67">
        <f t="shared" si="299"/>
        <v>165647173</v>
      </c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25"/>
      <c r="AJ610" s="25"/>
      <c r="AK610" s="25"/>
      <c r="AL610" s="25"/>
      <c r="AM610" s="25"/>
      <c r="AN610" s="25"/>
      <c r="AO610" s="25"/>
      <c r="AP610" s="25"/>
      <c r="AQ610" s="25"/>
      <c r="AR610" s="25"/>
      <c r="AS610" s="25"/>
      <c r="AT610" s="25"/>
      <c r="AU610" s="25"/>
      <c r="AV610" s="25"/>
      <c r="AW610" s="25"/>
      <c r="AX610" s="25"/>
      <c r="AY610" s="25"/>
      <c r="AZ610" s="25"/>
      <c r="BA610" s="25"/>
      <c r="BB610" s="25"/>
      <c r="BC610" s="25"/>
      <c r="BD610" s="25"/>
      <c r="BE610" s="25"/>
      <c r="BF610" s="25"/>
      <c r="BG610" s="25"/>
      <c r="BH610" s="25"/>
      <c r="BI610" s="25"/>
      <c r="BJ610" s="25"/>
      <c r="BK610" s="25"/>
      <c r="BL610" s="25"/>
      <c r="BM610" s="25"/>
      <c r="BN610" s="25"/>
      <c r="BO610" s="25"/>
      <c r="BP610" s="25"/>
      <c r="BQ610" s="25"/>
      <c r="BR610" s="25"/>
      <c r="BS610" s="25"/>
      <c r="BT610" s="25"/>
      <c r="BU610" s="25"/>
      <c r="BV610" s="25"/>
      <c r="BW610" s="25"/>
      <c r="BX610" s="25"/>
      <c r="BY610" s="25"/>
      <c r="BZ610" s="25"/>
      <c r="CA610" s="25"/>
      <c r="CB610" s="25"/>
      <c r="CC610" s="25"/>
      <c r="CD610" s="25"/>
      <c r="CE610" s="25"/>
      <c r="CF610" s="25"/>
      <c r="CG610" s="25"/>
      <c r="CH610" s="25"/>
      <c r="CI610" s="25"/>
      <c r="CJ610" s="25"/>
      <c r="CK610" s="25"/>
      <c r="CL610" s="25"/>
    </row>
    <row r="611" spans="1:90" s="31" customFormat="1" ht="24">
      <c r="A611" s="7" t="s">
        <v>88</v>
      </c>
      <c r="B611" s="6" t="s">
        <v>45</v>
      </c>
      <c r="C611" s="6" t="s">
        <v>9</v>
      </c>
      <c r="D611" s="6" t="s">
        <v>6</v>
      </c>
      <c r="E611" s="6" t="s">
        <v>156</v>
      </c>
      <c r="F611" s="6" t="s">
        <v>87</v>
      </c>
      <c r="G611" s="67">
        <f>G612</f>
        <v>156791166</v>
      </c>
      <c r="H611" s="67">
        <f>H612</f>
        <v>7940151</v>
      </c>
      <c r="I611" s="67">
        <f t="shared" si="305"/>
        <v>164731317</v>
      </c>
      <c r="J611" s="67">
        <f t="shared" si="306"/>
        <v>160553481</v>
      </c>
      <c r="K611" s="67">
        <f>K612</f>
        <v>0</v>
      </c>
      <c r="L611" s="67">
        <f t="shared" si="298"/>
        <v>160553481</v>
      </c>
      <c r="M611" s="67">
        <f t="shared" si="306"/>
        <v>165647173</v>
      </c>
      <c r="N611" s="67">
        <f>N612</f>
        <v>0</v>
      </c>
      <c r="O611" s="67">
        <f t="shared" si="299"/>
        <v>165647173</v>
      </c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25"/>
      <c r="AJ611" s="25"/>
      <c r="AK611" s="25"/>
      <c r="AL611" s="25"/>
      <c r="AM611" s="25"/>
      <c r="AN611" s="25"/>
      <c r="AO611" s="25"/>
      <c r="AP611" s="25"/>
      <c r="AQ611" s="25"/>
      <c r="AR611" s="25"/>
      <c r="AS611" s="25"/>
      <c r="AT611" s="25"/>
      <c r="AU611" s="25"/>
      <c r="AV611" s="25"/>
      <c r="AW611" s="25"/>
      <c r="AX611" s="25"/>
      <c r="AY611" s="25"/>
      <c r="AZ611" s="25"/>
      <c r="BA611" s="25"/>
      <c r="BB611" s="25"/>
      <c r="BC611" s="25"/>
      <c r="BD611" s="25"/>
      <c r="BE611" s="25"/>
      <c r="BF611" s="25"/>
      <c r="BG611" s="25"/>
      <c r="BH611" s="25"/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T611" s="25"/>
      <c r="BU611" s="25"/>
      <c r="BV611" s="25"/>
      <c r="BW611" s="25"/>
      <c r="BX611" s="25"/>
      <c r="BY611" s="25"/>
      <c r="BZ611" s="25"/>
      <c r="CA611" s="25"/>
      <c r="CB611" s="25"/>
      <c r="CC611" s="25"/>
      <c r="CD611" s="25"/>
      <c r="CE611" s="25"/>
      <c r="CF611" s="25"/>
      <c r="CG611" s="25"/>
      <c r="CH611" s="25"/>
      <c r="CI611" s="25"/>
      <c r="CJ611" s="25"/>
      <c r="CK611" s="25"/>
      <c r="CL611" s="25"/>
    </row>
    <row r="612" spans="1:90" s="31" customFormat="1" ht="12">
      <c r="A612" s="7" t="s">
        <v>188</v>
      </c>
      <c r="B612" s="6" t="s">
        <v>45</v>
      </c>
      <c r="C612" s="6" t="s">
        <v>9</v>
      </c>
      <c r="D612" s="6" t="s">
        <v>6</v>
      </c>
      <c r="E612" s="6" t="s">
        <v>156</v>
      </c>
      <c r="F612" s="6" t="s">
        <v>189</v>
      </c>
      <c r="G612" s="67">
        <v>156791166</v>
      </c>
      <c r="H612" s="67">
        <f>5857000+1583151-500000+500000+500000</f>
        <v>7940151</v>
      </c>
      <c r="I612" s="67">
        <f t="shared" si="305"/>
        <v>164731317</v>
      </c>
      <c r="J612" s="68">
        <v>160553481</v>
      </c>
      <c r="K612" s="67"/>
      <c r="L612" s="67">
        <f t="shared" si="298"/>
        <v>160553481</v>
      </c>
      <c r="M612" s="67">
        <v>165647173</v>
      </c>
      <c r="N612" s="67"/>
      <c r="O612" s="67">
        <f t="shared" si="299"/>
        <v>165647173</v>
      </c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5"/>
      <c r="AW612" s="25"/>
      <c r="AX612" s="25"/>
      <c r="AY612" s="25"/>
      <c r="AZ612" s="25"/>
      <c r="BA612" s="25"/>
      <c r="BB612" s="25"/>
      <c r="BC612" s="25"/>
      <c r="BD612" s="25"/>
      <c r="BE612" s="25"/>
      <c r="BF612" s="25"/>
      <c r="BG612" s="25"/>
      <c r="BH612" s="25"/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T612" s="25"/>
      <c r="BU612" s="25"/>
      <c r="BV612" s="25"/>
      <c r="BW612" s="25"/>
      <c r="BX612" s="25"/>
      <c r="BY612" s="25"/>
      <c r="BZ612" s="25"/>
      <c r="CA612" s="25"/>
      <c r="CB612" s="25"/>
      <c r="CC612" s="25"/>
      <c r="CD612" s="25"/>
      <c r="CE612" s="25"/>
      <c r="CF612" s="25"/>
      <c r="CG612" s="25"/>
      <c r="CH612" s="25"/>
      <c r="CI612" s="25"/>
      <c r="CJ612" s="25"/>
      <c r="CK612" s="25"/>
      <c r="CL612" s="25"/>
    </row>
    <row r="613" spans="1:90" s="31" customFormat="1" ht="12">
      <c r="A613" s="7" t="s">
        <v>86</v>
      </c>
      <c r="B613" s="6" t="s">
        <v>45</v>
      </c>
      <c r="C613" s="6" t="s">
        <v>9</v>
      </c>
      <c r="D613" s="6" t="s">
        <v>6</v>
      </c>
      <c r="E613" s="6" t="s">
        <v>157</v>
      </c>
      <c r="F613" s="6"/>
      <c r="G613" s="67">
        <f>G614</f>
        <v>111715630</v>
      </c>
      <c r="H613" s="67">
        <f>H614</f>
        <v>0</v>
      </c>
      <c r="I613" s="67">
        <f t="shared" si="305"/>
        <v>111715630</v>
      </c>
      <c r="J613" s="67">
        <f t="shared" ref="J613:M614" si="307">J614</f>
        <v>110865630</v>
      </c>
      <c r="K613" s="67">
        <f>K614</f>
        <v>0</v>
      </c>
      <c r="L613" s="67">
        <f t="shared" si="298"/>
        <v>110865630</v>
      </c>
      <c r="M613" s="67">
        <f t="shared" si="307"/>
        <v>110865630</v>
      </c>
      <c r="N613" s="67">
        <f>N614</f>
        <v>0</v>
      </c>
      <c r="O613" s="67">
        <f t="shared" si="299"/>
        <v>110865630</v>
      </c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25"/>
      <c r="AJ613" s="25"/>
      <c r="AK613" s="25"/>
      <c r="AL613" s="25"/>
      <c r="AM613" s="25"/>
      <c r="AN613" s="25"/>
      <c r="AO613" s="25"/>
      <c r="AP613" s="25"/>
      <c r="AQ613" s="25"/>
      <c r="AR613" s="25"/>
      <c r="AS613" s="25"/>
      <c r="AT613" s="25"/>
      <c r="AU613" s="25"/>
      <c r="AV613" s="25"/>
      <c r="AW613" s="25"/>
      <c r="AX613" s="25"/>
      <c r="AY613" s="25"/>
      <c r="AZ613" s="25"/>
      <c r="BA613" s="25"/>
      <c r="BB613" s="25"/>
      <c r="BC613" s="25"/>
      <c r="BD613" s="25"/>
      <c r="BE613" s="25"/>
      <c r="BF613" s="25"/>
      <c r="BG613" s="25"/>
      <c r="BH613" s="25"/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T613" s="25"/>
      <c r="BU613" s="25"/>
      <c r="BV613" s="25"/>
      <c r="BW613" s="25"/>
      <c r="BX613" s="25"/>
      <c r="BY613" s="25"/>
      <c r="BZ613" s="25"/>
      <c r="CA613" s="25"/>
      <c r="CB613" s="25"/>
      <c r="CC613" s="25"/>
      <c r="CD613" s="25"/>
      <c r="CE613" s="25"/>
      <c r="CF613" s="25"/>
      <c r="CG613" s="25"/>
      <c r="CH613" s="25"/>
      <c r="CI613" s="25"/>
      <c r="CJ613" s="25"/>
      <c r="CK613" s="25"/>
      <c r="CL613" s="25"/>
    </row>
    <row r="614" spans="1:90" s="31" customFormat="1" ht="24">
      <c r="A614" s="7" t="s">
        <v>88</v>
      </c>
      <c r="B614" s="6" t="s">
        <v>45</v>
      </c>
      <c r="C614" s="6" t="s">
        <v>9</v>
      </c>
      <c r="D614" s="6" t="s">
        <v>6</v>
      </c>
      <c r="E614" s="6" t="s">
        <v>157</v>
      </c>
      <c r="F614" s="6" t="s">
        <v>87</v>
      </c>
      <c r="G614" s="67">
        <f>G615</f>
        <v>111715630</v>
      </c>
      <c r="H614" s="67">
        <f>H615</f>
        <v>0</v>
      </c>
      <c r="I614" s="67">
        <f t="shared" si="305"/>
        <v>111715630</v>
      </c>
      <c r="J614" s="67">
        <f t="shared" si="307"/>
        <v>110865630</v>
      </c>
      <c r="K614" s="67">
        <f>K615</f>
        <v>0</v>
      </c>
      <c r="L614" s="67">
        <f t="shared" si="298"/>
        <v>110865630</v>
      </c>
      <c r="M614" s="67">
        <f t="shared" si="307"/>
        <v>110865630</v>
      </c>
      <c r="N614" s="67">
        <f>N615</f>
        <v>0</v>
      </c>
      <c r="O614" s="67">
        <f t="shared" si="299"/>
        <v>110865630</v>
      </c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  <c r="AG614" s="25"/>
      <c r="AH614" s="25"/>
      <c r="AI614" s="25"/>
      <c r="AJ614" s="25"/>
      <c r="AK614" s="25"/>
      <c r="AL614" s="25"/>
      <c r="AM614" s="25"/>
      <c r="AN614" s="25"/>
      <c r="AO614" s="25"/>
      <c r="AP614" s="25"/>
      <c r="AQ614" s="25"/>
      <c r="AR614" s="25"/>
      <c r="AS614" s="25"/>
      <c r="AT614" s="25"/>
      <c r="AU614" s="25"/>
      <c r="AV614" s="25"/>
      <c r="AW614" s="25"/>
      <c r="AX614" s="25"/>
      <c r="AY614" s="25"/>
      <c r="AZ614" s="25"/>
      <c r="BA614" s="25"/>
      <c r="BB614" s="25"/>
      <c r="BC614" s="25"/>
      <c r="BD614" s="25"/>
      <c r="BE614" s="25"/>
      <c r="BF614" s="25"/>
      <c r="BG614" s="25"/>
      <c r="BH614" s="25"/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T614" s="25"/>
      <c r="BU614" s="25"/>
      <c r="BV614" s="25"/>
      <c r="BW614" s="25"/>
      <c r="BX614" s="25"/>
      <c r="BY614" s="25"/>
      <c r="BZ614" s="25"/>
      <c r="CA614" s="25"/>
      <c r="CB614" s="25"/>
      <c r="CC614" s="25"/>
      <c r="CD614" s="25"/>
      <c r="CE614" s="25"/>
      <c r="CF614" s="25"/>
      <c r="CG614" s="25"/>
      <c r="CH614" s="25"/>
      <c r="CI614" s="25"/>
      <c r="CJ614" s="25"/>
      <c r="CK614" s="25"/>
      <c r="CL614" s="25"/>
    </row>
    <row r="615" spans="1:90" s="31" customFormat="1" ht="14.25" customHeight="1">
      <c r="A615" s="7" t="s">
        <v>188</v>
      </c>
      <c r="B615" s="6" t="s">
        <v>45</v>
      </c>
      <c r="C615" s="6" t="s">
        <v>9</v>
      </c>
      <c r="D615" s="6" t="s">
        <v>6</v>
      </c>
      <c r="E615" s="6" t="s">
        <v>157</v>
      </c>
      <c r="F615" s="6" t="s">
        <v>189</v>
      </c>
      <c r="G615" s="67">
        <v>111715630</v>
      </c>
      <c r="H615" s="67"/>
      <c r="I615" s="67">
        <f t="shared" si="305"/>
        <v>111715630</v>
      </c>
      <c r="J615" s="68">
        <v>110865630</v>
      </c>
      <c r="K615" s="67"/>
      <c r="L615" s="67">
        <f t="shared" si="298"/>
        <v>110865630</v>
      </c>
      <c r="M615" s="67">
        <v>110865630</v>
      </c>
      <c r="N615" s="67"/>
      <c r="O615" s="67">
        <f t="shared" si="299"/>
        <v>110865630</v>
      </c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25"/>
      <c r="AJ615" s="25"/>
      <c r="AK615" s="25"/>
      <c r="AL615" s="25"/>
      <c r="AM615" s="25"/>
      <c r="AN615" s="25"/>
      <c r="AO615" s="25"/>
      <c r="AP615" s="25"/>
      <c r="AQ615" s="25"/>
      <c r="AR615" s="25"/>
      <c r="AS615" s="25"/>
      <c r="AT615" s="25"/>
      <c r="AU615" s="25"/>
      <c r="AV615" s="25"/>
      <c r="AW615" s="25"/>
      <c r="AX615" s="25"/>
      <c r="AY615" s="25"/>
      <c r="AZ615" s="25"/>
      <c r="BA615" s="25"/>
      <c r="BB615" s="25"/>
      <c r="BC615" s="25"/>
      <c r="BD615" s="25"/>
      <c r="BE615" s="25"/>
      <c r="BF615" s="25"/>
      <c r="BG615" s="25"/>
      <c r="BH615" s="25"/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T615" s="25"/>
      <c r="BU615" s="25"/>
      <c r="BV615" s="25"/>
      <c r="BW615" s="25"/>
      <c r="BX615" s="25"/>
      <c r="BY615" s="25"/>
      <c r="BZ615" s="25"/>
      <c r="CA615" s="25"/>
      <c r="CB615" s="25"/>
      <c r="CC615" s="25"/>
      <c r="CD615" s="25"/>
      <c r="CE615" s="25"/>
      <c r="CF615" s="25"/>
      <c r="CG615" s="25"/>
      <c r="CH615" s="25"/>
      <c r="CI615" s="25"/>
      <c r="CJ615" s="25"/>
      <c r="CK615" s="25"/>
      <c r="CL615" s="25"/>
    </row>
    <row r="616" spans="1:90" s="31" customFormat="1" ht="24">
      <c r="A616" s="7" t="s">
        <v>284</v>
      </c>
      <c r="B616" s="6" t="s">
        <v>45</v>
      </c>
      <c r="C616" s="6" t="s">
        <v>9</v>
      </c>
      <c r="D616" s="6" t="s">
        <v>6</v>
      </c>
      <c r="E616" s="6" t="s">
        <v>283</v>
      </c>
      <c r="F616" s="6"/>
      <c r="G616" s="67">
        <f>G617</f>
        <v>25000</v>
      </c>
      <c r="H616" s="67">
        <f>H617</f>
        <v>0</v>
      </c>
      <c r="I616" s="67">
        <f t="shared" si="305"/>
        <v>25000</v>
      </c>
      <c r="J616" s="67">
        <f t="shared" ref="J616:M617" si="308">J617</f>
        <v>25000</v>
      </c>
      <c r="K616" s="67">
        <f>K617</f>
        <v>0</v>
      </c>
      <c r="L616" s="67">
        <f t="shared" si="298"/>
        <v>25000</v>
      </c>
      <c r="M616" s="67">
        <f t="shared" si="308"/>
        <v>25000</v>
      </c>
      <c r="N616" s="67">
        <f>N617</f>
        <v>0</v>
      </c>
      <c r="O616" s="67">
        <f t="shared" si="299"/>
        <v>25000</v>
      </c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25"/>
      <c r="AJ616" s="25"/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/>
      <c r="AV616" s="25"/>
      <c r="AW616" s="25"/>
      <c r="AX616" s="25"/>
      <c r="AY616" s="25"/>
      <c r="AZ616" s="25"/>
      <c r="BA616" s="25"/>
      <c r="BB616" s="25"/>
      <c r="BC616" s="25"/>
      <c r="BD616" s="25"/>
      <c r="BE616" s="25"/>
      <c r="BF616" s="25"/>
      <c r="BG616" s="25"/>
      <c r="BH616" s="25"/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T616" s="25"/>
      <c r="BU616" s="25"/>
      <c r="BV616" s="25"/>
      <c r="BW616" s="25"/>
      <c r="BX616" s="25"/>
      <c r="BY616" s="25"/>
      <c r="BZ616" s="25"/>
      <c r="CA616" s="25"/>
      <c r="CB616" s="25"/>
      <c r="CC616" s="25"/>
      <c r="CD616" s="25"/>
      <c r="CE616" s="25"/>
      <c r="CF616" s="25"/>
      <c r="CG616" s="25"/>
      <c r="CH616" s="25"/>
      <c r="CI616" s="25"/>
      <c r="CJ616" s="25"/>
      <c r="CK616" s="25"/>
      <c r="CL616" s="25"/>
    </row>
    <row r="617" spans="1:90" s="31" customFormat="1" ht="15.75" customHeight="1">
      <c r="A617" s="7" t="s">
        <v>88</v>
      </c>
      <c r="B617" s="6" t="s">
        <v>45</v>
      </c>
      <c r="C617" s="6" t="s">
        <v>9</v>
      </c>
      <c r="D617" s="6" t="s">
        <v>6</v>
      </c>
      <c r="E617" s="6" t="s">
        <v>283</v>
      </c>
      <c r="F617" s="6" t="s">
        <v>87</v>
      </c>
      <c r="G617" s="67">
        <f>G618</f>
        <v>25000</v>
      </c>
      <c r="H617" s="67">
        <f>H618</f>
        <v>0</v>
      </c>
      <c r="I617" s="67">
        <f t="shared" si="305"/>
        <v>25000</v>
      </c>
      <c r="J617" s="67">
        <f t="shared" si="308"/>
        <v>25000</v>
      </c>
      <c r="K617" s="67">
        <f>K618</f>
        <v>0</v>
      </c>
      <c r="L617" s="67">
        <f t="shared" si="298"/>
        <v>25000</v>
      </c>
      <c r="M617" s="67">
        <f t="shared" si="308"/>
        <v>25000</v>
      </c>
      <c r="N617" s="67">
        <f>N618</f>
        <v>0</v>
      </c>
      <c r="O617" s="67">
        <f t="shared" si="299"/>
        <v>25000</v>
      </c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5"/>
      <c r="AW617" s="25"/>
      <c r="AX617" s="25"/>
      <c r="AY617" s="25"/>
      <c r="AZ617" s="25"/>
      <c r="BA617" s="25"/>
      <c r="BB617" s="25"/>
      <c r="BC617" s="25"/>
      <c r="BD617" s="25"/>
      <c r="BE617" s="25"/>
      <c r="BF617" s="25"/>
      <c r="BG617" s="25"/>
      <c r="BH617" s="25"/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T617" s="25"/>
      <c r="BU617" s="25"/>
      <c r="BV617" s="25"/>
      <c r="BW617" s="25"/>
      <c r="BX617" s="25"/>
      <c r="BY617" s="25"/>
      <c r="BZ617" s="25"/>
      <c r="CA617" s="25"/>
      <c r="CB617" s="25"/>
      <c r="CC617" s="25"/>
      <c r="CD617" s="25"/>
      <c r="CE617" s="25"/>
      <c r="CF617" s="25"/>
      <c r="CG617" s="25"/>
      <c r="CH617" s="25"/>
      <c r="CI617" s="25"/>
      <c r="CJ617" s="25"/>
      <c r="CK617" s="25"/>
      <c r="CL617" s="25"/>
    </row>
    <row r="618" spans="1:90" s="31" customFormat="1" ht="12">
      <c r="A618" s="7" t="s">
        <v>188</v>
      </c>
      <c r="B618" s="6" t="s">
        <v>45</v>
      </c>
      <c r="C618" s="6" t="s">
        <v>9</v>
      </c>
      <c r="D618" s="6" t="s">
        <v>6</v>
      </c>
      <c r="E618" s="6" t="s">
        <v>283</v>
      </c>
      <c r="F618" s="6" t="s">
        <v>189</v>
      </c>
      <c r="G618" s="67">
        <v>25000</v>
      </c>
      <c r="H618" s="67"/>
      <c r="I618" s="67">
        <f t="shared" si="305"/>
        <v>25000</v>
      </c>
      <c r="J618" s="68">
        <v>25000</v>
      </c>
      <c r="K618" s="67"/>
      <c r="L618" s="67">
        <f t="shared" si="298"/>
        <v>25000</v>
      </c>
      <c r="M618" s="67">
        <v>25000</v>
      </c>
      <c r="N618" s="67"/>
      <c r="O618" s="67">
        <f t="shared" si="299"/>
        <v>25000</v>
      </c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5"/>
      <c r="AW618" s="25"/>
      <c r="AX618" s="25"/>
      <c r="AY618" s="25"/>
      <c r="AZ618" s="25"/>
      <c r="BA618" s="25"/>
      <c r="BB618" s="25"/>
      <c r="BC618" s="25"/>
      <c r="BD618" s="25"/>
      <c r="BE618" s="25"/>
      <c r="BF618" s="25"/>
      <c r="BG618" s="25"/>
      <c r="BH618" s="25"/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T618" s="25"/>
      <c r="BU618" s="25"/>
      <c r="BV618" s="25"/>
      <c r="BW618" s="25"/>
      <c r="BX618" s="25"/>
      <c r="BY618" s="25"/>
      <c r="BZ618" s="25"/>
      <c r="CA618" s="25"/>
      <c r="CB618" s="25"/>
      <c r="CC618" s="25"/>
      <c r="CD618" s="25"/>
      <c r="CE618" s="25"/>
      <c r="CF618" s="25"/>
      <c r="CG618" s="25"/>
      <c r="CH618" s="25"/>
      <c r="CI618" s="25"/>
      <c r="CJ618" s="25"/>
      <c r="CK618" s="25"/>
      <c r="CL618" s="25"/>
    </row>
    <row r="619" spans="1:90" s="31" customFormat="1" ht="12">
      <c r="A619" s="7" t="s">
        <v>91</v>
      </c>
      <c r="B619" s="6" t="s">
        <v>45</v>
      </c>
      <c r="C619" s="6" t="s">
        <v>9</v>
      </c>
      <c r="D619" s="6" t="s">
        <v>6</v>
      </c>
      <c r="E619" s="6" t="s">
        <v>249</v>
      </c>
      <c r="F619" s="6"/>
      <c r="G619" s="67">
        <f>G620</f>
        <v>45000</v>
      </c>
      <c r="H619" s="67">
        <f>H620</f>
        <v>0</v>
      </c>
      <c r="I619" s="67">
        <f t="shared" si="305"/>
        <v>45000</v>
      </c>
      <c r="J619" s="67">
        <f t="shared" ref="J619:M620" si="309">J620</f>
        <v>45000</v>
      </c>
      <c r="K619" s="67">
        <f>K620</f>
        <v>0</v>
      </c>
      <c r="L619" s="67">
        <f t="shared" si="298"/>
        <v>45000</v>
      </c>
      <c r="M619" s="67">
        <f t="shared" si="309"/>
        <v>45000</v>
      </c>
      <c r="N619" s="67">
        <f>N620</f>
        <v>0</v>
      </c>
      <c r="O619" s="67">
        <f t="shared" si="299"/>
        <v>45000</v>
      </c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25"/>
      <c r="AJ619" s="25"/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5"/>
      <c r="AW619" s="25"/>
      <c r="AX619" s="25"/>
      <c r="AY619" s="25"/>
      <c r="AZ619" s="25"/>
      <c r="BA619" s="25"/>
      <c r="BB619" s="25"/>
      <c r="BC619" s="25"/>
      <c r="BD619" s="25"/>
      <c r="BE619" s="25"/>
      <c r="BF619" s="25"/>
      <c r="BG619" s="25"/>
      <c r="BH619" s="25"/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T619" s="25"/>
      <c r="BU619" s="25"/>
      <c r="BV619" s="25"/>
      <c r="BW619" s="25"/>
      <c r="BX619" s="25"/>
      <c r="BY619" s="25"/>
      <c r="BZ619" s="25"/>
      <c r="CA619" s="25"/>
      <c r="CB619" s="25"/>
      <c r="CC619" s="25"/>
      <c r="CD619" s="25"/>
      <c r="CE619" s="25"/>
      <c r="CF619" s="25"/>
      <c r="CG619" s="25"/>
      <c r="CH619" s="25"/>
      <c r="CI619" s="25"/>
      <c r="CJ619" s="25"/>
      <c r="CK619" s="25"/>
      <c r="CL619" s="25"/>
    </row>
    <row r="620" spans="1:90" s="31" customFormat="1" ht="12" customHeight="1">
      <c r="A620" s="7" t="s">
        <v>106</v>
      </c>
      <c r="B620" s="6" t="s">
        <v>45</v>
      </c>
      <c r="C620" s="6" t="s">
        <v>9</v>
      </c>
      <c r="D620" s="6" t="s">
        <v>6</v>
      </c>
      <c r="E620" s="6" t="s">
        <v>249</v>
      </c>
      <c r="F620" s="6" t="s">
        <v>87</v>
      </c>
      <c r="G620" s="67">
        <f>G621</f>
        <v>45000</v>
      </c>
      <c r="H620" s="67">
        <f>H621</f>
        <v>0</v>
      </c>
      <c r="I620" s="67">
        <f t="shared" si="305"/>
        <v>45000</v>
      </c>
      <c r="J620" s="67">
        <f t="shared" si="309"/>
        <v>45000</v>
      </c>
      <c r="K620" s="67">
        <f>K621</f>
        <v>0</v>
      </c>
      <c r="L620" s="67">
        <f t="shared" si="298"/>
        <v>45000</v>
      </c>
      <c r="M620" s="67">
        <f t="shared" si="309"/>
        <v>45000</v>
      </c>
      <c r="N620" s="67">
        <f>N621</f>
        <v>0</v>
      </c>
      <c r="O620" s="67">
        <f t="shared" si="299"/>
        <v>45000</v>
      </c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25"/>
      <c r="AJ620" s="25"/>
      <c r="AK620" s="25"/>
      <c r="AL620" s="25"/>
      <c r="AM620" s="25"/>
      <c r="AN620" s="25"/>
      <c r="AO620" s="25"/>
      <c r="AP620" s="25"/>
      <c r="AQ620" s="25"/>
      <c r="AR620" s="25"/>
      <c r="AS620" s="25"/>
      <c r="AT620" s="25"/>
      <c r="AU620" s="25"/>
      <c r="AV620" s="25"/>
      <c r="AW620" s="25"/>
      <c r="AX620" s="25"/>
      <c r="AY620" s="25"/>
      <c r="AZ620" s="25"/>
      <c r="BA620" s="25"/>
      <c r="BB620" s="25"/>
      <c r="BC620" s="25"/>
      <c r="BD620" s="25"/>
      <c r="BE620" s="25"/>
      <c r="BF620" s="25"/>
      <c r="BG620" s="25"/>
      <c r="BH620" s="25"/>
      <c r="BI620" s="25"/>
      <c r="BJ620" s="25"/>
      <c r="BK620" s="25"/>
      <c r="BL620" s="25"/>
      <c r="BM620" s="25"/>
      <c r="BN620" s="25"/>
      <c r="BO620" s="25"/>
      <c r="BP620" s="25"/>
      <c r="BQ620" s="25"/>
      <c r="BR620" s="25"/>
      <c r="BS620" s="25"/>
      <c r="BT620" s="25"/>
      <c r="BU620" s="25"/>
      <c r="BV620" s="25"/>
      <c r="BW620" s="25"/>
      <c r="BX620" s="25"/>
      <c r="BY620" s="25"/>
      <c r="BZ620" s="25"/>
      <c r="CA620" s="25"/>
      <c r="CB620" s="25"/>
      <c r="CC620" s="25"/>
      <c r="CD620" s="25"/>
      <c r="CE620" s="25"/>
      <c r="CF620" s="25"/>
      <c r="CG620" s="25"/>
      <c r="CH620" s="25"/>
      <c r="CI620" s="25"/>
      <c r="CJ620" s="25"/>
      <c r="CK620" s="25"/>
      <c r="CL620" s="25"/>
    </row>
    <row r="621" spans="1:90" s="31" customFormat="1" ht="12">
      <c r="A621" s="7" t="s">
        <v>190</v>
      </c>
      <c r="B621" s="6" t="s">
        <v>45</v>
      </c>
      <c r="C621" s="6" t="s">
        <v>9</v>
      </c>
      <c r="D621" s="6" t="s">
        <v>6</v>
      </c>
      <c r="E621" s="6" t="s">
        <v>249</v>
      </c>
      <c r="F621" s="6" t="s">
        <v>189</v>
      </c>
      <c r="G621" s="67">
        <v>45000</v>
      </c>
      <c r="H621" s="67"/>
      <c r="I621" s="67">
        <f t="shared" si="305"/>
        <v>45000</v>
      </c>
      <c r="J621" s="68">
        <v>45000</v>
      </c>
      <c r="K621" s="67"/>
      <c r="L621" s="67">
        <f t="shared" si="298"/>
        <v>45000</v>
      </c>
      <c r="M621" s="67">
        <v>45000</v>
      </c>
      <c r="N621" s="67"/>
      <c r="O621" s="67">
        <f t="shared" si="299"/>
        <v>45000</v>
      </c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/>
      <c r="AU621" s="25"/>
      <c r="AV621" s="25"/>
      <c r="AW621" s="25"/>
      <c r="AX621" s="25"/>
      <c r="AY621" s="25"/>
      <c r="AZ621" s="25"/>
      <c r="BA621" s="25"/>
      <c r="BB621" s="25"/>
      <c r="BC621" s="25"/>
      <c r="BD621" s="25"/>
      <c r="BE621" s="25"/>
      <c r="BF621" s="25"/>
      <c r="BG621" s="25"/>
      <c r="BH621" s="25"/>
      <c r="BI621" s="25"/>
      <c r="BJ621" s="25"/>
      <c r="BK621" s="25"/>
      <c r="BL621" s="25"/>
      <c r="BM621" s="25"/>
      <c r="BN621" s="25"/>
      <c r="BO621" s="25"/>
      <c r="BP621" s="25"/>
      <c r="BQ621" s="25"/>
      <c r="BR621" s="25"/>
      <c r="BS621" s="25"/>
      <c r="BT621" s="25"/>
      <c r="BU621" s="25"/>
      <c r="BV621" s="25"/>
      <c r="BW621" s="25"/>
      <c r="BX621" s="25"/>
      <c r="BY621" s="25"/>
      <c r="BZ621" s="25"/>
      <c r="CA621" s="25"/>
      <c r="CB621" s="25"/>
      <c r="CC621" s="25"/>
      <c r="CD621" s="25"/>
      <c r="CE621" s="25"/>
      <c r="CF621" s="25"/>
      <c r="CG621" s="25"/>
      <c r="CH621" s="25"/>
      <c r="CI621" s="25"/>
      <c r="CJ621" s="25"/>
      <c r="CK621" s="25"/>
      <c r="CL621" s="25"/>
    </row>
    <row r="622" spans="1:90" s="31" customFormat="1" ht="14.25" hidden="1" customHeight="1">
      <c r="A622" s="7" t="s">
        <v>297</v>
      </c>
      <c r="B622" s="6" t="s">
        <v>45</v>
      </c>
      <c r="C622" s="6" t="s">
        <v>9</v>
      </c>
      <c r="D622" s="6" t="s">
        <v>6</v>
      </c>
      <c r="E622" s="6" t="s">
        <v>296</v>
      </c>
      <c r="F622" s="6"/>
      <c r="G622" s="67">
        <f>G623</f>
        <v>0</v>
      </c>
      <c r="H622" s="67">
        <f>H623</f>
        <v>0</v>
      </c>
      <c r="I622" s="67">
        <f t="shared" si="305"/>
        <v>0</v>
      </c>
      <c r="J622" s="67">
        <f t="shared" ref="J622:M623" si="310">J623</f>
        <v>0</v>
      </c>
      <c r="K622" s="67">
        <f>K623</f>
        <v>0</v>
      </c>
      <c r="L622" s="67">
        <f t="shared" si="298"/>
        <v>0</v>
      </c>
      <c r="M622" s="67">
        <f t="shared" si="310"/>
        <v>0</v>
      </c>
      <c r="N622" s="67">
        <f>N623</f>
        <v>0</v>
      </c>
      <c r="O622" s="67">
        <f t="shared" si="299"/>
        <v>0</v>
      </c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/>
      <c r="AU622" s="25"/>
      <c r="AV622" s="25"/>
      <c r="AW622" s="25"/>
      <c r="AX622" s="25"/>
      <c r="AY622" s="25"/>
      <c r="AZ622" s="25"/>
      <c r="BA622" s="25"/>
      <c r="BB622" s="25"/>
      <c r="BC622" s="25"/>
      <c r="BD622" s="25"/>
      <c r="BE622" s="25"/>
      <c r="BF622" s="25"/>
      <c r="BG622" s="25"/>
      <c r="BH622" s="25"/>
      <c r="BI622" s="25"/>
      <c r="BJ622" s="25"/>
      <c r="BK622" s="25"/>
      <c r="BL622" s="25"/>
      <c r="BM622" s="25"/>
      <c r="BN622" s="25"/>
      <c r="BO622" s="25"/>
      <c r="BP622" s="25"/>
      <c r="BQ622" s="25"/>
      <c r="BR622" s="25"/>
      <c r="BS622" s="25"/>
      <c r="BT622" s="25"/>
      <c r="BU622" s="25"/>
      <c r="BV622" s="25"/>
      <c r="BW622" s="25"/>
      <c r="BX622" s="25"/>
      <c r="BY622" s="25"/>
      <c r="BZ622" s="25"/>
      <c r="CA622" s="25"/>
      <c r="CB622" s="25"/>
      <c r="CC622" s="25"/>
      <c r="CD622" s="25"/>
      <c r="CE622" s="25"/>
      <c r="CF622" s="25"/>
      <c r="CG622" s="25"/>
      <c r="CH622" s="25"/>
      <c r="CI622" s="25"/>
      <c r="CJ622" s="25"/>
      <c r="CK622" s="25"/>
      <c r="CL622" s="25"/>
    </row>
    <row r="623" spans="1:90" s="31" customFormat="1" ht="14.25" hidden="1" customHeight="1">
      <c r="A623" s="7" t="s">
        <v>106</v>
      </c>
      <c r="B623" s="6" t="s">
        <v>45</v>
      </c>
      <c r="C623" s="6" t="s">
        <v>9</v>
      </c>
      <c r="D623" s="6" t="s">
        <v>6</v>
      </c>
      <c r="E623" s="6" t="s">
        <v>296</v>
      </c>
      <c r="F623" s="6" t="s">
        <v>87</v>
      </c>
      <c r="G623" s="67">
        <f>G624</f>
        <v>0</v>
      </c>
      <c r="H623" s="67">
        <f>H624</f>
        <v>0</v>
      </c>
      <c r="I623" s="67">
        <f t="shared" si="305"/>
        <v>0</v>
      </c>
      <c r="J623" s="67">
        <f t="shared" si="310"/>
        <v>0</v>
      </c>
      <c r="K623" s="67">
        <f>K624</f>
        <v>0</v>
      </c>
      <c r="L623" s="67">
        <f t="shared" si="298"/>
        <v>0</v>
      </c>
      <c r="M623" s="67">
        <f t="shared" si="310"/>
        <v>0</v>
      </c>
      <c r="N623" s="67">
        <f>N624</f>
        <v>0</v>
      </c>
      <c r="O623" s="67">
        <f t="shared" si="299"/>
        <v>0</v>
      </c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5"/>
      <c r="AW623" s="25"/>
      <c r="AX623" s="25"/>
      <c r="AY623" s="25"/>
      <c r="AZ623" s="25"/>
      <c r="BA623" s="25"/>
      <c r="BB623" s="25"/>
      <c r="BC623" s="25"/>
      <c r="BD623" s="25"/>
      <c r="BE623" s="25"/>
      <c r="BF623" s="25"/>
      <c r="BG623" s="25"/>
      <c r="BH623" s="25"/>
      <c r="BI623" s="25"/>
      <c r="BJ623" s="25"/>
      <c r="BK623" s="25"/>
      <c r="BL623" s="25"/>
      <c r="BM623" s="25"/>
      <c r="BN623" s="25"/>
      <c r="BO623" s="25"/>
      <c r="BP623" s="25"/>
      <c r="BQ623" s="25"/>
      <c r="BR623" s="25"/>
      <c r="BS623" s="25"/>
      <c r="BT623" s="25"/>
      <c r="BU623" s="25"/>
      <c r="BV623" s="25"/>
      <c r="BW623" s="25"/>
      <c r="BX623" s="25"/>
      <c r="BY623" s="25"/>
      <c r="BZ623" s="25"/>
      <c r="CA623" s="25"/>
      <c r="CB623" s="25"/>
      <c r="CC623" s="25"/>
      <c r="CD623" s="25"/>
      <c r="CE623" s="25"/>
      <c r="CF623" s="25"/>
      <c r="CG623" s="25"/>
      <c r="CH623" s="25"/>
      <c r="CI623" s="25"/>
      <c r="CJ623" s="25"/>
      <c r="CK623" s="25"/>
      <c r="CL623" s="25"/>
    </row>
    <row r="624" spans="1:90" s="31" customFormat="1" ht="14.25" hidden="1" customHeight="1">
      <c r="A624" s="7" t="s">
        <v>190</v>
      </c>
      <c r="B624" s="6" t="s">
        <v>45</v>
      </c>
      <c r="C624" s="6" t="s">
        <v>9</v>
      </c>
      <c r="D624" s="6" t="s">
        <v>6</v>
      </c>
      <c r="E624" s="6" t="s">
        <v>296</v>
      </c>
      <c r="F624" s="6" t="s">
        <v>189</v>
      </c>
      <c r="G624" s="67"/>
      <c r="H624" s="67"/>
      <c r="I624" s="67">
        <f t="shared" si="305"/>
        <v>0</v>
      </c>
      <c r="J624" s="68"/>
      <c r="K624" s="67"/>
      <c r="L624" s="67">
        <f t="shared" si="298"/>
        <v>0</v>
      </c>
      <c r="M624" s="67"/>
      <c r="N624" s="67"/>
      <c r="O624" s="67">
        <f t="shared" si="299"/>
        <v>0</v>
      </c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25"/>
      <c r="AJ624" s="25"/>
      <c r="AK624" s="25"/>
      <c r="AL624" s="25"/>
      <c r="AM624" s="25"/>
      <c r="AN624" s="25"/>
      <c r="AO624" s="25"/>
      <c r="AP624" s="25"/>
      <c r="AQ624" s="25"/>
      <c r="AR624" s="25"/>
      <c r="AS624" s="25"/>
      <c r="AT624" s="25"/>
      <c r="AU624" s="25"/>
      <c r="AV624" s="25"/>
      <c r="AW624" s="25"/>
      <c r="AX624" s="25"/>
      <c r="AY624" s="25"/>
      <c r="AZ624" s="25"/>
      <c r="BA624" s="25"/>
      <c r="BB624" s="25"/>
      <c r="BC624" s="25"/>
      <c r="BD624" s="25"/>
      <c r="BE624" s="25"/>
      <c r="BF624" s="25"/>
      <c r="BG624" s="25"/>
      <c r="BH624" s="25"/>
      <c r="BI624" s="25"/>
      <c r="BJ624" s="25"/>
      <c r="BK624" s="25"/>
      <c r="BL624" s="25"/>
      <c r="BM624" s="25"/>
      <c r="BN624" s="25"/>
      <c r="BO624" s="25"/>
      <c r="BP624" s="25"/>
      <c r="BQ624" s="25"/>
      <c r="BR624" s="25"/>
      <c r="BS624" s="25"/>
      <c r="BT624" s="25"/>
      <c r="BU624" s="25"/>
      <c r="BV624" s="25"/>
      <c r="BW624" s="25"/>
      <c r="BX624" s="25"/>
      <c r="BY624" s="25"/>
      <c r="BZ624" s="25"/>
      <c r="CA624" s="25"/>
      <c r="CB624" s="25"/>
      <c r="CC624" s="25"/>
      <c r="CD624" s="25"/>
      <c r="CE624" s="25"/>
      <c r="CF624" s="25"/>
      <c r="CG624" s="25"/>
      <c r="CH624" s="25"/>
      <c r="CI624" s="25"/>
      <c r="CJ624" s="25"/>
      <c r="CK624" s="25"/>
      <c r="CL624" s="25"/>
    </row>
    <row r="625" spans="1:90" s="31" customFormat="1" ht="12">
      <c r="A625" s="72" t="s">
        <v>485</v>
      </c>
      <c r="B625" s="6" t="s">
        <v>45</v>
      </c>
      <c r="C625" s="6" t="s">
        <v>9</v>
      </c>
      <c r="D625" s="6" t="s">
        <v>6</v>
      </c>
      <c r="E625" s="6" t="s">
        <v>477</v>
      </c>
      <c r="F625" s="6"/>
      <c r="G625" s="67">
        <f>G626</f>
        <v>224000</v>
      </c>
      <c r="H625" s="67">
        <f>H626</f>
        <v>-108524.14</v>
      </c>
      <c r="I625" s="67">
        <f t="shared" si="305"/>
        <v>115475.86</v>
      </c>
      <c r="J625" s="67">
        <f t="shared" ref="J625:M626" si="311">J626</f>
        <v>97097</v>
      </c>
      <c r="K625" s="67">
        <f>K626</f>
        <v>0</v>
      </c>
      <c r="L625" s="67">
        <f t="shared" si="298"/>
        <v>97097</v>
      </c>
      <c r="M625" s="67">
        <f t="shared" si="311"/>
        <v>97097</v>
      </c>
      <c r="N625" s="67">
        <f>N626</f>
        <v>0</v>
      </c>
      <c r="O625" s="67">
        <f t="shared" si="299"/>
        <v>97097</v>
      </c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25"/>
      <c r="AJ625" s="25"/>
      <c r="AK625" s="25"/>
      <c r="AL625" s="25"/>
      <c r="AM625" s="25"/>
      <c r="AN625" s="25"/>
      <c r="AO625" s="25"/>
      <c r="AP625" s="25"/>
      <c r="AQ625" s="25"/>
      <c r="AR625" s="25"/>
      <c r="AS625" s="25"/>
      <c r="AT625" s="25"/>
      <c r="AU625" s="25"/>
      <c r="AV625" s="25"/>
      <c r="AW625" s="25"/>
      <c r="AX625" s="25"/>
      <c r="AY625" s="25"/>
      <c r="AZ625" s="25"/>
      <c r="BA625" s="25"/>
      <c r="BB625" s="25"/>
      <c r="BC625" s="25"/>
      <c r="BD625" s="25"/>
      <c r="BE625" s="25"/>
      <c r="BF625" s="25"/>
      <c r="BG625" s="25"/>
      <c r="BH625" s="25"/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T625" s="25"/>
      <c r="BU625" s="25"/>
      <c r="BV625" s="25"/>
      <c r="BW625" s="25"/>
      <c r="BX625" s="25"/>
      <c r="BY625" s="25"/>
      <c r="BZ625" s="25"/>
      <c r="CA625" s="25"/>
      <c r="CB625" s="25"/>
      <c r="CC625" s="25"/>
      <c r="CD625" s="25"/>
      <c r="CE625" s="25"/>
      <c r="CF625" s="25"/>
      <c r="CG625" s="25"/>
      <c r="CH625" s="25"/>
      <c r="CI625" s="25"/>
      <c r="CJ625" s="25"/>
      <c r="CK625" s="25"/>
      <c r="CL625" s="25"/>
    </row>
    <row r="626" spans="1:90" s="31" customFormat="1" ht="14.25" customHeight="1">
      <c r="A626" s="7" t="s">
        <v>106</v>
      </c>
      <c r="B626" s="6" t="s">
        <v>45</v>
      </c>
      <c r="C626" s="6" t="s">
        <v>9</v>
      </c>
      <c r="D626" s="6" t="s">
        <v>6</v>
      </c>
      <c r="E626" s="6" t="s">
        <v>477</v>
      </c>
      <c r="F626" s="6" t="s">
        <v>87</v>
      </c>
      <c r="G626" s="67">
        <f>G627</f>
        <v>224000</v>
      </c>
      <c r="H626" s="67">
        <f>H627</f>
        <v>-108524.14</v>
      </c>
      <c r="I626" s="67">
        <f t="shared" si="305"/>
        <v>115475.86</v>
      </c>
      <c r="J626" s="67">
        <f t="shared" si="311"/>
        <v>97097</v>
      </c>
      <c r="K626" s="67">
        <f>K627</f>
        <v>0</v>
      </c>
      <c r="L626" s="67">
        <f t="shared" si="298"/>
        <v>97097</v>
      </c>
      <c r="M626" s="67">
        <f t="shared" si="311"/>
        <v>97097</v>
      </c>
      <c r="N626" s="67">
        <f>N627</f>
        <v>0</v>
      </c>
      <c r="O626" s="67">
        <f t="shared" si="299"/>
        <v>97097</v>
      </c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25"/>
      <c r="AJ626" s="25"/>
      <c r="AK626" s="25"/>
      <c r="AL626" s="25"/>
      <c r="AM626" s="25"/>
      <c r="AN626" s="25"/>
      <c r="AO626" s="25"/>
      <c r="AP626" s="25"/>
      <c r="AQ626" s="25"/>
      <c r="AR626" s="25"/>
      <c r="AS626" s="25"/>
      <c r="AT626" s="25"/>
      <c r="AU626" s="25"/>
      <c r="AV626" s="25"/>
      <c r="AW626" s="25"/>
      <c r="AX626" s="25"/>
      <c r="AY626" s="25"/>
      <c r="AZ626" s="25"/>
      <c r="BA626" s="25"/>
      <c r="BB626" s="25"/>
      <c r="BC626" s="25"/>
      <c r="BD626" s="25"/>
      <c r="BE626" s="25"/>
      <c r="BF626" s="25"/>
      <c r="BG626" s="25"/>
      <c r="BH626" s="25"/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T626" s="25"/>
      <c r="BU626" s="25"/>
      <c r="BV626" s="25"/>
      <c r="BW626" s="25"/>
      <c r="BX626" s="25"/>
      <c r="BY626" s="25"/>
      <c r="BZ626" s="25"/>
      <c r="CA626" s="25"/>
      <c r="CB626" s="25"/>
      <c r="CC626" s="25"/>
      <c r="CD626" s="25"/>
      <c r="CE626" s="25"/>
      <c r="CF626" s="25"/>
      <c r="CG626" s="25"/>
      <c r="CH626" s="25"/>
      <c r="CI626" s="25"/>
      <c r="CJ626" s="25"/>
      <c r="CK626" s="25"/>
      <c r="CL626" s="25"/>
    </row>
    <row r="627" spans="1:90" s="31" customFormat="1" ht="12">
      <c r="A627" s="7" t="s">
        <v>190</v>
      </c>
      <c r="B627" s="6" t="s">
        <v>45</v>
      </c>
      <c r="C627" s="6" t="s">
        <v>9</v>
      </c>
      <c r="D627" s="6" t="s">
        <v>6</v>
      </c>
      <c r="E627" s="6" t="s">
        <v>477</v>
      </c>
      <c r="F627" s="6" t="s">
        <v>189</v>
      </c>
      <c r="G627" s="67">
        <f>156800+67200</f>
        <v>224000</v>
      </c>
      <c r="H627" s="67">
        <v>-108524.14</v>
      </c>
      <c r="I627" s="67">
        <f t="shared" si="305"/>
        <v>115475.86</v>
      </c>
      <c r="J627" s="68">
        <f>67967+29130</f>
        <v>97097</v>
      </c>
      <c r="K627" s="67"/>
      <c r="L627" s="67">
        <f t="shared" si="298"/>
        <v>97097</v>
      </c>
      <c r="M627" s="67">
        <f>67967+29130</f>
        <v>97097</v>
      </c>
      <c r="N627" s="67"/>
      <c r="O627" s="67">
        <f t="shared" si="299"/>
        <v>97097</v>
      </c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25"/>
      <c r="AJ627" s="25"/>
      <c r="AK627" s="25"/>
      <c r="AL627" s="25"/>
      <c r="AM627" s="25"/>
      <c r="AN627" s="25"/>
      <c r="AO627" s="25"/>
      <c r="AP627" s="25"/>
      <c r="AQ627" s="25"/>
      <c r="AR627" s="25"/>
      <c r="AS627" s="25"/>
      <c r="AT627" s="25"/>
      <c r="AU627" s="25"/>
      <c r="AV627" s="25"/>
      <c r="AW627" s="25"/>
      <c r="AX627" s="25"/>
      <c r="AY627" s="25"/>
      <c r="AZ627" s="25"/>
      <c r="BA627" s="25"/>
      <c r="BB627" s="25"/>
      <c r="BC627" s="25"/>
      <c r="BD627" s="25"/>
      <c r="BE627" s="25"/>
      <c r="BF627" s="25"/>
      <c r="BG627" s="25"/>
      <c r="BH627" s="25"/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T627" s="25"/>
      <c r="BU627" s="25"/>
      <c r="BV627" s="25"/>
      <c r="BW627" s="25"/>
      <c r="BX627" s="25"/>
      <c r="BY627" s="25"/>
      <c r="BZ627" s="25"/>
      <c r="CA627" s="25"/>
      <c r="CB627" s="25"/>
      <c r="CC627" s="25"/>
      <c r="CD627" s="25"/>
      <c r="CE627" s="25"/>
      <c r="CF627" s="25"/>
      <c r="CG627" s="25"/>
      <c r="CH627" s="25"/>
      <c r="CI627" s="25"/>
      <c r="CJ627" s="25"/>
      <c r="CK627" s="25"/>
      <c r="CL627" s="25"/>
    </row>
    <row r="628" spans="1:90" s="31" customFormat="1" ht="12">
      <c r="A628" s="7" t="s">
        <v>502</v>
      </c>
      <c r="B628" s="6" t="s">
        <v>45</v>
      </c>
      <c r="C628" s="6" t="s">
        <v>9</v>
      </c>
      <c r="D628" s="6" t="s">
        <v>6</v>
      </c>
      <c r="E628" s="6" t="s">
        <v>207</v>
      </c>
      <c r="F628" s="6"/>
      <c r="G628" s="67">
        <f>G629+G632</f>
        <v>350000</v>
      </c>
      <c r="H628" s="67">
        <f>H629+H632</f>
        <v>0</v>
      </c>
      <c r="I628" s="67">
        <f t="shared" si="305"/>
        <v>350000</v>
      </c>
      <c r="J628" s="67">
        <f t="shared" ref="J628:M628" si="312">J629+J632</f>
        <v>350000</v>
      </c>
      <c r="K628" s="67">
        <f>K629+K632</f>
        <v>0</v>
      </c>
      <c r="L628" s="67">
        <f t="shared" si="298"/>
        <v>350000</v>
      </c>
      <c r="M628" s="67">
        <f t="shared" si="312"/>
        <v>350000</v>
      </c>
      <c r="N628" s="67">
        <f>N629+N632</f>
        <v>0</v>
      </c>
      <c r="O628" s="67">
        <f t="shared" si="299"/>
        <v>350000</v>
      </c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/>
      <c r="AQ628" s="25"/>
      <c r="AR628" s="25"/>
      <c r="AS628" s="25"/>
      <c r="AT628" s="25"/>
      <c r="AU628" s="25"/>
      <c r="AV628" s="25"/>
      <c r="AW628" s="25"/>
      <c r="AX628" s="25"/>
      <c r="AY628" s="25"/>
      <c r="AZ628" s="25"/>
      <c r="BA628" s="25"/>
      <c r="BB628" s="25"/>
      <c r="BC628" s="25"/>
      <c r="BD628" s="25"/>
      <c r="BE628" s="25"/>
      <c r="BF628" s="25"/>
      <c r="BG628" s="25"/>
      <c r="BH628" s="25"/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T628" s="25"/>
      <c r="BU628" s="25"/>
      <c r="BV628" s="25"/>
      <c r="BW628" s="25"/>
      <c r="BX628" s="25"/>
      <c r="BY628" s="25"/>
      <c r="BZ628" s="25"/>
      <c r="CA628" s="25"/>
      <c r="CB628" s="25"/>
      <c r="CC628" s="25"/>
      <c r="CD628" s="25"/>
      <c r="CE628" s="25"/>
      <c r="CF628" s="25"/>
      <c r="CG628" s="25"/>
      <c r="CH628" s="25"/>
      <c r="CI628" s="25"/>
      <c r="CJ628" s="25"/>
      <c r="CK628" s="25"/>
      <c r="CL628" s="25"/>
    </row>
    <row r="629" spans="1:90" s="31" customFormat="1" ht="12">
      <c r="A629" s="7" t="s">
        <v>211</v>
      </c>
      <c r="B629" s="6" t="s">
        <v>45</v>
      </c>
      <c r="C629" s="6" t="s">
        <v>9</v>
      </c>
      <c r="D629" s="6" t="s">
        <v>6</v>
      </c>
      <c r="E629" s="6" t="s">
        <v>355</v>
      </c>
      <c r="F629" s="6"/>
      <c r="G629" s="67">
        <f>G630</f>
        <v>350000</v>
      </c>
      <c r="H629" s="67">
        <f>H630</f>
        <v>0</v>
      </c>
      <c r="I629" s="67">
        <f t="shared" si="305"/>
        <v>350000</v>
      </c>
      <c r="J629" s="67">
        <f t="shared" ref="J629:M629" si="313">J630</f>
        <v>350000</v>
      </c>
      <c r="K629" s="67">
        <f>K630</f>
        <v>0</v>
      </c>
      <c r="L629" s="67">
        <f t="shared" si="298"/>
        <v>350000</v>
      </c>
      <c r="M629" s="67">
        <f t="shared" si="313"/>
        <v>350000</v>
      </c>
      <c r="N629" s="67">
        <f>N630</f>
        <v>0</v>
      </c>
      <c r="O629" s="67">
        <f t="shared" si="299"/>
        <v>350000</v>
      </c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/>
      <c r="AR629" s="25"/>
      <c r="AS629" s="25"/>
      <c r="AT629" s="25"/>
      <c r="AU629" s="25"/>
      <c r="AV629" s="25"/>
      <c r="AW629" s="25"/>
      <c r="AX629" s="25"/>
      <c r="AY629" s="25"/>
      <c r="AZ629" s="25"/>
      <c r="BA629" s="25"/>
      <c r="BB629" s="25"/>
      <c r="BC629" s="25"/>
      <c r="BD629" s="25"/>
      <c r="BE629" s="25"/>
      <c r="BF629" s="25"/>
      <c r="BG629" s="25"/>
      <c r="BH629" s="25"/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T629" s="25"/>
      <c r="BU629" s="25"/>
      <c r="BV629" s="25"/>
      <c r="BW629" s="25"/>
      <c r="BX629" s="25"/>
      <c r="BY629" s="25"/>
      <c r="BZ629" s="25"/>
      <c r="CA629" s="25"/>
      <c r="CB629" s="25"/>
      <c r="CC629" s="25"/>
      <c r="CD629" s="25"/>
      <c r="CE629" s="25"/>
      <c r="CF629" s="25"/>
      <c r="CG629" s="25"/>
      <c r="CH629" s="25"/>
      <c r="CI629" s="25"/>
      <c r="CJ629" s="25"/>
      <c r="CK629" s="25"/>
      <c r="CL629" s="25"/>
    </row>
    <row r="630" spans="1:90" s="31" customFormat="1" ht="24">
      <c r="A630" s="7" t="s">
        <v>88</v>
      </c>
      <c r="B630" s="6" t="s">
        <v>45</v>
      </c>
      <c r="C630" s="6" t="s">
        <v>9</v>
      </c>
      <c r="D630" s="6" t="s">
        <v>6</v>
      </c>
      <c r="E630" s="6" t="s">
        <v>355</v>
      </c>
      <c r="F630" s="6" t="s">
        <v>87</v>
      </c>
      <c r="G630" s="67">
        <f t="shared" ref="G630:N630" si="314">G631</f>
        <v>350000</v>
      </c>
      <c r="H630" s="67">
        <f t="shared" si="314"/>
        <v>0</v>
      </c>
      <c r="I630" s="67">
        <f t="shared" si="305"/>
        <v>350000</v>
      </c>
      <c r="J630" s="67">
        <f t="shared" si="314"/>
        <v>350000</v>
      </c>
      <c r="K630" s="67">
        <f t="shared" si="314"/>
        <v>0</v>
      </c>
      <c r="L630" s="67">
        <f t="shared" si="298"/>
        <v>350000</v>
      </c>
      <c r="M630" s="67">
        <f t="shared" si="314"/>
        <v>350000</v>
      </c>
      <c r="N630" s="67">
        <f t="shared" si="314"/>
        <v>0</v>
      </c>
      <c r="O630" s="67">
        <f t="shared" si="299"/>
        <v>350000</v>
      </c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25"/>
      <c r="AJ630" s="25"/>
      <c r="AK630" s="25"/>
      <c r="AL630" s="25"/>
      <c r="AM630" s="25"/>
      <c r="AN630" s="25"/>
      <c r="AO630" s="25"/>
      <c r="AP630" s="25"/>
      <c r="AQ630" s="25"/>
      <c r="AR630" s="25"/>
      <c r="AS630" s="25"/>
      <c r="AT630" s="25"/>
      <c r="AU630" s="25"/>
      <c r="AV630" s="25"/>
      <c r="AW630" s="25"/>
      <c r="AX630" s="25"/>
      <c r="AY630" s="25"/>
      <c r="AZ630" s="25"/>
      <c r="BA630" s="25"/>
      <c r="BB630" s="25"/>
      <c r="BC630" s="25"/>
      <c r="BD630" s="25"/>
      <c r="BE630" s="25"/>
      <c r="BF630" s="25"/>
      <c r="BG630" s="25"/>
      <c r="BH630" s="25"/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T630" s="25"/>
      <c r="BU630" s="25"/>
      <c r="BV630" s="25"/>
      <c r="BW630" s="25"/>
      <c r="BX630" s="25"/>
      <c r="BY630" s="25"/>
      <c r="BZ630" s="25"/>
      <c r="CA630" s="25"/>
      <c r="CB630" s="25"/>
      <c r="CC630" s="25"/>
      <c r="CD630" s="25"/>
      <c r="CE630" s="25"/>
      <c r="CF630" s="25"/>
      <c r="CG630" s="25"/>
      <c r="CH630" s="25"/>
      <c r="CI630" s="25"/>
      <c r="CJ630" s="25"/>
      <c r="CK630" s="25"/>
      <c r="CL630" s="25"/>
    </row>
    <row r="631" spans="1:90" s="31" customFormat="1" ht="12">
      <c r="A631" s="7" t="s">
        <v>188</v>
      </c>
      <c r="B631" s="6" t="s">
        <v>45</v>
      </c>
      <c r="C631" s="6" t="s">
        <v>9</v>
      </c>
      <c r="D631" s="6" t="s">
        <v>6</v>
      </c>
      <c r="E631" s="6" t="s">
        <v>355</v>
      </c>
      <c r="F631" s="6" t="s">
        <v>189</v>
      </c>
      <c r="G631" s="67">
        <v>350000</v>
      </c>
      <c r="H631" s="67"/>
      <c r="I631" s="67">
        <f t="shared" si="305"/>
        <v>350000</v>
      </c>
      <c r="J631" s="68">
        <v>350000</v>
      </c>
      <c r="K631" s="67"/>
      <c r="L631" s="67">
        <f t="shared" si="298"/>
        <v>350000</v>
      </c>
      <c r="M631" s="67">
        <v>350000</v>
      </c>
      <c r="N631" s="67"/>
      <c r="O631" s="67">
        <f t="shared" si="299"/>
        <v>350000</v>
      </c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25"/>
      <c r="AQ631" s="25"/>
      <c r="AR631" s="25"/>
      <c r="AS631" s="25"/>
      <c r="AT631" s="25"/>
      <c r="AU631" s="25"/>
      <c r="AV631" s="25"/>
      <c r="AW631" s="25"/>
      <c r="AX631" s="25"/>
      <c r="AY631" s="25"/>
      <c r="AZ631" s="25"/>
      <c r="BA631" s="25"/>
      <c r="BB631" s="25"/>
      <c r="BC631" s="25"/>
      <c r="BD631" s="25"/>
      <c r="BE631" s="25"/>
      <c r="BF631" s="25"/>
      <c r="BG631" s="25"/>
      <c r="BH631" s="25"/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T631" s="25"/>
      <c r="BU631" s="25"/>
      <c r="BV631" s="25"/>
      <c r="BW631" s="25"/>
      <c r="BX631" s="25"/>
      <c r="BY631" s="25"/>
      <c r="BZ631" s="25"/>
      <c r="CA631" s="25"/>
      <c r="CB631" s="25"/>
      <c r="CC631" s="25"/>
      <c r="CD631" s="25"/>
      <c r="CE631" s="25"/>
      <c r="CF631" s="25"/>
      <c r="CG631" s="25"/>
      <c r="CH631" s="25"/>
      <c r="CI631" s="25"/>
      <c r="CJ631" s="25"/>
      <c r="CK631" s="25"/>
      <c r="CL631" s="25"/>
    </row>
    <row r="632" spans="1:90" s="31" customFormat="1" ht="48" hidden="1">
      <c r="A632" s="7" t="s">
        <v>301</v>
      </c>
      <c r="B632" s="6" t="s">
        <v>45</v>
      </c>
      <c r="C632" s="6" t="s">
        <v>9</v>
      </c>
      <c r="D632" s="6" t="s">
        <v>6</v>
      </c>
      <c r="E632" s="6" t="s">
        <v>291</v>
      </c>
      <c r="F632" s="6"/>
      <c r="G632" s="67">
        <f>G633</f>
        <v>0</v>
      </c>
      <c r="H632" s="67">
        <f>H633</f>
        <v>0</v>
      </c>
      <c r="I632" s="67">
        <f t="shared" si="305"/>
        <v>0</v>
      </c>
      <c r="J632" s="67">
        <f t="shared" ref="J632:M633" si="315">J633</f>
        <v>0</v>
      </c>
      <c r="K632" s="67">
        <f>K633</f>
        <v>0</v>
      </c>
      <c r="L632" s="67">
        <f t="shared" si="298"/>
        <v>0</v>
      </c>
      <c r="M632" s="67">
        <f t="shared" si="315"/>
        <v>0</v>
      </c>
      <c r="N632" s="67">
        <f>N633</f>
        <v>0</v>
      </c>
      <c r="O632" s="67">
        <f t="shared" si="299"/>
        <v>0</v>
      </c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25"/>
      <c r="AJ632" s="25"/>
      <c r="AK632" s="25"/>
      <c r="AL632" s="25"/>
      <c r="AM632" s="25"/>
      <c r="AN632" s="25"/>
      <c r="AO632" s="25"/>
      <c r="AP632" s="25"/>
      <c r="AQ632" s="25"/>
      <c r="AR632" s="25"/>
      <c r="AS632" s="25"/>
      <c r="AT632" s="25"/>
      <c r="AU632" s="25"/>
      <c r="AV632" s="25"/>
      <c r="AW632" s="25"/>
      <c r="AX632" s="25"/>
      <c r="AY632" s="25"/>
      <c r="AZ632" s="25"/>
      <c r="BA632" s="25"/>
      <c r="BB632" s="25"/>
      <c r="BC632" s="25"/>
      <c r="BD632" s="25"/>
      <c r="BE632" s="25"/>
      <c r="BF632" s="25"/>
      <c r="BG632" s="25"/>
      <c r="BH632" s="25"/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T632" s="25"/>
      <c r="BU632" s="25"/>
      <c r="BV632" s="25"/>
      <c r="BW632" s="25"/>
      <c r="BX632" s="25"/>
      <c r="BY632" s="25"/>
      <c r="BZ632" s="25"/>
      <c r="CA632" s="25"/>
      <c r="CB632" s="25"/>
      <c r="CC632" s="25"/>
      <c r="CD632" s="25"/>
      <c r="CE632" s="25"/>
      <c r="CF632" s="25"/>
      <c r="CG632" s="25"/>
      <c r="CH632" s="25"/>
      <c r="CI632" s="25"/>
      <c r="CJ632" s="25"/>
      <c r="CK632" s="25"/>
      <c r="CL632" s="25"/>
    </row>
    <row r="633" spans="1:90" s="31" customFormat="1" ht="14.25" hidden="1" customHeight="1">
      <c r="A633" s="7" t="s">
        <v>88</v>
      </c>
      <c r="B633" s="6" t="s">
        <v>45</v>
      </c>
      <c r="C633" s="6" t="s">
        <v>9</v>
      </c>
      <c r="D633" s="6" t="s">
        <v>6</v>
      </c>
      <c r="E633" s="6" t="s">
        <v>291</v>
      </c>
      <c r="F633" s="6" t="s">
        <v>87</v>
      </c>
      <c r="G633" s="67">
        <f>G634</f>
        <v>0</v>
      </c>
      <c r="H633" s="67">
        <f>H634</f>
        <v>0</v>
      </c>
      <c r="I633" s="67">
        <f t="shared" si="305"/>
        <v>0</v>
      </c>
      <c r="J633" s="67">
        <f t="shared" si="315"/>
        <v>0</v>
      </c>
      <c r="K633" s="67">
        <f>K634</f>
        <v>0</v>
      </c>
      <c r="L633" s="67">
        <f t="shared" si="298"/>
        <v>0</v>
      </c>
      <c r="M633" s="67">
        <f t="shared" si="315"/>
        <v>0</v>
      </c>
      <c r="N633" s="67">
        <f>N634</f>
        <v>0</v>
      </c>
      <c r="O633" s="67">
        <f t="shared" si="299"/>
        <v>0</v>
      </c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25"/>
      <c r="AJ633" s="25"/>
      <c r="AK633" s="25"/>
      <c r="AL633" s="25"/>
      <c r="AM633" s="25"/>
      <c r="AN633" s="25"/>
      <c r="AO633" s="25"/>
      <c r="AP633" s="25"/>
      <c r="AQ633" s="25"/>
      <c r="AR633" s="25"/>
      <c r="AS633" s="25"/>
      <c r="AT633" s="25"/>
      <c r="AU633" s="25"/>
      <c r="AV633" s="25"/>
      <c r="AW633" s="25"/>
      <c r="AX633" s="25"/>
      <c r="AY633" s="25"/>
      <c r="AZ633" s="25"/>
      <c r="BA633" s="25"/>
      <c r="BB633" s="25"/>
      <c r="BC633" s="25"/>
      <c r="BD633" s="25"/>
      <c r="BE633" s="25"/>
      <c r="BF633" s="25"/>
      <c r="BG633" s="25"/>
      <c r="BH633" s="25"/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T633" s="25"/>
      <c r="BU633" s="25"/>
      <c r="BV633" s="25"/>
      <c r="BW633" s="25"/>
      <c r="BX633" s="25"/>
      <c r="BY633" s="25"/>
      <c r="BZ633" s="25"/>
      <c r="CA633" s="25"/>
      <c r="CB633" s="25"/>
      <c r="CC633" s="25"/>
      <c r="CD633" s="25"/>
      <c r="CE633" s="25"/>
      <c r="CF633" s="25"/>
      <c r="CG633" s="25"/>
      <c r="CH633" s="25"/>
      <c r="CI633" s="25"/>
      <c r="CJ633" s="25"/>
      <c r="CK633" s="25"/>
      <c r="CL633" s="25"/>
    </row>
    <row r="634" spans="1:90" s="31" customFormat="1" ht="14.25" hidden="1" customHeight="1">
      <c r="A634" s="7" t="s">
        <v>190</v>
      </c>
      <c r="B634" s="6" t="s">
        <v>45</v>
      </c>
      <c r="C634" s="6" t="s">
        <v>9</v>
      </c>
      <c r="D634" s="6" t="s">
        <v>6</v>
      </c>
      <c r="E634" s="6" t="s">
        <v>291</v>
      </c>
      <c r="F634" s="6" t="s">
        <v>189</v>
      </c>
      <c r="G634" s="67"/>
      <c r="H634" s="67"/>
      <c r="I634" s="67">
        <f t="shared" si="305"/>
        <v>0</v>
      </c>
      <c r="J634" s="68"/>
      <c r="K634" s="67"/>
      <c r="L634" s="67">
        <f t="shared" si="298"/>
        <v>0</v>
      </c>
      <c r="M634" s="67"/>
      <c r="N634" s="67"/>
      <c r="O634" s="67">
        <f t="shared" si="299"/>
        <v>0</v>
      </c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5"/>
      <c r="AW634" s="25"/>
      <c r="AX634" s="25"/>
      <c r="AY634" s="25"/>
      <c r="AZ634" s="25"/>
      <c r="BA634" s="25"/>
      <c r="BB634" s="25"/>
      <c r="BC634" s="25"/>
      <c r="BD634" s="25"/>
      <c r="BE634" s="25"/>
      <c r="BF634" s="25"/>
      <c r="BG634" s="25"/>
      <c r="BH634" s="25"/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T634" s="25"/>
      <c r="BU634" s="25"/>
      <c r="BV634" s="25"/>
      <c r="BW634" s="25"/>
      <c r="BX634" s="25"/>
      <c r="BY634" s="25"/>
      <c r="BZ634" s="25"/>
      <c r="CA634" s="25"/>
      <c r="CB634" s="25"/>
      <c r="CC634" s="25"/>
      <c r="CD634" s="25"/>
      <c r="CE634" s="25"/>
      <c r="CF634" s="25"/>
      <c r="CG634" s="25"/>
      <c r="CH634" s="25"/>
      <c r="CI634" s="25"/>
      <c r="CJ634" s="25"/>
      <c r="CK634" s="25"/>
      <c r="CL634" s="25"/>
    </row>
    <row r="635" spans="1:90" s="31" customFormat="1" ht="12">
      <c r="A635" s="7" t="s">
        <v>500</v>
      </c>
      <c r="B635" s="6" t="s">
        <v>45</v>
      </c>
      <c r="C635" s="6" t="s">
        <v>9</v>
      </c>
      <c r="D635" s="6" t="s">
        <v>6</v>
      </c>
      <c r="E635" s="6" t="s">
        <v>361</v>
      </c>
      <c r="F635" s="6"/>
      <c r="G635" s="67">
        <f>G660+G666+G657+G648+G645+G639+G642+G663+G654+G636+G651</f>
        <v>22343852</v>
      </c>
      <c r="H635" s="67">
        <f>H660+H666+H657+H648+H645+H639+H642+H663+H654+H636+H651</f>
        <v>505369</v>
      </c>
      <c r="I635" s="67">
        <f t="shared" si="305"/>
        <v>22849221</v>
      </c>
      <c r="J635" s="67">
        <f t="shared" ref="J635:K635" si="316">J660+J666+J657+J648+J645+J639+J642+J663+J654+J636+J651</f>
        <v>731032</v>
      </c>
      <c r="K635" s="67">
        <f t="shared" si="316"/>
        <v>0</v>
      </c>
      <c r="L635" s="67">
        <f t="shared" si="298"/>
        <v>731032</v>
      </c>
      <c r="M635" s="67">
        <f t="shared" ref="M635:N635" si="317">M660+M666+M657+M648+M645+M639+M642+M663+M654+M636+M651</f>
        <v>731032</v>
      </c>
      <c r="N635" s="67">
        <f t="shared" si="317"/>
        <v>0</v>
      </c>
      <c r="O635" s="67">
        <f t="shared" si="299"/>
        <v>731032</v>
      </c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25"/>
      <c r="AJ635" s="25"/>
      <c r="AK635" s="25"/>
      <c r="AL635" s="25"/>
      <c r="AM635" s="25"/>
      <c r="AN635" s="25"/>
      <c r="AO635" s="25"/>
      <c r="AP635" s="25"/>
      <c r="AQ635" s="25"/>
      <c r="AR635" s="25"/>
      <c r="AS635" s="25"/>
      <c r="AT635" s="25"/>
      <c r="AU635" s="25"/>
      <c r="AV635" s="25"/>
      <c r="AW635" s="25"/>
      <c r="AX635" s="25"/>
      <c r="AY635" s="25"/>
      <c r="AZ635" s="25"/>
      <c r="BA635" s="25"/>
      <c r="BB635" s="25"/>
      <c r="BC635" s="25"/>
      <c r="BD635" s="25"/>
      <c r="BE635" s="25"/>
      <c r="BF635" s="25"/>
      <c r="BG635" s="25"/>
      <c r="BH635" s="25"/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T635" s="25"/>
      <c r="BU635" s="25"/>
      <c r="BV635" s="25"/>
      <c r="BW635" s="25"/>
      <c r="BX635" s="25"/>
      <c r="BY635" s="25"/>
      <c r="BZ635" s="25"/>
      <c r="CA635" s="25"/>
      <c r="CB635" s="25"/>
      <c r="CC635" s="25"/>
      <c r="CD635" s="25"/>
      <c r="CE635" s="25"/>
      <c r="CF635" s="25"/>
      <c r="CG635" s="25"/>
      <c r="CH635" s="25"/>
      <c r="CI635" s="25"/>
      <c r="CJ635" s="25"/>
      <c r="CK635" s="25"/>
      <c r="CL635" s="25"/>
    </row>
    <row r="636" spans="1:90" s="31" customFormat="1" ht="12">
      <c r="A636" s="7" t="s">
        <v>483</v>
      </c>
      <c r="B636" s="6" t="s">
        <v>45</v>
      </c>
      <c r="C636" s="6" t="s">
        <v>9</v>
      </c>
      <c r="D636" s="6" t="s">
        <v>6</v>
      </c>
      <c r="E636" s="6" t="s">
        <v>538</v>
      </c>
      <c r="F636" s="6"/>
      <c r="G636" s="67">
        <f>G637</f>
        <v>3171490</v>
      </c>
      <c r="H636" s="67">
        <f>H637</f>
        <v>0</v>
      </c>
      <c r="I636" s="67">
        <f t="shared" si="305"/>
        <v>3171490</v>
      </c>
      <c r="J636" s="67">
        <f t="shared" ref="J636:M637" si="318">J637</f>
        <v>0</v>
      </c>
      <c r="K636" s="67">
        <f>K637</f>
        <v>0</v>
      </c>
      <c r="L636" s="67">
        <f t="shared" si="298"/>
        <v>0</v>
      </c>
      <c r="M636" s="67">
        <f t="shared" si="318"/>
        <v>0</v>
      </c>
      <c r="N636" s="67">
        <f>N637</f>
        <v>0</v>
      </c>
      <c r="O636" s="67">
        <f t="shared" si="299"/>
        <v>0</v>
      </c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25"/>
      <c r="AJ636" s="25"/>
      <c r="AK636" s="25"/>
      <c r="AL636" s="25"/>
      <c r="AM636" s="25"/>
      <c r="AN636" s="25"/>
      <c r="AO636" s="25"/>
      <c r="AP636" s="25"/>
      <c r="AQ636" s="25"/>
      <c r="AR636" s="25"/>
      <c r="AS636" s="25"/>
      <c r="AT636" s="25"/>
      <c r="AU636" s="25"/>
      <c r="AV636" s="25"/>
      <c r="AW636" s="25"/>
      <c r="AX636" s="25"/>
      <c r="AY636" s="25"/>
      <c r="AZ636" s="25"/>
      <c r="BA636" s="25"/>
      <c r="BB636" s="25"/>
      <c r="BC636" s="25"/>
      <c r="BD636" s="25"/>
      <c r="BE636" s="25"/>
      <c r="BF636" s="25"/>
      <c r="BG636" s="25"/>
      <c r="BH636" s="25"/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T636" s="25"/>
      <c r="BU636" s="25"/>
      <c r="BV636" s="25"/>
      <c r="BW636" s="25"/>
      <c r="BX636" s="25"/>
      <c r="BY636" s="25"/>
      <c r="BZ636" s="25"/>
      <c r="CA636" s="25"/>
      <c r="CB636" s="25"/>
      <c r="CC636" s="25"/>
      <c r="CD636" s="25"/>
      <c r="CE636" s="25"/>
      <c r="CF636" s="25"/>
      <c r="CG636" s="25"/>
      <c r="CH636" s="25"/>
      <c r="CI636" s="25"/>
      <c r="CJ636" s="25"/>
      <c r="CK636" s="25"/>
      <c r="CL636" s="25"/>
    </row>
    <row r="637" spans="1:90" s="31" customFormat="1" ht="24">
      <c r="A637" s="7" t="s">
        <v>88</v>
      </c>
      <c r="B637" s="6" t="s">
        <v>45</v>
      </c>
      <c r="C637" s="6" t="s">
        <v>9</v>
      </c>
      <c r="D637" s="6" t="s">
        <v>6</v>
      </c>
      <c r="E637" s="6" t="s">
        <v>538</v>
      </c>
      <c r="F637" s="6" t="s">
        <v>87</v>
      </c>
      <c r="G637" s="67">
        <f>G638</f>
        <v>3171490</v>
      </c>
      <c r="H637" s="67">
        <f>H638</f>
        <v>0</v>
      </c>
      <c r="I637" s="67">
        <f t="shared" si="305"/>
        <v>3171490</v>
      </c>
      <c r="J637" s="67">
        <f t="shared" si="318"/>
        <v>0</v>
      </c>
      <c r="K637" s="67">
        <f>K638</f>
        <v>0</v>
      </c>
      <c r="L637" s="67">
        <f t="shared" si="298"/>
        <v>0</v>
      </c>
      <c r="M637" s="67">
        <f t="shared" si="318"/>
        <v>0</v>
      </c>
      <c r="N637" s="67">
        <f>N638</f>
        <v>0</v>
      </c>
      <c r="O637" s="67">
        <f t="shared" si="299"/>
        <v>0</v>
      </c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5"/>
      <c r="AW637" s="25"/>
      <c r="AX637" s="25"/>
      <c r="AY637" s="25"/>
      <c r="AZ637" s="25"/>
      <c r="BA637" s="25"/>
      <c r="BB637" s="25"/>
      <c r="BC637" s="25"/>
      <c r="BD637" s="25"/>
      <c r="BE637" s="25"/>
      <c r="BF637" s="25"/>
      <c r="BG637" s="25"/>
      <c r="BH637" s="25"/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T637" s="25"/>
      <c r="BU637" s="25"/>
      <c r="BV637" s="25"/>
      <c r="BW637" s="25"/>
      <c r="BX637" s="25"/>
      <c r="BY637" s="25"/>
      <c r="BZ637" s="25"/>
      <c r="CA637" s="25"/>
      <c r="CB637" s="25"/>
      <c r="CC637" s="25"/>
      <c r="CD637" s="25"/>
      <c r="CE637" s="25"/>
      <c r="CF637" s="25"/>
      <c r="CG637" s="25"/>
      <c r="CH637" s="25"/>
      <c r="CI637" s="25"/>
      <c r="CJ637" s="25"/>
      <c r="CK637" s="25"/>
      <c r="CL637" s="25"/>
    </row>
    <row r="638" spans="1:90" s="31" customFormat="1" ht="12">
      <c r="A638" s="7" t="s">
        <v>188</v>
      </c>
      <c r="B638" s="6" t="s">
        <v>45</v>
      </c>
      <c r="C638" s="6" t="s">
        <v>9</v>
      </c>
      <c r="D638" s="6" t="s">
        <v>6</v>
      </c>
      <c r="E638" s="6" t="s">
        <v>538</v>
      </c>
      <c r="F638" s="6" t="s">
        <v>189</v>
      </c>
      <c r="G638" s="67">
        <v>3171490</v>
      </c>
      <c r="H638" s="67"/>
      <c r="I638" s="67">
        <f t="shared" si="305"/>
        <v>3171490</v>
      </c>
      <c r="J638" s="67">
        <v>0</v>
      </c>
      <c r="K638" s="67">
        <v>0</v>
      </c>
      <c r="L638" s="67">
        <f t="shared" si="298"/>
        <v>0</v>
      </c>
      <c r="M638" s="67">
        <v>0</v>
      </c>
      <c r="N638" s="67">
        <v>0</v>
      </c>
      <c r="O638" s="67">
        <f t="shared" si="299"/>
        <v>0</v>
      </c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5"/>
      <c r="AW638" s="25"/>
      <c r="AX638" s="25"/>
      <c r="AY638" s="25"/>
      <c r="AZ638" s="25"/>
      <c r="BA638" s="25"/>
      <c r="BB638" s="25"/>
      <c r="BC638" s="25"/>
      <c r="BD638" s="25"/>
      <c r="BE638" s="25"/>
      <c r="BF638" s="25"/>
      <c r="BG638" s="25"/>
      <c r="BH638" s="25"/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T638" s="25"/>
      <c r="BU638" s="25"/>
      <c r="BV638" s="25"/>
      <c r="BW638" s="25"/>
      <c r="BX638" s="25"/>
      <c r="BY638" s="25"/>
      <c r="BZ638" s="25"/>
      <c r="CA638" s="25"/>
      <c r="CB638" s="25"/>
      <c r="CC638" s="25"/>
      <c r="CD638" s="25"/>
      <c r="CE638" s="25"/>
      <c r="CF638" s="25"/>
      <c r="CG638" s="25"/>
      <c r="CH638" s="25"/>
      <c r="CI638" s="25"/>
      <c r="CJ638" s="25"/>
      <c r="CK638" s="25"/>
      <c r="CL638" s="25"/>
    </row>
    <row r="639" spans="1:90" s="31" customFormat="1" ht="24" hidden="1">
      <c r="A639" s="7" t="s">
        <v>461</v>
      </c>
      <c r="B639" s="6" t="s">
        <v>45</v>
      </c>
      <c r="C639" s="6" t="s">
        <v>9</v>
      </c>
      <c r="D639" s="6" t="s">
        <v>6</v>
      </c>
      <c r="E639" s="6" t="s">
        <v>460</v>
      </c>
      <c r="F639" s="6"/>
      <c r="G639" s="67">
        <f>G640</f>
        <v>0</v>
      </c>
      <c r="H639" s="67">
        <f>H640</f>
        <v>0</v>
      </c>
      <c r="I639" s="67">
        <f t="shared" si="305"/>
        <v>0</v>
      </c>
      <c r="J639" s="67">
        <f t="shared" ref="J639:M640" si="319">J640</f>
        <v>0</v>
      </c>
      <c r="K639" s="67">
        <f>K640</f>
        <v>0</v>
      </c>
      <c r="L639" s="67">
        <f t="shared" si="298"/>
        <v>0</v>
      </c>
      <c r="M639" s="67">
        <f t="shared" si="319"/>
        <v>0</v>
      </c>
      <c r="N639" s="67">
        <f>N640</f>
        <v>0</v>
      </c>
      <c r="O639" s="67">
        <f t="shared" si="299"/>
        <v>0</v>
      </c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  <c r="AG639" s="25"/>
      <c r="AH639" s="25"/>
      <c r="AI639" s="25"/>
      <c r="AJ639" s="25"/>
      <c r="AK639" s="25"/>
      <c r="AL639" s="25"/>
      <c r="AM639" s="25"/>
      <c r="AN639" s="25"/>
      <c r="AO639" s="25"/>
      <c r="AP639" s="25"/>
      <c r="AQ639" s="25"/>
      <c r="AR639" s="25"/>
      <c r="AS639" s="25"/>
      <c r="AT639" s="25"/>
      <c r="AU639" s="25"/>
      <c r="AV639" s="25"/>
      <c r="AW639" s="25"/>
      <c r="AX639" s="25"/>
      <c r="AY639" s="25"/>
      <c r="AZ639" s="25"/>
      <c r="BA639" s="25"/>
      <c r="BB639" s="25"/>
      <c r="BC639" s="25"/>
      <c r="BD639" s="25"/>
      <c r="BE639" s="25"/>
      <c r="BF639" s="25"/>
      <c r="BG639" s="25"/>
      <c r="BH639" s="25"/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T639" s="25"/>
      <c r="BU639" s="25"/>
      <c r="BV639" s="25"/>
      <c r="BW639" s="25"/>
      <c r="BX639" s="25"/>
      <c r="BY639" s="25"/>
      <c r="BZ639" s="25"/>
      <c r="CA639" s="25"/>
      <c r="CB639" s="25"/>
      <c r="CC639" s="25"/>
      <c r="CD639" s="25"/>
      <c r="CE639" s="25"/>
      <c r="CF639" s="25"/>
      <c r="CG639" s="25"/>
      <c r="CH639" s="25"/>
      <c r="CI639" s="25"/>
      <c r="CJ639" s="25"/>
      <c r="CK639" s="25"/>
      <c r="CL639" s="25"/>
    </row>
    <row r="640" spans="1:90" s="31" customFormat="1" ht="24" hidden="1">
      <c r="A640" s="7" t="s">
        <v>88</v>
      </c>
      <c r="B640" s="6" t="s">
        <v>45</v>
      </c>
      <c r="C640" s="6" t="s">
        <v>9</v>
      </c>
      <c r="D640" s="6" t="s">
        <v>6</v>
      </c>
      <c r="E640" s="6" t="s">
        <v>460</v>
      </c>
      <c r="F640" s="6" t="s">
        <v>87</v>
      </c>
      <c r="G640" s="67">
        <f>G641</f>
        <v>0</v>
      </c>
      <c r="H640" s="67">
        <f>H641</f>
        <v>0</v>
      </c>
      <c r="I640" s="67">
        <f t="shared" si="305"/>
        <v>0</v>
      </c>
      <c r="J640" s="67">
        <f t="shared" si="319"/>
        <v>0</v>
      </c>
      <c r="K640" s="67">
        <f>K641</f>
        <v>0</v>
      </c>
      <c r="L640" s="67">
        <f t="shared" si="298"/>
        <v>0</v>
      </c>
      <c r="M640" s="67">
        <f t="shared" si="319"/>
        <v>0</v>
      </c>
      <c r="N640" s="67">
        <f>N641</f>
        <v>0</v>
      </c>
      <c r="O640" s="67">
        <f t="shared" si="299"/>
        <v>0</v>
      </c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/>
      <c r="AQ640" s="25"/>
      <c r="AR640" s="25"/>
      <c r="AS640" s="25"/>
      <c r="AT640" s="25"/>
      <c r="AU640" s="25"/>
      <c r="AV640" s="25"/>
      <c r="AW640" s="25"/>
      <c r="AX640" s="25"/>
      <c r="AY640" s="25"/>
      <c r="AZ640" s="25"/>
      <c r="BA640" s="25"/>
      <c r="BB640" s="25"/>
      <c r="BC640" s="25"/>
      <c r="BD640" s="25"/>
      <c r="BE640" s="25"/>
      <c r="BF640" s="25"/>
      <c r="BG640" s="25"/>
      <c r="BH640" s="25"/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T640" s="25"/>
      <c r="BU640" s="25"/>
      <c r="BV640" s="25"/>
      <c r="BW640" s="25"/>
      <c r="BX640" s="25"/>
      <c r="BY640" s="25"/>
      <c r="BZ640" s="25"/>
      <c r="CA640" s="25"/>
      <c r="CB640" s="25"/>
      <c r="CC640" s="25"/>
      <c r="CD640" s="25"/>
      <c r="CE640" s="25"/>
      <c r="CF640" s="25"/>
      <c r="CG640" s="25"/>
      <c r="CH640" s="25"/>
      <c r="CI640" s="25"/>
      <c r="CJ640" s="25"/>
      <c r="CK640" s="25"/>
      <c r="CL640" s="25"/>
    </row>
    <row r="641" spans="1:90" s="31" customFormat="1" ht="12" hidden="1">
      <c r="A641" s="7" t="s">
        <v>188</v>
      </c>
      <c r="B641" s="6" t="s">
        <v>45</v>
      </c>
      <c r="C641" s="6" t="s">
        <v>9</v>
      </c>
      <c r="D641" s="6" t="s">
        <v>6</v>
      </c>
      <c r="E641" s="6" t="s">
        <v>460</v>
      </c>
      <c r="F641" s="6" t="s">
        <v>189</v>
      </c>
      <c r="G641" s="67"/>
      <c r="H641" s="67"/>
      <c r="I641" s="67">
        <f t="shared" si="305"/>
        <v>0</v>
      </c>
      <c r="J641" s="67"/>
      <c r="K641" s="67"/>
      <c r="L641" s="67">
        <f t="shared" si="298"/>
        <v>0</v>
      </c>
      <c r="M641" s="67"/>
      <c r="N641" s="67"/>
      <c r="O641" s="67">
        <f t="shared" si="299"/>
        <v>0</v>
      </c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  <c r="AG641" s="25"/>
      <c r="AH641" s="25"/>
      <c r="AI641" s="25"/>
      <c r="AJ641" s="25"/>
      <c r="AK641" s="25"/>
      <c r="AL641" s="25"/>
      <c r="AM641" s="25"/>
      <c r="AN641" s="25"/>
      <c r="AO641" s="25"/>
      <c r="AP641" s="25"/>
      <c r="AQ641" s="25"/>
      <c r="AR641" s="25"/>
      <c r="AS641" s="25"/>
      <c r="AT641" s="25"/>
      <c r="AU641" s="25"/>
      <c r="AV641" s="25"/>
      <c r="AW641" s="25"/>
      <c r="AX641" s="25"/>
      <c r="AY641" s="25"/>
      <c r="AZ641" s="25"/>
      <c r="BA641" s="25"/>
      <c r="BB641" s="25"/>
      <c r="BC641" s="25"/>
      <c r="BD641" s="25"/>
      <c r="BE641" s="25"/>
      <c r="BF641" s="25"/>
      <c r="BG641" s="25"/>
      <c r="BH641" s="25"/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T641" s="25"/>
      <c r="BU641" s="25"/>
      <c r="BV641" s="25"/>
      <c r="BW641" s="25"/>
      <c r="BX641" s="25"/>
      <c r="BY641" s="25"/>
      <c r="BZ641" s="25"/>
      <c r="CA641" s="25"/>
      <c r="CB641" s="25"/>
      <c r="CC641" s="25"/>
      <c r="CD641" s="25"/>
      <c r="CE641" s="25"/>
      <c r="CF641" s="25"/>
      <c r="CG641" s="25"/>
      <c r="CH641" s="25"/>
      <c r="CI641" s="25"/>
      <c r="CJ641" s="25"/>
      <c r="CK641" s="25"/>
      <c r="CL641" s="25"/>
    </row>
    <row r="642" spans="1:90" s="31" customFormat="1" ht="36" hidden="1">
      <c r="A642" s="7" t="s">
        <v>463</v>
      </c>
      <c r="B642" s="6" t="s">
        <v>45</v>
      </c>
      <c r="C642" s="6" t="s">
        <v>9</v>
      </c>
      <c r="D642" s="6" t="s">
        <v>6</v>
      </c>
      <c r="E642" s="6" t="s">
        <v>462</v>
      </c>
      <c r="F642" s="6"/>
      <c r="G642" s="67">
        <f>G643</f>
        <v>0</v>
      </c>
      <c r="H642" s="67">
        <f>H643</f>
        <v>0</v>
      </c>
      <c r="I642" s="67">
        <f t="shared" si="305"/>
        <v>0</v>
      </c>
      <c r="J642" s="67">
        <f t="shared" ref="J642:M643" si="320">J643</f>
        <v>0</v>
      </c>
      <c r="K642" s="67">
        <f>K643</f>
        <v>0</v>
      </c>
      <c r="L642" s="67">
        <f t="shared" si="298"/>
        <v>0</v>
      </c>
      <c r="M642" s="67">
        <f t="shared" si="320"/>
        <v>0</v>
      </c>
      <c r="N642" s="67">
        <f>N643</f>
        <v>0</v>
      </c>
      <c r="O642" s="67">
        <f t="shared" si="299"/>
        <v>0</v>
      </c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/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5"/>
      <c r="AW642" s="25"/>
      <c r="AX642" s="25"/>
      <c r="AY642" s="25"/>
      <c r="AZ642" s="25"/>
      <c r="BA642" s="25"/>
      <c r="BB642" s="25"/>
      <c r="BC642" s="25"/>
      <c r="BD642" s="25"/>
      <c r="BE642" s="25"/>
      <c r="BF642" s="25"/>
      <c r="BG642" s="25"/>
      <c r="BH642" s="25"/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T642" s="25"/>
      <c r="BU642" s="25"/>
      <c r="BV642" s="25"/>
      <c r="BW642" s="25"/>
      <c r="BX642" s="25"/>
      <c r="BY642" s="25"/>
      <c r="BZ642" s="25"/>
      <c r="CA642" s="25"/>
      <c r="CB642" s="25"/>
      <c r="CC642" s="25"/>
      <c r="CD642" s="25"/>
      <c r="CE642" s="25"/>
      <c r="CF642" s="25"/>
      <c r="CG642" s="25"/>
      <c r="CH642" s="25"/>
      <c r="CI642" s="25"/>
      <c r="CJ642" s="25"/>
      <c r="CK642" s="25"/>
      <c r="CL642" s="25"/>
    </row>
    <row r="643" spans="1:90" s="31" customFormat="1" ht="24" hidden="1">
      <c r="A643" s="7" t="s">
        <v>88</v>
      </c>
      <c r="B643" s="6" t="s">
        <v>45</v>
      </c>
      <c r="C643" s="6" t="s">
        <v>9</v>
      </c>
      <c r="D643" s="6" t="s">
        <v>6</v>
      </c>
      <c r="E643" s="6" t="s">
        <v>462</v>
      </c>
      <c r="F643" s="6" t="s">
        <v>87</v>
      </c>
      <c r="G643" s="67">
        <f>G644</f>
        <v>0</v>
      </c>
      <c r="H643" s="67">
        <f>H644</f>
        <v>0</v>
      </c>
      <c r="I643" s="67">
        <f t="shared" si="305"/>
        <v>0</v>
      </c>
      <c r="J643" s="67">
        <f t="shared" si="320"/>
        <v>0</v>
      </c>
      <c r="K643" s="67">
        <f>K644</f>
        <v>0</v>
      </c>
      <c r="L643" s="67">
        <f t="shared" si="298"/>
        <v>0</v>
      </c>
      <c r="M643" s="67">
        <f t="shared" si="320"/>
        <v>0</v>
      </c>
      <c r="N643" s="67">
        <f>N644</f>
        <v>0</v>
      </c>
      <c r="O643" s="67">
        <f t="shared" si="299"/>
        <v>0</v>
      </c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25"/>
      <c r="AO643" s="25"/>
      <c r="AP643" s="25"/>
      <c r="AQ643" s="25"/>
      <c r="AR643" s="25"/>
      <c r="AS643" s="25"/>
      <c r="AT643" s="25"/>
      <c r="AU643" s="25"/>
      <c r="AV643" s="25"/>
      <c r="AW643" s="25"/>
      <c r="AX643" s="25"/>
      <c r="AY643" s="25"/>
      <c r="AZ643" s="25"/>
      <c r="BA643" s="25"/>
      <c r="BB643" s="25"/>
      <c r="BC643" s="25"/>
      <c r="BD643" s="25"/>
      <c r="BE643" s="25"/>
      <c r="BF643" s="25"/>
      <c r="BG643" s="25"/>
      <c r="BH643" s="25"/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T643" s="25"/>
      <c r="BU643" s="25"/>
      <c r="BV643" s="25"/>
      <c r="BW643" s="25"/>
      <c r="BX643" s="25"/>
      <c r="BY643" s="25"/>
      <c r="BZ643" s="25"/>
      <c r="CA643" s="25"/>
      <c r="CB643" s="25"/>
      <c r="CC643" s="25"/>
      <c r="CD643" s="25"/>
      <c r="CE643" s="25"/>
      <c r="CF643" s="25"/>
      <c r="CG643" s="25"/>
      <c r="CH643" s="25"/>
      <c r="CI643" s="25"/>
      <c r="CJ643" s="25"/>
      <c r="CK643" s="25"/>
      <c r="CL643" s="25"/>
    </row>
    <row r="644" spans="1:90" s="31" customFormat="1" ht="12" hidden="1">
      <c r="A644" s="7" t="s">
        <v>188</v>
      </c>
      <c r="B644" s="6" t="s">
        <v>45</v>
      </c>
      <c r="C644" s="6" t="s">
        <v>9</v>
      </c>
      <c r="D644" s="6" t="s">
        <v>6</v>
      </c>
      <c r="E644" s="6" t="s">
        <v>462</v>
      </c>
      <c r="F644" s="6" t="s">
        <v>189</v>
      </c>
      <c r="G644" s="67"/>
      <c r="H644" s="67"/>
      <c r="I644" s="67">
        <f t="shared" si="305"/>
        <v>0</v>
      </c>
      <c r="J644" s="67"/>
      <c r="K644" s="67"/>
      <c r="L644" s="67">
        <f t="shared" si="298"/>
        <v>0</v>
      </c>
      <c r="M644" s="67"/>
      <c r="N644" s="67"/>
      <c r="O644" s="67">
        <f t="shared" si="299"/>
        <v>0</v>
      </c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  <c r="AG644" s="25"/>
      <c r="AH644" s="25"/>
      <c r="AI644" s="25"/>
      <c r="AJ644" s="25"/>
      <c r="AK644" s="25"/>
      <c r="AL644" s="25"/>
      <c r="AM644" s="25"/>
      <c r="AN644" s="25"/>
      <c r="AO644" s="25"/>
      <c r="AP644" s="25"/>
      <c r="AQ644" s="25"/>
      <c r="AR644" s="25"/>
      <c r="AS644" s="25"/>
      <c r="AT644" s="25"/>
      <c r="AU644" s="25"/>
      <c r="AV644" s="25"/>
      <c r="AW644" s="25"/>
      <c r="AX644" s="25"/>
      <c r="AY644" s="25"/>
      <c r="AZ644" s="25"/>
      <c r="BA644" s="25"/>
      <c r="BB644" s="25"/>
      <c r="BC644" s="25"/>
      <c r="BD644" s="25"/>
      <c r="BE644" s="25"/>
      <c r="BF644" s="25"/>
      <c r="BG644" s="25"/>
      <c r="BH644" s="25"/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T644" s="25"/>
      <c r="BU644" s="25"/>
      <c r="BV644" s="25"/>
      <c r="BW644" s="25"/>
      <c r="BX644" s="25"/>
      <c r="BY644" s="25"/>
      <c r="BZ644" s="25"/>
      <c r="CA644" s="25"/>
      <c r="CB644" s="25"/>
      <c r="CC644" s="25"/>
      <c r="CD644" s="25"/>
      <c r="CE644" s="25"/>
      <c r="CF644" s="25"/>
      <c r="CG644" s="25"/>
      <c r="CH644" s="25"/>
      <c r="CI644" s="25"/>
      <c r="CJ644" s="25"/>
      <c r="CK644" s="25"/>
      <c r="CL644" s="25"/>
    </row>
    <row r="645" spans="1:90" s="31" customFormat="1" ht="36" hidden="1">
      <c r="A645" s="7" t="s">
        <v>452</v>
      </c>
      <c r="B645" s="6" t="s">
        <v>45</v>
      </c>
      <c r="C645" s="6" t="s">
        <v>9</v>
      </c>
      <c r="D645" s="6" t="s">
        <v>6</v>
      </c>
      <c r="E645" s="6" t="s">
        <v>451</v>
      </c>
      <c r="F645" s="6"/>
      <c r="G645" s="67">
        <f>G646</f>
        <v>0</v>
      </c>
      <c r="H645" s="67">
        <f>H646</f>
        <v>0</v>
      </c>
      <c r="I645" s="67">
        <f t="shared" si="305"/>
        <v>0</v>
      </c>
      <c r="J645" s="67">
        <f t="shared" ref="J645:M646" si="321">J646</f>
        <v>0</v>
      </c>
      <c r="K645" s="67">
        <f>K646</f>
        <v>0</v>
      </c>
      <c r="L645" s="67">
        <f t="shared" si="298"/>
        <v>0</v>
      </c>
      <c r="M645" s="67">
        <f t="shared" si="321"/>
        <v>0</v>
      </c>
      <c r="N645" s="67">
        <f>N646</f>
        <v>0</v>
      </c>
      <c r="O645" s="67">
        <f t="shared" si="299"/>
        <v>0</v>
      </c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/>
      <c r="AI645" s="25"/>
      <c r="AJ645" s="25"/>
      <c r="AK645" s="25"/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5"/>
      <c r="AW645" s="25"/>
      <c r="AX645" s="25"/>
      <c r="AY645" s="25"/>
      <c r="AZ645" s="25"/>
      <c r="BA645" s="25"/>
      <c r="BB645" s="25"/>
      <c r="BC645" s="25"/>
      <c r="BD645" s="25"/>
      <c r="BE645" s="25"/>
      <c r="BF645" s="25"/>
      <c r="BG645" s="25"/>
      <c r="BH645" s="25"/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T645" s="25"/>
      <c r="BU645" s="25"/>
      <c r="BV645" s="25"/>
      <c r="BW645" s="25"/>
      <c r="BX645" s="25"/>
      <c r="BY645" s="25"/>
      <c r="BZ645" s="25"/>
      <c r="CA645" s="25"/>
      <c r="CB645" s="25"/>
      <c r="CC645" s="25"/>
      <c r="CD645" s="25"/>
      <c r="CE645" s="25"/>
      <c r="CF645" s="25"/>
      <c r="CG645" s="25"/>
      <c r="CH645" s="25"/>
      <c r="CI645" s="25"/>
      <c r="CJ645" s="25"/>
      <c r="CK645" s="25"/>
      <c r="CL645" s="25"/>
    </row>
    <row r="646" spans="1:90" s="31" customFormat="1" ht="24" hidden="1">
      <c r="A646" s="7" t="s">
        <v>88</v>
      </c>
      <c r="B646" s="6" t="s">
        <v>45</v>
      </c>
      <c r="C646" s="6" t="s">
        <v>9</v>
      </c>
      <c r="D646" s="6" t="s">
        <v>6</v>
      </c>
      <c r="E646" s="6" t="s">
        <v>451</v>
      </c>
      <c r="F646" s="6" t="s">
        <v>87</v>
      </c>
      <c r="G646" s="67">
        <f>G647</f>
        <v>0</v>
      </c>
      <c r="H646" s="67">
        <f>H647</f>
        <v>0</v>
      </c>
      <c r="I646" s="67">
        <f t="shared" si="305"/>
        <v>0</v>
      </c>
      <c r="J646" s="67">
        <f t="shared" si="321"/>
        <v>0</v>
      </c>
      <c r="K646" s="67">
        <f>K647</f>
        <v>0</v>
      </c>
      <c r="L646" s="67">
        <f t="shared" si="298"/>
        <v>0</v>
      </c>
      <c r="M646" s="67">
        <f t="shared" si="321"/>
        <v>0</v>
      </c>
      <c r="N646" s="67">
        <f>N647</f>
        <v>0</v>
      </c>
      <c r="O646" s="67">
        <f t="shared" si="299"/>
        <v>0</v>
      </c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/>
      <c r="AQ646" s="25"/>
      <c r="AR646" s="25"/>
      <c r="AS646" s="25"/>
      <c r="AT646" s="25"/>
      <c r="AU646" s="25"/>
      <c r="AV646" s="25"/>
      <c r="AW646" s="25"/>
      <c r="AX646" s="25"/>
      <c r="AY646" s="25"/>
      <c r="AZ646" s="25"/>
      <c r="BA646" s="25"/>
      <c r="BB646" s="25"/>
      <c r="BC646" s="25"/>
      <c r="BD646" s="25"/>
      <c r="BE646" s="25"/>
      <c r="BF646" s="25"/>
      <c r="BG646" s="25"/>
      <c r="BH646" s="25"/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T646" s="25"/>
      <c r="BU646" s="25"/>
      <c r="BV646" s="25"/>
      <c r="BW646" s="25"/>
      <c r="BX646" s="25"/>
      <c r="BY646" s="25"/>
      <c r="BZ646" s="25"/>
      <c r="CA646" s="25"/>
      <c r="CB646" s="25"/>
      <c r="CC646" s="25"/>
      <c r="CD646" s="25"/>
      <c r="CE646" s="25"/>
      <c r="CF646" s="25"/>
      <c r="CG646" s="25"/>
      <c r="CH646" s="25"/>
      <c r="CI646" s="25"/>
      <c r="CJ646" s="25"/>
      <c r="CK646" s="25"/>
      <c r="CL646" s="25"/>
    </row>
    <row r="647" spans="1:90" s="31" customFormat="1" ht="12" hidden="1">
      <c r="A647" s="7" t="s">
        <v>188</v>
      </c>
      <c r="B647" s="6" t="s">
        <v>45</v>
      </c>
      <c r="C647" s="6" t="s">
        <v>9</v>
      </c>
      <c r="D647" s="6" t="s">
        <v>6</v>
      </c>
      <c r="E647" s="6" t="s">
        <v>451</v>
      </c>
      <c r="F647" s="6" t="s">
        <v>189</v>
      </c>
      <c r="G647" s="67"/>
      <c r="H647" s="67"/>
      <c r="I647" s="67">
        <f t="shared" si="305"/>
        <v>0</v>
      </c>
      <c r="J647" s="68"/>
      <c r="K647" s="67"/>
      <c r="L647" s="67">
        <f t="shared" si="298"/>
        <v>0</v>
      </c>
      <c r="M647" s="67"/>
      <c r="N647" s="67"/>
      <c r="O647" s="67">
        <f t="shared" si="299"/>
        <v>0</v>
      </c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5"/>
      <c r="AW647" s="25"/>
      <c r="AX647" s="25"/>
      <c r="AY647" s="25"/>
      <c r="AZ647" s="25"/>
      <c r="BA647" s="25"/>
      <c r="BB647" s="25"/>
      <c r="BC647" s="25"/>
      <c r="BD647" s="25"/>
      <c r="BE647" s="25"/>
      <c r="BF647" s="25"/>
      <c r="BG647" s="25"/>
      <c r="BH647" s="25"/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T647" s="25"/>
      <c r="BU647" s="25"/>
      <c r="BV647" s="25"/>
      <c r="BW647" s="25"/>
      <c r="BX647" s="25"/>
      <c r="BY647" s="25"/>
      <c r="BZ647" s="25"/>
      <c r="CA647" s="25"/>
      <c r="CB647" s="25"/>
      <c r="CC647" s="25"/>
      <c r="CD647" s="25"/>
      <c r="CE647" s="25"/>
      <c r="CF647" s="25"/>
      <c r="CG647" s="25"/>
      <c r="CH647" s="25"/>
      <c r="CI647" s="25"/>
      <c r="CJ647" s="25"/>
      <c r="CK647" s="25"/>
      <c r="CL647" s="25"/>
    </row>
    <row r="648" spans="1:90" s="31" customFormat="1" ht="12" hidden="1">
      <c r="A648" s="7" t="s">
        <v>86</v>
      </c>
      <c r="B648" s="6" t="s">
        <v>45</v>
      </c>
      <c r="C648" s="6" t="s">
        <v>9</v>
      </c>
      <c r="D648" s="6" t="s">
        <v>6</v>
      </c>
      <c r="E648" s="6" t="s">
        <v>362</v>
      </c>
      <c r="F648" s="6"/>
      <c r="G648" s="67">
        <f>G649</f>
        <v>0</v>
      </c>
      <c r="H648" s="67">
        <f>H649</f>
        <v>0</v>
      </c>
      <c r="I648" s="67">
        <f t="shared" si="305"/>
        <v>0</v>
      </c>
      <c r="J648" s="67">
        <f t="shared" ref="J648:M649" si="322">J649</f>
        <v>0</v>
      </c>
      <c r="K648" s="67">
        <f>K649</f>
        <v>0</v>
      </c>
      <c r="L648" s="67">
        <f t="shared" si="298"/>
        <v>0</v>
      </c>
      <c r="M648" s="67">
        <f t="shared" si="322"/>
        <v>0</v>
      </c>
      <c r="N648" s="67">
        <f>N649</f>
        <v>0</v>
      </c>
      <c r="O648" s="67">
        <f t="shared" si="299"/>
        <v>0</v>
      </c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  <c r="AG648" s="25"/>
      <c r="AH648" s="25"/>
      <c r="AI648" s="25"/>
      <c r="AJ648" s="25"/>
      <c r="AK648" s="25"/>
      <c r="AL648" s="25"/>
      <c r="AM648" s="25"/>
      <c r="AN648" s="25"/>
      <c r="AO648" s="25"/>
      <c r="AP648" s="25"/>
      <c r="AQ648" s="25"/>
      <c r="AR648" s="25"/>
      <c r="AS648" s="25"/>
      <c r="AT648" s="25"/>
      <c r="AU648" s="25"/>
      <c r="AV648" s="25"/>
      <c r="AW648" s="25"/>
      <c r="AX648" s="25"/>
      <c r="AY648" s="25"/>
      <c r="AZ648" s="25"/>
      <c r="BA648" s="25"/>
      <c r="BB648" s="25"/>
      <c r="BC648" s="25"/>
      <c r="BD648" s="25"/>
      <c r="BE648" s="25"/>
      <c r="BF648" s="25"/>
      <c r="BG648" s="25"/>
      <c r="BH648" s="25"/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T648" s="25"/>
      <c r="BU648" s="25"/>
      <c r="BV648" s="25"/>
      <c r="BW648" s="25"/>
      <c r="BX648" s="25"/>
      <c r="BY648" s="25"/>
      <c r="BZ648" s="25"/>
      <c r="CA648" s="25"/>
      <c r="CB648" s="25"/>
      <c r="CC648" s="25"/>
      <c r="CD648" s="25"/>
      <c r="CE648" s="25"/>
      <c r="CF648" s="25"/>
      <c r="CG648" s="25"/>
      <c r="CH648" s="25"/>
      <c r="CI648" s="25"/>
      <c r="CJ648" s="25"/>
      <c r="CK648" s="25"/>
      <c r="CL648" s="25"/>
    </row>
    <row r="649" spans="1:90" s="31" customFormat="1" ht="24" hidden="1">
      <c r="A649" s="7" t="s">
        <v>88</v>
      </c>
      <c r="B649" s="6" t="s">
        <v>45</v>
      </c>
      <c r="C649" s="6" t="s">
        <v>9</v>
      </c>
      <c r="D649" s="6" t="s">
        <v>6</v>
      </c>
      <c r="E649" s="6" t="s">
        <v>362</v>
      </c>
      <c r="F649" s="6" t="s">
        <v>87</v>
      </c>
      <c r="G649" s="67">
        <f>G650</f>
        <v>0</v>
      </c>
      <c r="H649" s="67">
        <f>H650</f>
        <v>0</v>
      </c>
      <c r="I649" s="67">
        <f t="shared" si="305"/>
        <v>0</v>
      </c>
      <c r="J649" s="67">
        <f t="shared" si="322"/>
        <v>0</v>
      </c>
      <c r="K649" s="67">
        <f>K650</f>
        <v>0</v>
      </c>
      <c r="L649" s="67">
        <f t="shared" si="298"/>
        <v>0</v>
      </c>
      <c r="M649" s="67">
        <f t="shared" si="322"/>
        <v>0</v>
      </c>
      <c r="N649" s="67">
        <f>N650</f>
        <v>0</v>
      </c>
      <c r="O649" s="67">
        <f t="shared" si="299"/>
        <v>0</v>
      </c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  <c r="AG649" s="25"/>
      <c r="AH649" s="25"/>
      <c r="AI649" s="25"/>
      <c r="AJ649" s="25"/>
      <c r="AK649" s="25"/>
      <c r="AL649" s="25"/>
      <c r="AM649" s="25"/>
      <c r="AN649" s="25"/>
      <c r="AO649" s="25"/>
      <c r="AP649" s="25"/>
      <c r="AQ649" s="25"/>
      <c r="AR649" s="25"/>
      <c r="AS649" s="25"/>
      <c r="AT649" s="25"/>
      <c r="AU649" s="25"/>
      <c r="AV649" s="25"/>
      <c r="AW649" s="25"/>
      <c r="AX649" s="25"/>
      <c r="AY649" s="25"/>
      <c r="AZ649" s="25"/>
      <c r="BA649" s="25"/>
      <c r="BB649" s="25"/>
      <c r="BC649" s="25"/>
      <c r="BD649" s="25"/>
      <c r="BE649" s="25"/>
      <c r="BF649" s="25"/>
      <c r="BG649" s="25"/>
      <c r="BH649" s="25"/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T649" s="25"/>
      <c r="BU649" s="25"/>
      <c r="BV649" s="25"/>
      <c r="BW649" s="25"/>
      <c r="BX649" s="25"/>
      <c r="BY649" s="25"/>
      <c r="BZ649" s="25"/>
      <c r="CA649" s="25"/>
      <c r="CB649" s="25"/>
      <c r="CC649" s="25"/>
      <c r="CD649" s="25"/>
      <c r="CE649" s="25"/>
      <c r="CF649" s="25"/>
      <c r="CG649" s="25"/>
      <c r="CH649" s="25"/>
      <c r="CI649" s="25"/>
      <c r="CJ649" s="25"/>
      <c r="CK649" s="25"/>
      <c r="CL649" s="25"/>
    </row>
    <row r="650" spans="1:90" s="31" customFormat="1" ht="12" hidden="1">
      <c r="A650" s="7" t="s">
        <v>188</v>
      </c>
      <c r="B650" s="6" t="s">
        <v>45</v>
      </c>
      <c r="C650" s="6" t="s">
        <v>9</v>
      </c>
      <c r="D650" s="6" t="s">
        <v>6</v>
      </c>
      <c r="E650" s="6" t="s">
        <v>362</v>
      </c>
      <c r="F650" s="6" t="s">
        <v>189</v>
      </c>
      <c r="G650" s="67"/>
      <c r="H650" s="67"/>
      <c r="I650" s="67">
        <f t="shared" si="305"/>
        <v>0</v>
      </c>
      <c r="J650" s="67"/>
      <c r="K650" s="67"/>
      <c r="L650" s="67">
        <f t="shared" si="298"/>
        <v>0</v>
      </c>
      <c r="M650" s="67"/>
      <c r="N650" s="67"/>
      <c r="O650" s="67">
        <f t="shared" si="299"/>
        <v>0</v>
      </c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/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5"/>
      <c r="AW650" s="25"/>
      <c r="AX650" s="25"/>
      <c r="AY650" s="25"/>
      <c r="AZ650" s="25"/>
      <c r="BA650" s="25"/>
      <c r="BB650" s="25"/>
      <c r="BC650" s="25"/>
      <c r="BD650" s="25"/>
      <c r="BE650" s="25"/>
      <c r="BF650" s="25"/>
      <c r="BG650" s="25"/>
      <c r="BH650" s="25"/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T650" s="25"/>
      <c r="BU650" s="25"/>
      <c r="BV650" s="25"/>
      <c r="BW650" s="25"/>
      <c r="BX650" s="25"/>
      <c r="BY650" s="25"/>
      <c r="BZ650" s="25"/>
      <c r="CA650" s="25"/>
      <c r="CB650" s="25"/>
      <c r="CC650" s="25"/>
      <c r="CD650" s="25"/>
      <c r="CE650" s="25"/>
      <c r="CF650" s="25"/>
      <c r="CG650" s="25"/>
      <c r="CH650" s="25"/>
      <c r="CI650" s="25"/>
      <c r="CJ650" s="25"/>
      <c r="CK650" s="25"/>
      <c r="CL650" s="25"/>
    </row>
    <row r="651" spans="1:90" s="31" customFormat="1" ht="12">
      <c r="A651" s="7" t="s">
        <v>542</v>
      </c>
      <c r="B651" s="6" t="s">
        <v>45</v>
      </c>
      <c r="C651" s="6" t="s">
        <v>9</v>
      </c>
      <c r="D651" s="6" t="s">
        <v>6</v>
      </c>
      <c r="E651" s="6" t="s">
        <v>541</v>
      </c>
      <c r="F651" s="6"/>
      <c r="G651" s="67">
        <f>G652</f>
        <v>1995450</v>
      </c>
      <c r="H651" s="67">
        <f>H652</f>
        <v>0</v>
      </c>
      <c r="I651" s="67">
        <f t="shared" si="305"/>
        <v>1995450</v>
      </c>
      <c r="J651" s="67">
        <f t="shared" ref="J651:M652" si="323">J652</f>
        <v>0</v>
      </c>
      <c r="K651" s="67">
        <f>K652</f>
        <v>0</v>
      </c>
      <c r="L651" s="67">
        <f t="shared" si="298"/>
        <v>0</v>
      </c>
      <c r="M651" s="67">
        <f t="shared" si="323"/>
        <v>0</v>
      </c>
      <c r="N651" s="67">
        <f>N652</f>
        <v>0</v>
      </c>
      <c r="O651" s="67">
        <f t="shared" si="299"/>
        <v>0</v>
      </c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  <c r="AG651" s="25"/>
      <c r="AH651" s="25"/>
      <c r="AI651" s="25"/>
      <c r="AJ651" s="25"/>
      <c r="AK651" s="25"/>
      <c r="AL651" s="25"/>
      <c r="AM651" s="25"/>
      <c r="AN651" s="25"/>
      <c r="AO651" s="25"/>
      <c r="AP651" s="25"/>
      <c r="AQ651" s="25"/>
      <c r="AR651" s="25"/>
      <c r="AS651" s="25"/>
      <c r="AT651" s="25"/>
      <c r="AU651" s="25"/>
      <c r="AV651" s="25"/>
      <c r="AW651" s="25"/>
      <c r="AX651" s="25"/>
      <c r="AY651" s="25"/>
      <c r="AZ651" s="25"/>
      <c r="BA651" s="25"/>
      <c r="BB651" s="25"/>
      <c r="BC651" s="25"/>
      <c r="BD651" s="25"/>
      <c r="BE651" s="25"/>
      <c r="BF651" s="25"/>
      <c r="BG651" s="25"/>
      <c r="BH651" s="25"/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T651" s="25"/>
      <c r="BU651" s="25"/>
      <c r="BV651" s="25"/>
      <c r="BW651" s="25"/>
      <c r="BX651" s="25"/>
      <c r="BY651" s="25"/>
      <c r="BZ651" s="25"/>
      <c r="CA651" s="25"/>
      <c r="CB651" s="25"/>
      <c r="CC651" s="25"/>
      <c r="CD651" s="25"/>
      <c r="CE651" s="25"/>
      <c r="CF651" s="25"/>
      <c r="CG651" s="25"/>
      <c r="CH651" s="25"/>
      <c r="CI651" s="25"/>
      <c r="CJ651" s="25"/>
      <c r="CK651" s="25"/>
      <c r="CL651" s="25"/>
    </row>
    <row r="652" spans="1:90" s="31" customFormat="1" ht="24">
      <c r="A652" s="7" t="s">
        <v>88</v>
      </c>
      <c r="B652" s="6" t="s">
        <v>45</v>
      </c>
      <c r="C652" s="6" t="s">
        <v>9</v>
      </c>
      <c r="D652" s="6" t="s">
        <v>6</v>
      </c>
      <c r="E652" s="6" t="s">
        <v>541</v>
      </c>
      <c r="F652" s="6" t="s">
        <v>87</v>
      </c>
      <c r="G652" s="67">
        <f>G653</f>
        <v>1995450</v>
      </c>
      <c r="H652" s="67">
        <f>H653</f>
        <v>0</v>
      </c>
      <c r="I652" s="67">
        <f t="shared" si="305"/>
        <v>1995450</v>
      </c>
      <c r="J652" s="67">
        <f t="shared" si="323"/>
        <v>0</v>
      </c>
      <c r="K652" s="67">
        <f>K653</f>
        <v>0</v>
      </c>
      <c r="L652" s="67">
        <f t="shared" si="298"/>
        <v>0</v>
      </c>
      <c r="M652" s="67">
        <f t="shared" si="323"/>
        <v>0</v>
      </c>
      <c r="N652" s="67">
        <f>N653</f>
        <v>0</v>
      </c>
      <c r="O652" s="67">
        <f t="shared" si="299"/>
        <v>0</v>
      </c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/>
      <c r="AN652" s="25"/>
      <c r="AO652" s="25"/>
      <c r="AP652" s="25"/>
      <c r="AQ652" s="25"/>
      <c r="AR652" s="25"/>
      <c r="AS652" s="25"/>
      <c r="AT652" s="25"/>
      <c r="AU652" s="25"/>
      <c r="AV652" s="25"/>
      <c r="AW652" s="25"/>
      <c r="AX652" s="25"/>
      <c r="AY652" s="25"/>
      <c r="AZ652" s="25"/>
      <c r="BA652" s="25"/>
      <c r="BB652" s="25"/>
      <c r="BC652" s="25"/>
      <c r="BD652" s="25"/>
      <c r="BE652" s="25"/>
      <c r="BF652" s="25"/>
      <c r="BG652" s="25"/>
      <c r="BH652" s="25"/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T652" s="25"/>
      <c r="BU652" s="25"/>
      <c r="BV652" s="25"/>
      <c r="BW652" s="25"/>
      <c r="BX652" s="25"/>
      <c r="BY652" s="25"/>
      <c r="BZ652" s="25"/>
      <c r="CA652" s="25"/>
      <c r="CB652" s="25"/>
      <c r="CC652" s="25"/>
      <c r="CD652" s="25"/>
      <c r="CE652" s="25"/>
      <c r="CF652" s="25"/>
      <c r="CG652" s="25"/>
      <c r="CH652" s="25"/>
      <c r="CI652" s="25"/>
      <c r="CJ652" s="25"/>
      <c r="CK652" s="25"/>
      <c r="CL652" s="25"/>
    </row>
    <row r="653" spans="1:90" s="31" customFormat="1" ht="12">
      <c r="A653" s="7" t="s">
        <v>188</v>
      </c>
      <c r="B653" s="6" t="s">
        <v>45</v>
      </c>
      <c r="C653" s="6" t="s">
        <v>9</v>
      </c>
      <c r="D653" s="6" t="s">
        <v>6</v>
      </c>
      <c r="E653" s="6" t="s">
        <v>541</v>
      </c>
      <c r="F653" s="6" t="s">
        <v>189</v>
      </c>
      <c r="G653" s="67">
        <v>1995450</v>
      </c>
      <c r="H653" s="67"/>
      <c r="I653" s="67">
        <f t="shared" si="305"/>
        <v>1995450</v>
      </c>
      <c r="J653" s="67">
        <v>0</v>
      </c>
      <c r="K653" s="67">
        <v>0</v>
      </c>
      <c r="L653" s="67">
        <f t="shared" si="298"/>
        <v>0</v>
      </c>
      <c r="M653" s="67">
        <v>0</v>
      </c>
      <c r="N653" s="67">
        <v>0</v>
      </c>
      <c r="O653" s="67">
        <f t="shared" si="299"/>
        <v>0</v>
      </c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/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5"/>
      <c r="AW653" s="25"/>
      <c r="AX653" s="25"/>
      <c r="AY653" s="25"/>
      <c r="AZ653" s="25"/>
      <c r="BA653" s="25"/>
      <c r="BB653" s="25"/>
      <c r="BC653" s="25"/>
      <c r="BD653" s="25"/>
      <c r="BE653" s="25"/>
      <c r="BF653" s="25"/>
      <c r="BG653" s="25"/>
      <c r="BH653" s="25"/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T653" s="25"/>
      <c r="BU653" s="25"/>
      <c r="BV653" s="25"/>
      <c r="BW653" s="25"/>
      <c r="BX653" s="25"/>
      <c r="BY653" s="25"/>
      <c r="BZ653" s="25"/>
      <c r="CA653" s="25"/>
      <c r="CB653" s="25"/>
      <c r="CC653" s="25"/>
      <c r="CD653" s="25"/>
      <c r="CE653" s="25"/>
      <c r="CF653" s="25"/>
      <c r="CG653" s="25"/>
      <c r="CH653" s="25"/>
      <c r="CI653" s="25"/>
      <c r="CJ653" s="25"/>
      <c r="CK653" s="25"/>
      <c r="CL653" s="25"/>
    </row>
    <row r="654" spans="1:90" s="31" customFormat="1" ht="12">
      <c r="A654" s="7" t="s">
        <v>540</v>
      </c>
      <c r="B654" s="6" t="s">
        <v>45</v>
      </c>
      <c r="C654" s="6" t="s">
        <v>9</v>
      </c>
      <c r="D654" s="6" t="s">
        <v>6</v>
      </c>
      <c r="E654" s="6" t="s">
        <v>539</v>
      </c>
      <c r="F654" s="6"/>
      <c r="G654" s="67">
        <f>G655</f>
        <v>16370880</v>
      </c>
      <c r="H654" s="67">
        <f>H655</f>
        <v>0</v>
      </c>
      <c r="I654" s="67">
        <f t="shared" si="305"/>
        <v>16370880</v>
      </c>
      <c r="J654" s="67">
        <f t="shared" ref="J654:M655" si="324">J655</f>
        <v>0</v>
      </c>
      <c r="K654" s="67">
        <f>K655</f>
        <v>0</v>
      </c>
      <c r="L654" s="67">
        <f t="shared" si="298"/>
        <v>0</v>
      </c>
      <c r="M654" s="67">
        <f t="shared" si="324"/>
        <v>0</v>
      </c>
      <c r="N654" s="67">
        <f>N655</f>
        <v>0</v>
      </c>
      <c r="O654" s="67">
        <f t="shared" si="299"/>
        <v>0</v>
      </c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  <c r="AG654" s="25"/>
      <c r="AH654" s="25"/>
      <c r="AI654" s="25"/>
      <c r="AJ654" s="25"/>
      <c r="AK654" s="25"/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5"/>
      <c r="AW654" s="25"/>
      <c r="AX654" s="25"/>
      <c r="AY654" s="25"/>
      <c r="AZ654" s="25"/>
      <c r="BA654" s="25"/>
      <c r="BB654" s="25"/>
      <c r="BC654" s="25"/>
      <c r="BD654" s="25"/>
      <c r="BE654" s="25"/>
      <c r="BF654" s="25"/>
      <c r="BG654" s="25"/>
      <c r="BH654" s="25"/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T654" s="25"/>
      <c r="BU654" s="25"/>
      <c r="BV654" s="25"/>
      <c r="BW654" s="25"/>
      <c r="BX654" s="25"/>
      <c r="BY654" s="25"/>
      <c r="BZ654" s="25"/>
      <c r="CA654" s="25"/>
      <c r="CB654" s="25"/>
      <c r="CC654" s="25"/>
      <c r="CD654" s="25"/>
      <c r="CE654" s="25"/>
      <c r="CF654" s="25"/>
      <c r="CG654" s="25"/>
      <c r="CH654" s="25"/>
      <c r="CI654" s="25"/>
      <c r="CJ654" s="25"/>
      <c r="CK654" s="25"/>
      <c r="CL654" s="25"/>
    </row>
    <row r="655" spans="1:90" s="31" customFormat="1" ht="24">
      <c r="A655" s="7" t="s">
        <v>88</v>
      </c>
      <c r="B655" s="6" t="s">
        <v>45</v>
      </c>
      <c r="C655" s="6" t="s">
        <v>9</v>
      </c>
      <c r="D655" s="6" t="s">
        <v>6</v>
      </c>
      <c r="E655" s="6" t="s">
        <v>539</v>
      </c>
      <c r="F655" s="6" t="s">
        <v>87</v>
      </c>
      <c r="G655" s="67">
        <f>G656</f>
        <v>16370880</v>
      </c>
      <c r="H655" s="67">
        <f>H656</f>
        <v>0</v>
      </c>
      <c r="I655" s="67">
        <f t="shared" si="305"/>
        <v>16370880</v>
      </c>
      <c r="J655" s="67">
        <f t="shared" si="324"/>
        <v>0</v>
      </c>
      <c r="K655" s="67">
        <f>K656</f>
        <v>0</v>
      </c>
      <c r="L655" s="67">
        <f t="shared" si="298"/>
        <v>0</v>
      </c>
      <c r="M655" s="67">
        <f t="shared" si="324"/>
        <v>0</v>
      </c>
      <c r="N655" s="67">
        <f>N656</f>
        <v>0</v>
      </c>
      <c r="O655" s="67">
        <f t="shared" si="299"/>
        <v>0</v>
      </c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  <c r="AG655" s="25"/>
      <c r="AH655" s="25"/>
      <c r="AI655" s="25"/>
      <c r="AJ655" s="25"/>
      <c r="AK655" s="25"/>
      <c r="AL655" s="25"/>
      <c r="AM655" s="25"/>
      <c r="AN655" s="25"/>
      <c r="AO655" s="25"/>
      <c r="AP655" s="25"/>
      <c r="AQ655" s="25"/>
      <c r="AR655" s="25"/>
      <c r="AS655" s="25"/>
      <c r="AT655" s="25"/>
      <c r="AU655" s="25"/>
      <c r="AV655" s="25"/>
      <c r="AW655" s="25"/>
      <c r="AX655" s="25"/>
      <c r="AY655" s="25"/>
      <c r="AZ655" s="25"/>
      <c r="BA655" s="25"/>
      <c r="BB655" s="25"/>
      <c r="BC655" s="25"/>
      <c r="BD655" s="25"/>
      <c r="BE655" s="25"/>
      <c r="BF655" s="25"/>
      <c r="BG655" s="25"/>
      <c r="BH655" s="25"/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T655" s="25"/>
      <c r="BU655" s="25"/>
      <c r="BV655" s="25"/>
      <c r="BW655" s="25"/>
      <c r="BX655" s="25"/>
      <c r="BY655" s="25"/>
      <c r="BZ655" s="25"/>
      <c r="CA655" s="25"/>
      <c r="CB655" s="25"/>
      <c r="CC655" s="25"/>
      <c r="CD655" s="25"/>
      <c r="CE655" s="25"/>
      <c r="CF655" s="25"/>
      <c r="CG655" s="25"/>
      <c r="CH655" s="25"/>
      <c r="CI655" s="25"/>
      <c r="CJ655" s="25"/>
      <c r="CK655" s="25"/>
      <c r="CL655" s="25"/>
    </row>
    <row r="656" spans="1:90" s="31" customFormat="1" ht="12">
      <c r="A656" s="7" t="s">
        <v>188</v>
      </c>
      <c r="B656" s="6" t="s">
        <v>45</v>
      </c>
      <c r="C656" s="6" t="s">
        <v>9</v>
      </c>
      <c r="D656" s="6" t="s">
        <v>6</v>
      </c>
      <c r="E656" s="6" t="s">
        <v>539</v>
      </c>
      <c r="F656" s="6" t="s">
        <v>189</v>
      </c>
      <c r="G656" s="67">
        <v>16370880</v>
      </c>
      <c r="H656" s="67"/>
      <c r="I656" s="67">
        <f t="shared" si="305"/>
        <v>16370880</v>
      </c>
      <c r="J656" s="67"/>
      <c r="K656" s="67"/>
      <c r="L656" s="67">
        <f t="shared" si="298"/>
        <v>0</v>
      </c>
      <c r="M656" s="67"/>
      <c r="N656" s="67"/>
      <c r="O656" s="67">
        <f t="shared" si="299"/>
        <v>0</v>
      </c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/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5"/>
      <c r="AW656" s="25"/>
      <c r="AX656" s="25"/>
      <c r="AY656" s="25"/>
      <c r="AZ656" s="25"/>
      <c r="BA656" s="25"/>
      <c r="BB656" s="25"/>
      <c r="BC656" s="25"/>
      <c r="BD656" s="25"/>
      <c r="BE656" s="25"/>
      <c r="BF656" s="25"/>
      <c r="BG656" s="25"/>
      <c r="BH656" s="25"/>
      <c r="BI656" s="25"/>
      <c r="BJ656" s="25"/>
      <c r="BK656" s="25"/>
      <c r="BL656" s="25"/>
      <c r="BM656" s="25"/>
      <c r="BN656" s="25"/>
      <c r="BO656" s="25"/>
      <c r="BP656" s="25"/>
      <c r="BQ656" s="25"/>
      <c r="BR656" s="25"/>
      <c r="BS656" s="25"/>
      <c r="BT656" s="25"/>
      <c r="BU656" s="25"/>
      <c r="BV656" s="25"/>
      <c r="BW656" s="25"/>
      <c r="BX656" s="25"/>
      <c r="BY656" s="25"/>
      <c r="BZ656" s="25"/>
      <c r="CA656" s="25"/>
      <c r="CB656" s="25"/>
      <c r="CC656" s="25"/>
      <c r="CD656" s="25"/>
      <c r="CE656" s="25"/>
      <c r="CF656" s="25"/>
      <c r="CG656" s="25"/>
      <c r="CH656" s="25"/>
      <c r="CI656" s="25"/>
      <c r="CJ656" s="25"/>
      <c r="CK656" s="25"/>
      <c r="CL656" s="25"/>
    </row>
    <row r="657" spans="1:90" s="31" customFormat="1" ht="36">
      <c r="A657" s="48" t="s">
        <v>484</v>
      </c>
      <c r="B657" s="6" t="s">
        <v>45</v>
      </c>
      <c r="C657" s="6" t="s">
        <v>9</v>
      </c>
      <c r="D657" s="6" t="s">
        <v>6</v>
      </c>
      <c r="E657" s="6" t="s">
        <v>444</v>
      </c>
      <c r="F657" s="6"/>
      <c r="G657" s="67">
        <f>G658</f>
        <v>731032</v>
      </c>
      <c r="H657" s="67">
        <f>H658</f>
        <v>0</v>
      </c>
      <c r="I657" s="67">
        <f t="shared" si="305"/>
        <v>731032</v>
      </c>
      <c r="J657" s="67">
        <f t="shared" ref="J657:M658" si="325">J658</f>
        <v>731032</v>
      </c>
      <c r="K657" s="67">
        <f>K658</f>
        <v>0</v>
      </c>
      <c r="L657" s="67">
        <f t="shared" si="298"/>
        <v>731032</v>
      </c>
      <c r="M657" s="67">
        <f t="shared" si="325"/>
        <v>731032</v>
      </c>
      <c r="N657" s="67">
        <f>N658</f>
        <v>0</v>
      </c>
      <c r="O657" s="67">
        <f t="shared" si="299"/>
        <v>731032</v>
      </c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/>
      <c r="AR657" s="25"/>
      <c r="AS657" s="25"/>
      <c r="AT657" s="25"/>
      <c r="AU657" s="25"/>
      <c r="AV657" s="25"/>
      <c r="AW657" s="25"/>
      <c r="AX657" s="25"/>
      <c r="AY657" s="25"/>
      <c r="AZ657" s="25"/>
      <c r="BA657" s="25"/>
      <c r="BB657" s="25"/>
      <c r="BC657" s="25"/>
      <c r="BD657" s="25"/>
      <c r="BE657" s="25"/>
      <c r="BF657" s="25"/>
      <c r="BG657" s="25"/>
      <c r="BH657" s="25"/>
      <c r="BI657" s="25"/>
      <c r="BJ657" s="25"/>
      <c r="BK657" s="25"/>
      <c r="BL657" s="25"/>
      <c r="BM657" s="25"/>
      <c r="BN657" s="25"/>
      <c r="BO657" s="25"/>
      <c r="BP657" s="25"/>
      <c r="BQ657" s="25"/>
      <c r="BR657" s="25"/>
      <c r="BS657" s="25"/>
      <c r="BT657" s="25"/>
      <c r="BU657" s="25"/>
      <c r="BV657" s="25"/>
      <c r="BW657" s="25"/>
      <c r="BX657" s="25"/>
      <c r="BY657" s="25"/>
      <c r="BZ657" s="25"/>
      <c r="CA657" s="25"/>
      <c r="CB657" s="25"/>
      <c r="CC657" s="25"/>
      <c r="CD657" s="25"/>
      <c r="CE657" s="25"/>
      <c r="CF657" s="25"/>
      <c r="CG657" s="25"/>
      <c r="CH657" s="25"/>
      <c r="CI657" s="25"/>
      <c r="CJ657" s="25"/>
      <c r="CK657" s="25"/>
      <c r="CL657" s="25"/>
    </row>
    <row r="658" spans="1:90" s="31" customFormat="1" ht="24">
      <c r="A658" s="7" t="s">
        <v>88</v>
      </c>
      <c r="B658" s="6" t="s">
        <v>45</v>
      </c>
      <c r="C658" s="6" t="s">
        <v>9</v>
      </c>
      <c r="D658" s="6" t="s">
        <v>6</v>
      </c>
      <c r="E658" s="6" t="s">
        <v>444</v>
      </c>
      <c r="F658" s="6" t="s">
        <v>87</v>
      </c>
      <c r="G658" s="67">
        <f>G659</f>
        <v>731032</v>
      </c>
      <c r="H658" s="67">
        <f>H659</f>
        <v>0</v>
      </c>
      <c r="I658" s="67">
        <f t="shared" si="305"/>
        <v>731032</v>
      </c>
      <c r="J658" s="67">
        <f t="shared" si="325"/>
        <v>731032</v>
      </c>
      <c r="K658" s="67">
        <f>K659</f>
        <v>0</v>
      </c>
      <c r="L658" s="67">
        <f t="shared" si="298"/>
        <v>731032</v>
      </c>
      <c r="M658" s="67">
        <f t="shared" si="325"/>
        <v>731032</v>
      </c>
      <c r="N658" s="67">
        <f>N659</f>
        <v>0</v>
      </c>
      <c r="O658" s="67">
        <f t="shared" si="299"/>
        <v>731032</v>
      </c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  <c r="AG658" s="25"/>
      <c r="AH658" s="25"/>
      <c r="AI658" s="25"/>
      <c r="AJ658" s="25"/>
      <c r="AK658" s="25"/>
      <c r="AL658" s="25"/>
      <c r="AM658" s="25"/>
      <c r="AN658" s="25"/>
      <c r="AO658" s="25"/>
      <c r="AP658" s="25"/>
      <c r="AQ658" s="25"/>
      <c r="AR658" s="25"/>
      <c r="AS658" s="25"/>
      <c r="AT658" s="25"/>
      <c r="AU658" s="25"/>
      <c r="AV658" s="25"/>
      <c r="AW658" s="25"/>
      <c r="AX658" s="25"/>
      <c r="AY658" s="25"/>
      <c r="AZ658" s="25"/>
      <c r="BA658" s="25"/>
      <c r="BB658" s="25"/>
      <c r="BC658" s="25"/>
      <c r="BD658" s="25"/>
      <c r="BE658" s="25"/>
      <c r="BF658" s="25"/>
      <c r="BG658" s="25"/>
      <c r="BH658" s="25"/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T658" s="25"/>
      <c r="BU658" s="25"/>
      <c r="BV658" s="25"/>
      <c r="BW658" s="25"/>
      <c r="BX658" s="25"/>
      <c r="BY658" s="25"/>
      <c r="BZ658" s="25"/>
      <c r="CA658" s="25"/>
      <c r="CB658" s="25"/>
      <c r="CC658" s="25"/>
      <c r="CD658" s="25"/>
      <c r="CE658" s="25"/>
      <c r="CF658" s="25"/>
      <c r="CG658" s="25"/>
      <c r="CH658" s="25"/>
      <c r="CI658" s="25"/>
      <c r="CJ658" s="25"/>
      <c r="CK658" s="25"/>
      <c r="CL658" s="25"/>
    </row>
    <row r="659" spans="1:90" s="31" customFormat="1" ht="11.25" customHeight="1">
      <c r="A659" s="7" t="s">
        <v>188</v>
      </c>
      <c r="B659" s="6" t="s">
        <v>45</v>
      </c>
      <c r="C659" s="6" t="s">
        <v>9</v>
      </c>
      <c r="D659" s="6" t="s">
        <v>6</v>
      </c>
      <c r="E659" s="6" t="s">
        <v>444</v>
      </c>
      <c r="F659" s="6" t="s">
        <v>189</v>
      </c>
      <c r="G659" s="67">
        <f>365516+365516</f>
        <v>731032</v>
      </c>
      <c r="H659" s="67"/>
      <c r="I659" s="67">
        <f t="shared" si="305"/>
        <v>731032</v>
      </c>
      <c r="J659" s="68">
        <f>365516+365516</f>
        <v>731032</v>
      </c>
      <c r="K659" s="67"/>
      <c r="L659" s="67">
        <f t="shared" si="298"/>
        <v>731032</v>
      </c>
      <c r="M659" s="67">
        <f>365516+365516</f>
        <v>731032</v>
      </c>
      <c r="N659" s="67"/>
      <c r="O659" s="67">
        <f t="shared" si="299"/>
        <v>731032</v>
      </c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  <c r="AG659" s="25"/>
      <c r="AH659" s="25"/>
      <c r="AI659" s="25"/>
      <c r="AJ659" s="25"/>
      <c r="AK659" s="25"/>
      <c r="AL659" s="25"/>
      <c r="AM659" s="25"/>
      <c r="AN659" s="25"/>
      <c r="AO659" s="25"/>
      <c r="AP659" s="25"/>
      <c r="AQ659" s="25"/>
      <c r="AR659" s="25"/>
      <c r="AS659" s="25"/>
      <c r="AT659" s="25"/>
      <c r="AU659" s="25"/>
      <c r="AV659" s="25"/>
      <c r="AW659" s="25"/>
      <c r="AX659" s="25"/>
      <c r="AY659" s="25"/>
      <c r="AZ659" s="25"/>
      <c r="BA659" s="25"/>
      <c r="BB659" s="25"/>
      <c r="BC659" s="25"/>
      <c r="BD659" s="25"/>
      <c r="BE659" s="25"/>
      <c r="BF659" s="25"/>
      <c r="BG659" s="25"/>
      <c r="BH659" s="25"/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T659" s="25"/>
      <c r="BU659" s="25"/>
      <c r="BV659" s="25"/>
      <c r="BW659" s="25"/>
      <c r="BX659" s="25"/>
      <c r="BY659" s="25"/>
      <c r="BZ659" s="25"/>
      <c r="CA659" s="25"/>
      <c r="CB659" s="25"/>
      <c r="CC659" s="25"/>
      <c r="CD659" s="25"/>
      <c r="CE659" s="25"/>
      <c r="CF659" s="25"/>
      <c r="CG659" s="25"/>
      <c r="CH659" s="25"/>
      <c r="CI659" s="25"/>
      <c r="CJ659" s="25"/>
      <c r="CK659" s="25"/>
      <c r="CL659" s="25"/>
    </row>
    <row r="660" spans="1:90" s="31" customFormat="1" ht="24" hidden="1">
      <c r="A660" s="48" t="s">
        <v>448</v>
      </c>
      <c r="B660" s="6" t="s">
        <v>45</v>
      </c>
      <c r="C660" s="6" t="s">
        <v>9</v>
      </c>
      <c r="D660" s="6" t="s">
        <v>6</v>
      </c>
      <c r="E660" s="6" t="s">
        <v>447</v>
      </c>
      <c r="F660" s="6"/>
      <c r="G660" s="67">
        <f>G661</f>
        <v>0</v>
      </c>
      <c r="H660" s="67">
        <f>H661</f>
        <v>0</v>
      </c>
      <c r="I660" s="67">
        <f t="shared" si="305"/>
        <v>0</v>
      </c>
      <c r="J660" s="67">
        <f t="shared" ref="J660:M661" si="326">J661</f>
        <v>0</v>
      </c>
      <c r="K660" s="67">
        <f>K661</f>
        <v>0</v>
      </c>
      <c r="L660" s="67">
        <f t="shared" si="298"/>
        <v>0</v>
      </c>
      <c r="M660" s="67">
        <f t="shared" si="326"/>
        <v>0</v>
      </c>
      <c r="N660" s="67">
        <f>N661</f>
        <v>0</v>
      </c>
      <c r="O660" s="67">
        <f t="shared" si="299"/>
        <v>0</v>
      </c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/>
      <c r="AR660" s="25"/>
      <c r="AS660" s="25"/>
      <c r="AT660" s="25"/>
      <c r="AU660" s="25"/>
      <c r="AV660" s="25"/>
      <c r="AW660" s="25"/>
      <c r="AX660" s="25"/>
      <c r="AY660" s="25"/>
      <c r="AZ660" s="25"/>
      <c r="BA660" s="25"/>
      <c r="BB660" s="25"/>
      <c r="BC660" s="25"/>
      <c r="BD660" s="25"/>
      <c r="BE660" s="25"/>
      <c r="BF660" s="25"/>
      <c r="BG660" s="25"/>
      <c r="BH660" s="25"/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T660" s="25"/>
      <c r="BU660" s="25"/>
      <c r="BV660" s="25"/>
      <c r="BW660" s="25"/>
      <c r="BX660" s="25"/>
      <c r="BY660" s="25"/>
      <c r="BZ660" s="25"/>
      <c r="CA660" s="25"/>
      <c r="CB660" s="25"/>
      <c r="CC660" s="25"/>
      <c r="CD660" s="25"/>
      <c r="CE660" s="25"/>
      <c r="CF660" s="25"/>
      <c r="CG660" s="25"/>
      <c r="CH660" s="25"/>
      <c r="CI660" s="25"/>
      <c r="CJ660" s="25"/>
      <c r="CK660" s="25"/>
      <c r="CL660" s="25"/>
    </row>
    <row r="661" spans="1:90" s="31" customFormat="1" ht="24" hidden="1">
      <c r="A661" s="7" t="s">
        <v>88</v>
      </c>
      <c r="B661" s="6" t="s">
        <v>45</v>
      </c>
      <c r="C661" s="6" t="s">
        <v>9</v>
      </c>
      <c r="D661" s="6" t="s">
        <v>6</v>
      </c>
      <c r="E661" s="6" t="s">
        <v>447</v>
      </c>
      <c r="F661" s="6" t="s">
        <v>87</v>
      </c>
      <c r="G661" s="67">
        <f>G662</f>
        <v>0</v>
      </c>
      <c r="H661" s="67">
        <f>H662</f>
        <v>0</v>
      </c>
      <c r="I661" s="67">
        <f t="shared" si="305"/>
        <v>0</v>
      </c>
      <c r="J661" s="67">
        <f t="shared" si="326"/>
        <v>0</v>
      </c>
      <c r="K661" s="67">
        <f>K662</f>
        <v>0</v>
      </c>
      <c r="L661" s="67">
        <f t="shared" si="298"/>
        <v>0</v>
      </c>
      <c r="M661" s="67">
        <f t="shared" si="326"/>
        <v>0</v>
      </c>
      <c r="N661" s="67">
        <f>N662</f>
        <v>0</v>
      </c>
      <c r="O661" s="67">
        <f t="shared" si="299"/>
        <v>0</v>
      </c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/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5"/>
      <c r="AW661" s="25"/>
      <c r="AX661" s="25"/>
      <c r="AY661" s="25"/>
      <c r="AZ661" s="25"/>
      <c r="BA661" s="25"/>
      <c r="BB661" s="25"/>
      <c r="BC661" s="25"/>
      <c r="BD661" s="25"/>
      <c r="BE661" s="25"/>
      <c r="BF661" s="25"/>
      <c r="BG661" s="25"/>
      <c r="BH661" s="25"/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T661" s="25"/>
      <c r="BU661" s="25"/>
      <c r="BV661" s="25"/>
      <c r="BW661" s="25"/>
      <c r="BX661" s="25"/>
      <c r="BY661" s="25"/>
      <c r="BZ661" s="25"/>
      <c r="CA661" s="25"/>
      <c r="CB661" s="25"/>
      <c r="CC661" s="25"/>
      <c r="CD661" s="25"/>
      <c r="CE661" s="25"/>
      <c r="CF661" s="25"/>
      <c r="CG661" s="25"/>
      <c r="CH661" s="25"/>
      <c r="CI661" s="25"/>
      <c r="CJ661" s="25"/>
      <c r="CK661" s="25"/>
      <c r="CL661" s="25"/>
    </row>
    <row r="662" spans="1:90" s="31" customFormat="1" ht="12" hidden="1">
      <c r="A662" s="7" t="s">
        <v>188</v>
      </c>
      <c r="B662" s="6" t="s">
        <v>45</v>
      </c>
      <c r="C662" s="6" t="s">
        <v>9</v>
      </c>
      <c r="D662" s="6" t="s">
        <v>6</v>
      </c>
      <c r="E662" s="6" t="s">
        <v>447</v>
      </c>
      <c r="F662" s="6" t="s">
        <v>189</v>
      </c>
      <c r="G662" s="67"/>
      <c r="H662" s="67"/>
      <c r="I662" s="67">
        <f t="shared" si="305"/>
        <v>0</v>
      </c>
      <c r="J662" s="68"/>
      <c r="K662" s="67"/>
      <c r="L662" s="67">
        <f t="shared" si="298"/>
        <v>0</v>
      </c>
      <c r="M662" s="67"/>
      <c r="N662" s="67"/>
      <c r="O662" s="67">
        <f t="shared" si="299"/>
        <v>0</v>
      </c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/>
      <c r="AO662" s="25"/>
      <c r="AP662" s="25"/>
      <c r="AQ662" s="25"/>
      <c r="AR662" s="25"/>
      <c r="AS662" s="25"/>
      <c r="AT662" s="25"/>
      <c r="AU662" s="25"/>
      <c r="AV662" s="25"/>
      <c r="AW662" s="25"/>
      <c r="AX662" s="25"/>
      <c r="AY662" s="25"/>
      <c r="AZ662" s="25"/>
      <c r="BA662" s="25"/>
      <c r="BB662" s="25"/>
      <c r="BC662" s="25"/>
      <c r="BD662" s="25"/>
      <c r="BE662" s="25"/>
      <c r="BF662" s="25"/>
      <c r="BG662" s="25"/>
      <c r="BH662" s="25"/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T662" s="25"/>
      <c r="BU662" s="25"/>
      <c r="BV662" s="25"/>
      <c r="BW662" s="25"/>
      <c r="BX662" s="25"/>
      <c r="BY662" s="25"/>
      <c r="BZ662" s="25"/>
      <c r="CA662" s="25"/>
      <c r="CB662" s="25"/>
      <c r="CC662" s="25"/>
      <c r="CD662" s="25"/>
      <c r="CE662" s="25"/>
      <c r="CF662" s="25"/>
      <c r="CG662" s="25"/>
      <c r="CH662" s="25"/>
      <c r="CI662" s="25"/>
      <c r="CJ662" s="25"/>
      <c r="CK662" s="25"/>
      <c r="CL662" s="25"/>
    </row>
    <row r="663" spans="1:90" s="31" customFormat="1" ht="12" hidden="1">
      <c r="A663" s="72" t="s">
        <v>483</v>
      </c>
      <c r="B663" s="6" t="s">
        <v>45</v>
      </c>
      <c r="C663" s="6" t="s">
        <v>9</v>
      </c>
      <c r="D663" s="6" t="s">
        <v>6</v>
      </c>
      <c r="E663" s="6" t="s">
        <v>486</v>
      </c>
      <c r="F663" s="6"/>
      <c r="G663" s="67">
        <f>G664</f>
        <v>0</v>
      </c>
      <c r="H663" s="67">
        <f>H664</f>
        <v>0</v>
      </c>
      <c r="I663" s="67">
        <f t="shared" si="305"/>
        <v>0</v>
      </c>
      <c r="J663" s="67">
        <f t="shared" ref="J663:M664" si="327">J664</f>
        <v>0</v>
      </c>
      <c r="K663" s="67">
        <f>K664</f>
        <v>0</v>
      </c>
      <c r="L663" s="67">
        <f t="shared" si="298"/>
        <v>0</v>
      </c>
      <c r="M663" s="67">
        <f t="shared" si="327"/>
        <v>0</v>
      </c>
      <c r="N663" s="67">
        <f>N664</f>
        <v>0</v>
      </c>
      <c r="O663" s="67">
        <f t="shared" si="299"/>
        <v>0</v>
      </c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  <c r="AG663" s="25"/>
      <c r="AH663" s="25"/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5"/>
      <c r="AW663" s="25"/>
      <c r="AX663" s="25"/>
      <c r="AY663" s="25"/>
      <c r="AZ663" s="25"/>
      <c r="BA663" s="25"/>
      <c r="BB663" s="25"/>
      <c r="BC663" s="25"/>
      <c r="BD663" s="25"/>
      <c r="BE663" s="25"/>
      <c r="BF663" s="25"/>
      <c r="BG663" s="25"/>
      <c r="BH663" s="25"/>
      <c r="BI663" s="25"/>
      <c r="BJ663" s="25"/>
      <c r="BK663" s="25"/>
      <c r="BL663" s="25"/>
      <c r="BM663" s="25"/>
      <c r="BN663" s="25"/>
      <c r="BO663" s="25"/>
      <c r="BP663" s="25"/>
      <c r="BQ663" s="25"/>
      <c r="BR663" s="25"/>
      <c r="BS663" s="25"/>
      <c r="BT663" s="25"/>
      <c r="BU663" s="25"/>
      <c r="BV663" s="25"/>
      <c r="BW663" s="25"/>
      <c r="BX663" s="25"/>
      <c r="BY663" s="25"/>
      <c r="BZ663" s="25"/>
      <c r="CA663" s="25"/>
      <c r="CB663" s="25"/>
      <c r="CC663" s="25"/>
      <c r="CD663" s="25"/>
      <c r="CE663" s="25"/>
      <c r="CF663" s="25"/>
      <c r="CG663" s="25"/>
      <c r="CH663" s="25"/>
      <c r="CI663" s="25"/>
      <c r="CJ663" s="25"/>
      <c r="CK663" s="25"/>
      <c r="CL663" s="25"/>
    </row>
    <row r="664" spans="1:90" s="31" customFormat="1" ht="24" hidden="1">
      <c r="A664" s="7" t="s">
        <v>106</v>
      </c>
      <c r="B664" s="6" t="s">
        <v>45</v>
      </c>
      <c r="C664" s="6" t="s">
        <v>9</v>
      </c>
      <c r="D664" s="6" t="s">
        <v>6</v>
      </c>
      <c r="E664" s="6" t="s">
        <v>486</v>
      </c>
      <c r="F664" s="6" t="s">
        <v>87</v>
      </c>
      <c r="G664" s="67">
        <f>G665</f>
        <v>0</v>
      </c>
      <c r="H664" s="67">
        <f>H665</f>
        <v>0</v>
      </c>
      <c r="I664" s="67">
        <f t="shared" si="305"/>
        <v>0</v>
      </c>
      <c r="J664" s="67">
        <f t="shared" si="327"/>
        <v>0</v>
      </c>
      <c r="K664" s="67">
        <f>K665</f>
        <v>0</v>
      </c>
      <c r="L664" s="67">
        <f t="shared" si="298"/>
        <v>0</v>
      </c>
      <c r="M664" s="67">
        <f t="shared" si="327"/>
        <v>0</v>
      </c>
      <c r="N664" s="67">
        <f>N665</f>
        <v>0</v>
      </c>
      <c r="O664" s="67">
        <f t="shared" si="299"/>
        <v>0</v>
      </c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5"/>
      <c r="AW664" s="25"/>
      <c r="AX664" s="25"/>
      <c r="AY664" s="25"/>
      <c r="AZ664" s="25"/>
      <c r="BA664" s="25"/>
      <c r="BB664" s="25"/>
      <c r="BC664" s="25"/>
      <c r="BD664" s="25"/>
      <c r="BE664" s="25"/>
      <c r="BF664" s="25"/>
      <c r="BG664" s="25"/>
      <c r="BH664" s="25"/>
      <c r="BI664" s="25"/>
      <c r="BJ664" s="25"/>
      <c r="BK664" s="25"/>
      <c r="BL664" s="25"/>
      <c r="BM664" s="25"/>
      <c r="BN664" s="25"/>
      <c r="BO664" s="25"/>
      <c r="BP664" s="25"/>
      <c r="BQ664" s="25"/>
      <c r="BR664" s="25"/>
      <c r="BS664" s="25"/>
      <c r="BT664" s="25"/>
      <c r="BU664" s="25"/>
      <c r="BV664" s="25"/>
      <c r="BW664" s="25"/>
      <c r="BX664" s="25"/>
      <c r="BY664" s="25"/>
      <c r="BZ664" s="25"/>
      <c r="CA664" s="25"/>
      <c r="CB664" s="25"/>
      <c r="CC664" s="25"/>
      <c r="CD664" s="25"/>
      <c r="CE664" s="25"/>
      <c r="CF664" s="25"/>
      <c r="CG664" s="25"/>
      <c r="CH664" s="25"/>
      <c r="CI664" s="25"/>
      <c r="CJ664" s="25"/>
      <c r="CK664" s="25"/>
      <c r="CL664" s="25"/>
    </row>
    <row r="665" spans="1:90" s="31" customFormat="1" ht="12" hidden="1">
      <c r="A665" s="7" t="s">
        <v>190</v>
      </c>
      <c r="B665" s="6" t="s">
        <v>45</v>
      </c>
      <c r="C665" s="6" t="s">
        <v>9</v>
      </c>
      <c r="D665" s="6" t="s">
        <v>6</v>
      </c>
      <c r="E665" s="6" t="s">
        <v>486</v>
      </c>
      <c r="F665" s="6" t="s">
        <v>189</v>
      </c>
      <c r="G665" s="67"/>
      <c r="H665" s="67"/>
      <c r="I665" s="67">
        <f t="shared" si="305"/>
        <v>0</v>
      </c>
      <c r="J665" s="68"/>
      <c r="K665" s="67"/>
      <c r="L665" s="67">
        <f t="shared" si="298"/>
        <v>0</v>
      </c>
      <c r="M665" s="67"/>
      <c r="N665" s="67"/>
      <c r="O665" s="67">
        <f t="shared" si="299"/>
        <v>0</v>
      </c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/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5"/>
      <c r="AW665" s="25"/>
      <c r="AX665" s="25"/>
      <c r="AY665" s="25"/>
      <c r="AZ665" s="25"/>
      <c r="BA665" s="25"/>
      <c r="BB665" s="25"/>
      <c r="BC665" s="25"/>
      <c r="BD665" s="25"/>
      <c r="BE665" s="25"/>
      <c r="BF665" s="25"/>
      <c r="BG665" s="25"/>
      <c r="BH665" s="25"/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  <c r="BS665" s="25"/>
      <c r="BT665" s="25"/>
      <c r="BU665" s="25"/>
      <c r="BV665" s="25"/>
      <c r="BW665" s="25"/>
      <c r="BX665" s="25"/>
      <c r="BY665" s="25"/>
      <c r="BZ665" s="25"/>
      <c r="CA665" s="25"/>
      <c r="CB665" s="25"/>
      <c r="CC665" s="25"/>
      <c r="CD665" s="25"/>
      <c r="CE665" s="25"/>
      <c r="CF665" s="25"/>
      <c r="CG665" s="25"/>
      <c r="CH665" s="25"/>
      <c r="CI665" s="25"/>
      <c r="CJ665" s="25"/>
      <c r="CK665" s="25"/>
      <c r="CL665" s="25"/>
    </row>
    <row r="666" spans="1:90" s="31" customFormat="1" ht="12">
      <c r="A666" s="7" t="s">
        <v>421</v>
      </c>
      <c r="B666" s="6" t="s">
        <v>45</v>
      </c>
      <c r="C666" s="6" t="s">
        <v>9</v>
      </c>
      <c r="D666" s="6" t="s">
        <v>6</v>
      </c>
      <c r="E666" s="6" t="s">
        <v>420</v>
      </c>
      <c r="F666" s="6"/>
      <c r="G666" s="67">
        <f>G667+G670</f>
        <v>75000</v>
      </c>
      <c r="H666" s="67">
        <f>H667+H670</f>
        <v>505369</v>
      </c>
      <c r="I666" s="67">
        <f t="shared" si="305"/>
        <v>580369</v>
      </c>
      <c r="J666" s="67">
        <f t="shared" ref="J666:M666" si="328">J667+J670</f>
        <v>0</v>
      </c>
      <c r="K666" s="67">
        <f>K667+K670</f>
        <v>0</v>
      </c>
      <c r="L666" s="67">
        <f t="shared" si="298"/>
        <v>0</v>
      </c>
      <c r="M666" s="67">
        <f t="shared" si="328"/>
        <v>0</v>
      </c>
      <c r="N666" s="67">
        <f>N667+N670</f>
        <v>0</v>
      </c>
      <c r="O666" s="67">
        <f t="shared" si="299"/>
        <v>0</v>
      </c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/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5"/>
      <c r="AW666" s="25"/>
      <c r="AX666" s="25"/>
      <c r="AY666" s="25"/>
      <c r="AZ666" s="25"/>
      <c r="BA666" s="25"/>
      <c r="BB666" s="25"/>
      <c r="BC666" s="25"/>
      <c r="BD666" s="25"/>
      <c r="BE666" s="25"/>
      <c r="BF666" s="25"/>
      <c r="BG666" s="25"/>
      <c r="BH666" s="25"/>
      <c r="BI666" s="25"/>
      <c r="BJ666" s="25"/>
      <c r="BK666" s="25"/>
      <c r="BL666" s="25"/>
      <c r="BM666" s="25"/>
      <c r="BN666" s="25"/>
      <c r="BO666" s="25"/>
      <c r="BP666" s="25"/>
      <c r="BQ666" s="25"/>
      <c r="BR666" s="25"/>
      <c r="BS666" s="25"/>
      <c r="BT666" s="25"/>
      <c r="BU666" s="25"/>
      <c r="BV666" s="25"/>
      <c r="BW666" s="25"/>
      <c r="BX666" s="25"/>
      <c r="BY666" s="25"/>
      <c r="BZ666" s="25"/>
      <c r="CA666" s="25"/>
      <c r="CB666" s="25"/>
      <c r="CC666" s="25"/>
      <c r="CD666" s="25"/>
      <c r="CE666" s="25"/>
      <c r="CF666" s="25"/>
      <c r="CG666" s="25"/>
      <c r="CH666" s="25"/>
      <c r="CI666" s="25"/>
      <c r="CJ666" s="25"/>
      <c r="CK666" s="25"/>
      <c r="CL666" s="25"/>
    </row>
    <row r="667" spans="1:90" s="31" customFormat="1" ht="24">
      <c r="A667" s="48" t="s">
        <v>308</v>
      </c>
      <c r="B667" s="6" t="s">
        <v>45</v>
      </c>
      <c r="C667" s="6" t="s">
        <v>9</v>
      </c>
      <c r="D667" s="6" t="s">
        <v>6</v>
      </c>
      <c r="E667" s="6" t="s">
        <v>419</v>
      </c>
      <c r="F667" s="6"/>
      <c r="G667" s="67">
        <f t="shared" ref="G667:N671" si="329">G668</f>
        <v>75000</v>
      </c>
      <c r="H667" s="67">
        <f t="shared" si="329"/>
        <v>505369</v>
      </c>
      <c r="I667" s="67">
        <f t="shared" si="305"/>
        <v>580369</v>
      </c>
      <c r="J667" s="67">
        <f t="shared" si="329"/>
        <v>0</v>
      </c>
      <c r="K667" s="67">
        <f t="shared" si="329"/>
        <v>0</v>
      </c>
      <c r="L667" s="67">
        <f t="shared" si="298"/>
        <v>0</v>
      </c>
      <c r="M667" s="67">
        <f t="shared" si="329"/>
        <v>0</v>
      </c>
      <c r="N667" s="67">
        <f t="shared" si="329"/>
        <v>0</v>
      </c>
      <c r="O667" s="67">
        <f t="shared" si="299"/>
        <v>0</v>
      </c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  <c r="AG667" s="25"/>
      <c r="AH667" s="25"/>
      <c r="AI667" s="25"/>
      <c r="AJ667" s="25"/>
      <c r="AK667" s="25"/>
      <c r="AL667" s="25"/>
      <c r="AM667" s="25"/>
      <c r="AN667" s="25"/>
      <c r="AO667" s="25"/>
      <c r="AP667" s="25"/>
      <c r="AQ667" s="25"/>
      <c r="AR667" s="25"/>
      <c r="AS667" s="25"/>
      <c r="AT667" s="25"/>
      <c r="AU667" s="25"/>
      <c r="AV667" s="25"/>
      <c r="AW667" s="25"/>
      <c r="AX667" s="25"/>
      <c r="AY667" s="25"/>
      <c r="AZ667" s="25"/>
      <c r="BA667" s="25"/>
      <c r="BB667" s="25"/>
      <c r="BC667" s="25"/>
      <c r="BD667" s="25"/>
      <c r="BE667" s="25"/>
      <c r="BF667" s="25"/>
      <c r="BG667" s="25"/>
      <c r="BH667" s="25"/>
      <c r="BI667" s="25"/>
      <c r="BJ667" s="25"/>
      <c r="BK667" s="25"/>
      <c r="BL667" s="25"/>
      <c r="BM667" s="25"/>
      <c r="BN667" s="25"/>
      <c r="BO667" s="25"/>
      <c r="BP667" s="25"/>
      <c r="BQ667" s="25"/>
      <c r="BR667" s="25"/>
      <c r="BS667" s="25"/>
      <c r="BT667" s="25"/>
      <c r="BU667" s="25"/>
      <c r="BV667" s="25"/>
      <c r="BW667" s="25"/>
      <c r="BX667" s="25"/>
      <c r="BY667" s="25"/>
      <c r="BZ667" s="25"/>
      <c r="CA667" s="25"/>
      <c r="CB667" s="25"/>
      <c r="CC667" s="25"/>
      <c r="CD667" s="25"/>
      <c r="CE667" s="25"/>
      <c r="CF667" s="25"/>
      <c r="CG667" s="25"/>
      <c r="CH667" s="25"/>
      <c r="CI667" s="25"/>
      <c r="CJ667" s="25"/>
      <c r="CK667" s="25"/>
      <c r="CL667" s="25"/>
    </row>
    <row r="668" spans="1:90" s="31" customFormat="1" ht="24">
      <c r="A668" s="7" t="s">
        <v>88</v>
      </c>
      <c r="B668" s="6" t="s">
        <v>45</v>
      </c>
      <c r="C668" s="6" t="s">
        <v>9</v>
      </c>
      <c r="D668" s="6" t="s">
        <v>6</v>
      </c>
      <c r="E668" s="6" t="s">
        <v>419</v>
      </c>
      <c r="F668" s="6" t="s">
        <v>87</v>
      </c>
      <c r="G668" s="67">
        <f t="shared" si="329"/>
        <v>75000</v>
      </c>
      <c r="H668" s="67">
        <f t="shared" si="329"/>
        <v>505369</v>
      </c>
      <c r="I668" s="67">
        <f t="shared" si="305"/>
        <v>580369</v>
      </c>
      <c r="J668" s="67">
        <f t="shared" si="329"/>
        <v>0</v>
      </c>
      <c r="K668" s="67">
        <f t="shared" si="329"/>
        <v>0</v>
      </c>
      <c r="L668" s="67">
        <f t="shared" ref="L668:L679" si="330">J668+K668</f>
        <v>0</v>
      </c>
      <c r="M668" s="67">
        <f t="shared" si="329"/>
        <v>0</v>
      </c>
      <c r="N668" s="67">
        <f t="shared" si="329"/>
        <v>0</v>
      </c>
      <c r="O668" s="67">
        <f t="shared" ref="O668:O679" si="331">M668+N668</f>
        <v>0</v>
      </c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  <c r="AG668" s="25"/>
      <c r="AH668" s="25"/>
      <c r="AI668" s="25"/>
      <c r="AJ668" s="25"/>
      <c r="AK668" s="25"/>
      <c r="AL668" s="25"/>
      <c r="AM668" s="25"/>
      <c r="AN668" s="25"/>
      <c r="AO668" s="25"/>
      <c r="AP668" s="25"/>
      <c r="AQ668" s="25"/>
      <c r="AR668" s="25"/>
      <c r="AS668" s="25"/>
      <c r="AT668" s="25"/>
      <c r="AU668" s="25"/>
      <c r="AV668" s="25"/>
      <c r="AW668" s="25"/>
      <c r="AX668" s="25"/>
      <c r="AY668" s="25"/>
      <c r="AZ668" s="25"/>
      <c r="BA668" s="25"/>
      <c r="BB668" s="25"/>
      <c r="BC668" s="25"/>
      <c r="BD668" s="25"/>
      <c r="BE668" s="25"/>
      <c r="BF668" s="25"/>
      <c r="BG668" s="25"/>
      <c r="BH668" s="25"/>
      <c r="BI668" s="25"/>
      <c r="BJ668" s="25"/>
      <c r="BK668" s="25"/>
      <c r="BL668" s="25"/>
      <c r="BM668" s="25"/>
      <c r="BN668" s="25"/>
      <c r="BO668" s="25"/>
      <c r="BP668" s="25"/>
      <c r="BQ668" s="25"/>
      <c r="BR668" s="25"/>
      <c r="BS668" s="25"/>
      <c r="BT668" s="25"/>
      <c r="BU668" s="25"/>
      <c r="BV668" s="25"/>
      <c r="BW668" s="25"/>
      <c r="BX668" s="25"/>
      <c r="BY668" s="25"/>
      <c r="BZ668" s="25"/>
      <c r="CA668" s="25"/>
      <c r="CB668" s="25"/>
      <c r="CC668" s="25"/>
      <c r="CD668" s="25"/>
      <c r="CE668" s="25"/>
      <c r="CF668" s="25"/>
      <c r="CG668" s="25"/>
      <c r="CH668" s="25"/>
      <c r="CI668" s="25"/>
      <c r="CJ668" s="25"/>
      <c r="CK668" s="25"/>
      <c r="CL668" s="25"/>
    </row>
    <row r="669" spans="1:90" s="31" customFormat="1" ht="16.5" customHeight="1">
      <c r="A669" s="7" t="s">
        <v>188</v>
      </c>
      <c r="B669" s="6" t="s">
        <v>45</v>
      </c>
      <c r="C669" s="6" t="s">
        <v>9</v>
      </c>
      <c r="D669" s="6" t="s">
        <v>6</v>
      </c>
      <c r="E669" s="6" t="s">
        <v>419</v>
      </c>
      <c r="F669" s="6" t="s">
        <v>189</v>
      </c>
      <c r="G669" s="67">
        <v>75000</v>
      </c>
      <c r="H669" s="67">
        <v>505369</v>
      </c>
      <c r="I669" s="67">
        <f t="shared" si="305"/>
        <v>580369</v>
      </c>
      <c r="J669" s="68">
        <v>0</v>
      </c>
      <c r="K669" s="67"/>
      <c r="L669" s="67">
        <f t="shared" si="330"/>
        <v>0</v>
      </c>
      <c r="M669" s="67">
        <v>0</v>
      </c>
      <c r="N669" s="67"/>
      <c r="O669" s="67">
        <f t="shared" si="331"/>
        <v>0</v>
      </c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5"/>
      <c r="AW669" s="25"/>
      <c r="AX669" s="25"/>
      <c r="AY669" s="25"/>
      <c r="AZ669" s="25"/>
      <c r="BA669" s="25"/>
      <c r="BB669" s="25"/>
      <c r="BC669" s="25"/>
      <c r="BD669" s="25"/>
      <c r="BE669" s="25"/>
      <c r="BF669" s="25"/>
      <c r="BG669" s="25"/>
      <c r="BH669" s="25"/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T669" s="25"/>
      <c r="BU669" s="25"/>
      <c r="BV669" s="25"/>
      <c r="BW669" s="25"/>
      <c r="BX669" s="25"/>
      <c r="BY669" s="25"/>
      <c r="BZ669" s="25"/>
      <c r="CA669" s="25"/>
      <c r="CB669" s="25"/>
      <c r="CC669" s="25"/>
      <c r="CD669" s="25"/>
      <c r="CE669" s="25"/>
      <c r="CF669" s="25"/>
      <c r="CG669" s="25"/>
      <c r="CH669" s="25"/>
      <c r="CI669" s="25"/>
      <c r="CJ669" s="25"/>
      <c r="CK669" s="25"/>
      <c r="CL669" s="25"/>
    </row>
    <row r="670" spans="1:90" s="31" customFormat="1" ht="13.5" hidden="1" customHeight="1">
      <c r="A670" s="48" t="s">
        <v>446</v>
      </c>
      <c r="B670" s="6" t="s">
        <v>45</v>
      </c>
      <c r="C670" s="6" t="s">
        <v>9</v>
      </c>
      <c r="D670" s="6" t="s">
        <v>6</v>
      </c>
      <c r="E670" s="6" t="s">
        <v>445</v>
      </c>
      <c r="F670" s="6"/>
      <c r="G670" s="67">
        <f t="shared" si="329"/>
        <v>0</v>
      </c>
      <c r="H670" s="67">
        <f t="shared" si="329"/>
        <v>0</v>
      </c>
      <c r="I670" s="67">
        <f t="shared" si="305"/>
        <v>0</v>
      </c>
      <c r="J670" s="67">
        <f t="shared" si="329"/>
        <v>0</v>
      </c>
      <c r="K670" s="67">
        <f t="shared" si="329"/>
        <v>0</v>
      </c>
      <c r="L670" s="67">
        <f t="shared" si="330"/>
        <v>0</v>
      </c>
      <c r="M670" s="67">
        <f t="shared" si="329"/>
        <v>0</v>
      </c>
      <c r="N670" s="67">
        <f t="shared" si="329"/>
        <v>0</v>
      </c>
      <c r="O670" s="67">
        <f t="shared" si="331"/>
        <v>0</v>
      </c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/>
      <c r="AQ670" s="25"/>
      <c r="AR670" s="25"/>
      <c r="AS670" s="25"/>
      <c r="AT670" s="25"/>
      <c r="AU670" s="25"/>
      <c r="AV670" s="25"/>
      <c r="AW670" s="25"/>
      <c r="AX670" s="25"/>
      <c r="AY670" s="25"/>
      <c r="AZ670" s="25"/>
      <c r="BA670" s="25"/>
      <c r="BB670" s="25"/>
      <c r="BC670" s="25"/>
      <c r="BD670" s="25"/>
      <c r="BE670" s="25"/>
      <c r="BF670" s="25"/>
      <c r="BG670" s="25"/>
      <c r="BH670" s="25"/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T670" s="25"/>
      <c r="BU670" s="25"/>
      <c r="BV670" s="25"/>
      <c r="BW670" s="25"/>
      <c r="BX670" s="25"/>
      <c r="BY670" s="25"/>
      <c r="BZ670" s="25"/>
      <c r="CA670" s="25"/>
      <c r="CB670" s="25"/>
      <c r="CC670" s="25"/>
      <c r="CD670" s="25"/>
      <c r="CE670" s="25"/>
      <c r="CF670" s="25"/>
      <c r="CG670" s="25"/>
      <c r="CH670" s="25"/>
      <c r="CI670" s="25"/>
      <c r="CJ670" s="25"/>
      <c r="CK670" s="25"/>
      <c r="CL670" s="25"/>
    </row>
    <row r="671" spans="1:90" s="31" customFormat="1" ht="13.5" hidden="1" customHeight="1">
      <c r="A671" s="7" t="s">
        <v>88</v>
      </c>
      <c r="B671" s="6" t="s">
        <v>45</v>
      </c>
      <c r="C671" s="6" t="s">
        <v>9</v>
      </c>
      <c r="D671" s="6" t="s">
        <v>6</v>
      </c>
      <c r="E671" s="6" t="s">
        <v>445</v>
      </c>
      <c r="F671" s="6" t="s">
        <v>87</v>
      </c>
      <c r="G671" s="67">
        <f t="shared" si="329"/>
        <v>0</v>
      </c>
      <c r="H671" s="67">
        <f t="shared" si="329"/>
        <v>0</v>
      </c>
      <c r="I671" s="67">
        <f t="shared" si="305"/>
        <v>0</v>
      </c>
      <c r="J671" s="67">
        <f t="shared" si="329"/>
        <v>0</v>
      </c>
      <c r="K671" s="67">
        <f t="shared" si="329"/>
        <v>0</v>
      </c>
      <c r="L671" s="67">
        <f t="shared" si="330"/>
        <v>0</v>
      </c>
      <c r="M671" s="67">
        <f t="shared" si="329"/>
        <v>0</v>
      </c>
      <c r="N671" s="67">
        <f t="shared" si="329"/>
        <v>0</v>
      </c>
      <c r="O671" s="67">
        <f t="shared" si="331"/>
        <v>0</v>
      </c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  <c r="AG671" s="25"/>
      <c r="AH671" s="25"/>
      <c r="AI671" s="25"/>
      <c r="AJ671" s="25"/>
      <c r="AK671" s="25"/>
      <c r="AL671" s="25"/>
      <c r="AM671" s="25"/>
      <c r="AN671" s="25"/>
      <c r="AO671" s="25"/>
      <c r="AP671" s="25"/>
      <c r="AQ671" s="25"/>
      <c r="AR671" s="25"/>
      <c r="AS671" s="25"/>
      <c r="AT671" s="25"/>
      <c r="AU671" s="25"/>
      <c r="AV671" s="25"/>
      <c r="AW671" s="25"/>
      <c r="AX671" s="25"/>
      <c r="AY671" s="25"/>
      <c r="AZ671" s="25"/>
      <c r="BA671" s="25"/>
      <c r="BB671" s="25"/>
      <c r="BC671" s="25"/>
      <c r="BD671" s="25"/>
      <c r="BE671" s="25"/>
      <c r="BF671" s="25"/>
      <c r="BG671" s="25"/>
      <c r="BH671" s="25"/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T671" s="25"/>
      <c r="BU671" s="25"/>
      <c r="BV671" s="25"/>
      <c r="BW671" s="25"/>
      <c r="BX671" s="25"/>
      <c r="BY671" s="25"/>
      <c r="BZ671" s="25"/>
      <c r="CA671" s="25"/>
      <c r="CB671" s="25"/>
      <c r="CC671" s="25"/>
      <c r="CD671" s="25"/>
      <c r="CE671" s="25"/>
      <c r="CF671" s="25"/>
      <c r="CG671" s="25"/>
      <c r="CH671" s="25"/>
      <c r="CI671" s="25"/>
      <c r="CJ671" s="25"/>
      <c r="CK671" s="25"/>
      <c r="CL671" s="25"/>
    </row>
    <row r="672" spans="1:90" s="31" customFormat="1" ht="13.5" hidden="1" customHeight="1">
      <c r="A672" s="7" t="s">
        <v>188</v>
      </c>
      <c r="B672" s="6" t="s">
        <v>45</v>
      </c>
      <c r="C672" s="6" t="s">
        <v>9</v>
      </c>
      <c r="D672" s="6" t="s">
        <v>6</v>
      </c>
      <c r="E672" s="6" t="s">
        <v>445</v>
      </c>
      <c r="F672" s="6" t="s">
        <v>189</v>
      </c>
      <c r="G672" s="67"/>
      <c r="H672" s="67"/>
      <c r="I672" s="67">
        <f t="shared" si="305"/>
        <v>0</v>
      </c>
      <c r="J672" s="68"/>
      <c r="K672" s="67"/>
      <c r="L672" s="67">
        <f t="shared" si="330"/>
        <v>0</v>
      </c>
      <c r="M672" s="67"/>
      <c r="N672" s="67"/>
      <c r="O672" s="67">
        <f t="shared" si="331"/>
        <v>0</v>
      </c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  <c r="AG672" s="25"/>
      <c r="AH672" s="25"/>
      <c r="AI672" s="25"/>
      <c r="AJ672" s="25"/>
      <c r="AK672" s="25"/>
      <c r="AL672" s="25"/>
      <c r="AM672" s="25"/>
      <c r="AN672" s="25"/>
      <c r="AO672" s="25"/>
      <c r="AP672" s="25"/>
      <c r="AQ672" s="25"/>
      <c r="AR672" s="25"/>
      <c r="AS672" s="25"/>
      <c r="AT672" s="25"/>
      <c r="AU672" s="25"/>
      <c r="AV672" s="25"/>
      <c r="AW672" s="25"/>
      <c r="AX672" s="25"/>
      <c r="AY672" s="25"/>
      <c r="AZ672" s="25"/>
      <c r="BA672" s="25"/>
      <c r="BB672" s="25"/>
      <c r="BC672" s="25"/>
      <c r="BD672" s="25"/>
      <c r="BE672" s="25"/>
      <c r="BF672" s="25"/>
      <c r="BG672" s="25"/>
      <c r="BH672" s="25"/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T672" s="25"/>
      <c r="BU672" s="25"/>
      <c r="BV672" s="25"/>
      <c r="BW672" s="25"/>
      <c r="BX672" s="25"/>
      <c r="BY672" s="25"/>
      <c r="BZ672" s="25"/>
      <c r="CA672" s="25"/>
      <c r="CB672" s="25"/>
      <c r="CC672" s="25"/>
      <c r="CD672" s="25"/>
      <c r="CE672" s="25"/>
      <c r="CF672" s="25"/>
      <c r="CG672" s="25"/>
      <c r="CH672" s="25"/>
      <c r="CI672" s="25"/>
      <c r="CJ672" s="25"/>
      <c r="CK672" s="25"/>
      <c r="CL672" s="25"/>
    </row>
    <row r="673" spans="1:90" s="31" customFormat="1" ht="12">
      <c r="A673" s="7" t="s">
        <v>112</v>
      </c>
      <c r="B673" s="6" t="s">
        <v>45</v>
      </c>
      <c r="C673" s="6" t="s">
        <v>9</v>
      </c>
      <c r="D673" s="6" t="s">
        <v>6</v>
      </c>
      <c r="E673" s="6" t="s">
        <v>298</v>
      </c>
      <c r="F673" s="6"/>
      <c r="G673" s="67">
        <f>G680+G677+G674</f>
        <v>14650925</v>
      </c>
      <c r="H673" s="67">
        <f>H680+H677+H674</f>
        <v>0</v>
      </c>
      <c r="I673" s="67">
        <f t="shared" si="305"/>
        <v>14650925</v>
      </c>
      <c r="J673" s="67">
        <f t="shared" ref="J673:M673" si="332">J680+J677+J674</f>
        <v>13138892</v>
      </c>
      <c r="K673" s="67">
        <f>K680+K677+K674</f>
        <v>0</v>
      </c>
      <c r="L673" s="67">
        <f t="shared" si="330"/>
        <v>13138892</v>
      </c>
      <c r="M673" s="67">
        <f t="shared" si="332"/>
        <v>16350261</v>
      </c>
      <c r="N673" s="67">
        <f>N680+N677+N674</f>
        <v>0</v>
      </c>
      <c r="O673" s="67">
        <f t="shared" si="331"/>
        <v>16350261</v>
      </c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5"/>
      <c r="AW673" s="25"/>
      <c r="AX673" s="25"/>
      <c r="AY673" s="25"/>
      <c r="AZ673" s="25"/>
      <c r="BA673" s="25"/>
      <c r="BB673" s="25"/>
      <c r="BC673" s="25"/>
      <c r="BD673" s="25"/>
      <c r="BE673" s="25"/>
      <c r="BF673" s="25"/>
      <c r="BG673" s="25"/>
      <c r="BH673" s="25"/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T673" s="25"/>
      <c r="BU673" s="25"/>
      <c r="BV673" s="25"/>
      <c r="BW673" s="25"/>
      <c r="BX673" s="25"/>
      <c r="BY673" s="25"/>
      <c r="BZ673" s="25"/>
      <c r="CA673" s="25"/>
      <c r="CB673" s="25"/>
      <c r="CC673" s="25"/>
      <c r="CD673" s="25"/>
      <c r="CE673" s="25"/>
      <c r="CF673" s="25"/>
      <c r="CG673" s="25"/>
      <c r="CH673" s="25"/>
      <c r="CI673" s="25"/>
      <c r="CJ673" s="25"/>
      <c r="CK673" s="25"/>
      <c r="CL673" s="25"/>
    </row>
    <row r="674" spans="1:90" s="31" customFormat="1" ht="48">
      <c r="A674" s="7" t="s">
        <v>114</v>
      </c>
      <c r="B674" s="6" t="s">
        <v>45</v>
      </c>
      <c r="C674" s="6" t="s">
        <v>9</v>
      </c>
      <c r="D674" s="6" t="s">
        <v>6</v>
      </c>
      <c r="E674" s="6" t="s">
        <v>357</v>
      </c>
      <c r="F674" s="6"/>
      <c r="G674" s="67">
        <f>G675</f>
        <v>13579325</v>
      </c>
      <c r="H674" s="67">
        <f>H675</f>
        <v>0</v>
      </c>
      <c r="I674" s="67">
        <f t="shared" si="305"/>
        <v>13579325</v>
      </c>
      <c r="J674" s="67">
        <f t="shared" ref="J674:M675" si="333">J675</f>
        <v>12067292</v>
      </c>
      <c r="K674" s="67">
        <f>K675</f>
        <v>0</v>
      </c>
      <c r="L674" s="67">
        <f t="shared" si="330"/>
        <v>12067292</v>
      </c>
      <c r="M674" s="67">
        <f t="shared" si="333"/>
        <v>15278661</v>
      </c>
      <c r="N674" s="67">
        <f>N675</f>
        <v>0</v>
      </c>
      <c r="O674" s="67">
        <f t="shared" si="331"/>
        <v>15278661</v>
      </c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/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5"/>
      <c r="AW674" s="25"/>
      <c r="AX674" s="25"/>
      <c r="AY674" s="25"/>
      <c r="AZ674" s="25"/>
      <c r="BA674" s="25"/>
      <c r="BB674" s="25"/>
      <c r="BC674" s="25"/>
      <c r="BD674" s="25"/>
      <c r="BE674" s="25"/>
      <c r="BF674" s="25"/>
      <c r="BG674" s="25"/>
      <c r="BH674" s="25"/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T674" s="25"/>
      <c r="BU674" s="25"/>
      <c r="BV674" s="25"/>
      <c r="BW674" s="25"/>
      <c r="BX674" s="25"/>
      <c r="BY674" s="25"/>
      <c r="BZ674" s="25"/>
      <c r="CA674" s="25"/>
      <c r="CB674" s="25"/>
      <c r="CC674" s="25"/>
      <c r="CD674" s="25"/>
      <c r="CE674" s="25"/>
      <c r="CF674" s="25"/>
      <c r="CG674" s="25"/>
      <c r="CH674" s="25"/>
      <c r="CI674" s="25"/>
      <c r="CJ674" s="25"/>
      <c r="CK674" s="25"/>
      <c r="CL674" s="25"/>
    </row>
    <row r="675" spans="1:90" s="31" customFormat="1" ht="24">
      <c r="A675" s="7" t="s">
        <v>88</v>
      </c>
      <c r="B675" s="6" t="s">
        <v>45</v>
      </c>
      <c r="C675" s="6" t="s">
        <v>9</v>
      </c>
      <c r="D675" s="6" t="s">
        <v>6</v>
      </c>
      <c r="E675" s="6" t="s">
        <v>357</v>
      </c>
      <c r="F675" s="6" t="s">
        <v>87</v>
      </c>
      <c r="G675" s="67">
        <f>G676</f>
        <v>13579325</v>
      </c>
      <c r="H675" s="67">
        <f>H676</f>
        <v>0</v>
      </c>
      <c r="I675" s="67">
        <f t="shared" si="305"/>
        <v>13579325</v>
      </c>
      <c r="J675" s="67">
        <f t="shared" si="333"/>
        <v>12067292</v>
      </c>
      <c r="K675" s="67">
        <f>K676</f>
        <v>0</v>
      </c>
      <c r="L675" s="67">
        <f t="shared" si="330"/>
        <v>12067292</v>
      </c>
      <c r="M675" s="67">
        <f t="shared" si="333"/>
        <v>15278661</v>
      </c>
      <c r="N675" s="67">
        <f>N676</f>
        <v>0</v>
      </c>
      <c r="O675" s="67">
        <f t="shared" si="331"/>
        <v>15278661</v>
      </c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  <c r="AG675" s="25"/>
      <c r="AH675" s="25"/>
      <c r="AI675" s="25"/>
      <c r="AJ675" s="25"/>
      <c r="AK675" s="25"/>
      <c r="AL675" s="25"/>
      <c r="AM675" s="25"/>
      <c r="AN675" s="25"/>
      <c r="AO675" s="25"/>
      <c r="AP675" s="25"/>
      <c r="AQ675" s="25"/>
      <c r="AR675" s="25"/>
      <c r="AS675" s="25"/>
      <c r="AT675" s="25"/>
      <c r="AU675" s="25"/>
      <c r="AV675" s="25"/>
      <c r="AW675" s="25"/>
      <c r="AX675" s="25"/>
      <c r="AY675" s="25"/>
      <c r="AZ675" s="25"/>
      <c r="BA675" s="25"/>
      <c r="BB675" s="25"/>
      <c r="BC675" s="25"/>
      <c r="BD675" s="25"/>
      <c r="BE675" s="25"/>
      <c r="BF675" s="25"/>
      <c r="BG675" s="25"/>
      <c r="BH675" s="25"/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T675" s="25"/>
      <c r="BU675" s="25"/>
      <c r="BV675" s="25"/>
      <c r="BW675" s="25"/>
      <c r="BX675" s="25"/>
      <c r="BY675" s="25"/>
      <c r="BZ675" s="25"/>
      <c r="CA675" s="25"/>
      <c r="CB675" s="25"/>
      <c r="CC675" s="25"/>
      <c r="CD675" s="25"/>
      <c r="CE675" s="25"/>
      <c r="CF675" s="25"/>
      <c r="CG675" s="25"/>
      <c r="CH675" s="25"/>
      <c r="CI675" s="25"/>
      <c r="CJ675" s="25"/>
      <c r="CK675" s="25"/>
      <c r="CL675" s="25"/>
    </row>
    <row r="676" spans="1:90" s="31" customFormat="1" ht="12">
      <c r="A676" s="7" t="s">
        <v>188</v>
      </c>
      <c r="B676" s="6" t="s">
        <v>45</v>
      </c>
      <c r="C676" s="6" t="s">
        <v>9</v>
      </c>
      <c r="D676" s="6" t="s">
        <v>6</v>
      </c>
      <c r="E676" s="6" t="s">
        <v>357</v>
      </c>
      <c r="F676" s="6" t="s">
        <v>189</v>
      </c>
      <c r="G676" s="67">
        <v>13579325</v>
      </c>
      <c r="H676" s="67"/>
      <c r="I676" s="67">
        <f t="shared" si="305"/>
        <v>13579325</v>
      </c>
      <c r="J676" s="68">
        <v>12067292</v>
      </c>
      <c r="K676" s="67"/>
      <c r="L676" s="67">
        <f t="shared" si="330"/>
        <v>12067292</v>
      </c>
      <c r="M676" s="67">
        <v>15278661</v>
      </c>
      <c r="N676" s="67"/>
      <c r="O676" s="67">
        <f t="shared" si="331"/>
        <v>15278661</v>
      </c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5"/>
      <c r="AW676" s="25"/>
      <c r="AX676" s="25"/>
      <c r="AY676" s="25"/>
      <c r="AZ676" s="25"/>
      <c r="BA676" s="25"/>
      <c r="BB676" s="25"/>
      <c r="BC676" s="25"/>
      <c r="BD676" s="25"/>
      <c r="BE676" s="25"/>
      <c r="BF676" s="25"/>
      <c r="BG676" s="25"/>
      <c r="BH676" s="25"/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T676" s="25"/>
      <c r="BU676" s="25"/>
      <c r="BV676" s="25"/>
      <c r="BW676" s="25"/>
      <c r="BX676" s="25"/>
      <c r="BY676" s="25"/>
      <c r="BZ676" s="25"/>
      <c r="CA676" s="25"/>
      <c r="CB676" s="25"/>
      <c r="CC676" s="25"/>
      <c r="CD676" s="25"/>
      <c r="CE676" s="25"/>
      <c r="CF676" s="25"/>
      <c r="CG676" s="25"/>
      <c r="CH676" s="25"/>
      <c r="CI676" s="25"/>
      <c r="CJ676" s="25"/>
      <c r="CK676" s="25"/>
      <c r="CL676" s="25"/>
    </row>
    <row r="677" spans="1:90" s="31" customFormat="1" ht="24">
      <c r="A677" s="7" t="s">
        <v>90</v>
      </c>
      <c r="B677" s="6" t="s">
        <v>45</v>
      </c>
      <c r="C677" s="6" t="s">
        <v>9</v>
      </c>
      <c r="D677" s="6" t="s">
        <v>6</v>
      </c>
      <c r="E677" s="6" t="s">
        <v>358</v>
      </c>
      <c r="F677" s="6"/>
      <c r="G677" s="67">
        <f>G678</f>
        <v>1071600</v>
      </c>
      <c r="H677" s="67">
        <f>H678</f>
        <v>0</v>
      </c>
      <c r="I677" s="67">
        <f t="shared" si="305"/>
        <v>1071600</v>
      </c>
      <c r="J677" s="67">
        <f t="shared" ref="J677:M678" si="334">J678</f>
        <v>1071600</v>
      </c>
      <c r="K677" s="67">
        <f>K678</f>
        <v>0</v>
      </c>
      <c r="L677" s="67">
        <f t="shared" si="330"/>
        <v>1071600</v>
      </c>
      <c r="M677" s="67">
        <f t="shared" si="334"/>
        <v>1071600</v>
      </c>
      <c r="N677" s="67">
        <f>N678</f>
        <v>0</v>
      </c>
      <c r="O677" s="67">
        <f t="shared" si="331"/>
        <v>1071600</v>
      </c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  <c r="AG677" s="25"/>
      <c r="AH677" s="25"/>
      <c r="AI677" s="25"/>
      <c r="AJ677" s="25"/>
      <c r="AK677" s="25"/>
      <c r="AL677" s="25"/>
      <c r="AM677" s="25"/>
      <c r="AN677" s="25"/>
      <c r="AO677" s="25"/>
      <c r="AP677" s="25"/>
      <c r="AQ677" s="25"/>
      <c r="AR677" s="25"/>
      <c r="AS677" s="25"/>
      <c r="AT677" s="25"/>
      <c r="AU677" s="25"/>
      <c r="AV677" s="25"/>
      <c r="AW677" s="25"/>
      <c r="AX677" s="25"/>
      <c r="AY677" s="25"/>
      <c r="AZ677" s="25"/>
      <c r="BA677" s="25"/>
      <c r="BB677" s="25"/>
      <c r="BC677" s="25"/>
      <c r="BD677" s="25"/>
      <c r="BE677" s="25"/>
      <c r="BF677" s="25"/>
      <c r="BG677" s="25"/>
      <c r="BH677" s="25"/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T677" s="25"/>
      <c r="BU677" s="25"/>
      <c r="BV677" s="25"/>
      <c r="BW677" s="25"/>
      <c r="BX677" s="25"/>
      <c r="BY677" s="25"/>
      <c r="BZ677" s="25"/>
      <c r="CA677" s="25"/>
      <c r="CB677" s="25"/>
      <c r="CC677" s="25"/>
      <c r="CD677" s="25"/>
      <c r="CE677" s="25"/>
      <c r="CF677" s="25"/>
      <c r="CG677" s="25"/>
      <c r="CH677" s="25"/>
      <c r="CI677" s="25"/>
      <c r="CJ677" s="25"/>
      <c r="CK677" s="25"/>
      <c r="CL677" s="25"/>
    </row>
    <row r="678" spans="1:90" s="31" customFormat="1" ht="24">
      <c r="A678" s="7" t="s">
        <v>88</v>
      </c>
      <c r="B678" s="6" t="s">
        <v>45</v>
      </c>
      <c r="C678" s="6" t="s">
        <v>9</v>
      </c>
      <c r="D678" s="6" t="s">
        <v>6</v>
      </c>
      <c r="E678" s="6" t="s">
        <v>358</v>
      </c>
      <c r="F678" s="6" t="s">
        <v>87</v>
      </c>
      <c r="G678" s="67">
        <f>G679</f>
        <v>1071600</v>
      </c>
      <c r="H678" s="67">
        <f>H679</f>
        <v>0</v>
      </c>
      <c r="I678" s="67">
        <f t="shared" si="305"/>
        <v>1071600</v>
      </c>
      <c r="J678" s="67">
        <f t="shared" si="334"/>
        <v>1071600</v>
      </c>
      <c r="K678" s="67">
        <f>K679</f>
        <v>0</v>
      </c>
      <c r="L678" s="67">
        <f t="shared" si="330"/>
        <v>1071600</v>
      </c>
      <c r="M678" s="67">
        <f t="shared" si="334"/>
        <v>1071600</v>
      </c>
      <c r="N678" s="67">
        <f>N679</f>
        <v>0</v>
      </c>
      <c r="O678" s="67">
        <f t="shared" si="331"/>
        <v>1071600</v>
      </c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  <c r="AG678" s="25"/>
      <c r="AH678" s="25"/>
      <c r="AI678" s="25"/>
      <c r="AJ678" s="25"/>
      <c r="AK678" s="25"/>
      <c r="AL678" s="25"/>
      <c r="AM678" s="25"/>
      <c r="AN678" s="25"/>
      <c r="AO678" s="25"/>
      <c r="AP678" s="25"/>
      <c r="AQ678" s="25"/>
      <c r="AR678" s="25"/>
      <c r="AS678" s="25"/>
      <c r="AT678" s="25"/>
      <c r="AU678" s="25"/>
      <c r="AV678" s="25"/>
      <c r="AW678" s="25"/>
      <c r="AX678" s="25"/>
      <c r="AY678" s="25"/>
      <c r="AZ678" s="25"/>
      <c r="BA678" s="25"/>
      <c r="BB678" s="25"/>
      <c r="BC678" s="25"/>
      <c r="BD678" s="25"/>
      <c r="BE678" s="25"/>
      <c r="BF678" s="25"/>
      <c r="BG678" s="25"/>
      <c r="BH678" s="25"/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T678" s="25"/>
      <c r="BU678" s="25"/>
      <c r="BV678" s="25"/>
      <c r="BW678" s="25"/>
      <c r="BX678" s="25"/>
      <c r="BY678" s="25"/>
      <c r="BZ678" s="25"/>
      <c r="CA678" s="25"/>
      <c r="CB678" s="25"/>
      <c r="CC678" s="25"/>
      <c r="CD678" s="25"/>
      <c r="CE678" s="25"/>
      <c r="CF678" s="25"/>
      <c r="CG678" s="25"/>
      <c r="CH678" s="25"/>
      <c r="CI678" s="25"/>
      <c r="CJ678" s="25"/>
      <c r="CK678" s="25"/>
      <c r="CL678" s="25"/>
    </row>
    <row r="679" spans="1:90" s="31" customFormat="1" ht="12">
      <c r="A679" s="7" t="s">
        <v>188</v>
      </c>
      <c r="B679" s="6" t="s">
        <v>45</v>
      </c>
      <c r="C679" s="6" t="s">
        <v>9</v>
      </c>
      <c r="D679" s="6" t="s">
        <v>6</v>
      </c>
      <c r="E679" s="6" t="s">
        <v>358</v>
      </c>
      <c r="F679" s="6" t="s">
        <v>189</v>
      </c>
      <c r="G679" s="67">
        <v>1071600</v>
      </c>
      <c r="H679" s="67"/>
      <c r="I679" s="67">
        <f t="shared" si="305"/>
        <v>1071600</v>
      </c>
      <c r="J679" s="68">
        <v>1071600</v>
      </c>
      <c r="K679" s="67"/>
      <c r="L679" s="67">
        <f t="shared" si="330"/>
        <v>1071600</v>
      </c>
      <c r="M679" s="67">
        <v>1071600</v>
      </c>
      <c r="N679" s="67"/>
      <c r="O679" s="67">
        <f t="shared" si="331"/>
        <v>1071600</v>
      </c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  <c r="AG679" s="25"/>
      <c r="AH679" s="25"/>
      <c r="AI679" s="25"/>
      <c r="AJ679" s="25"/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5"/>
      <c r="AW679" s="25"/>
      <c r="AX679" s="25"/>
      <c r="AY679" s="25"/>
      <c r="AZ679" s="25"/>
      <c r="BA679" s="25"/>
      <c r="BB679" s="25"/>
      <c r="BC679" s="25"/>
      <c r="BD679" s="25"/>
      <c r="BE679" s="25"/>
      <c r="BF679" s="25"/>
      <c r="BG679" s="25"/>
      <c r="BH679" s="25"/>
      <c r="BI679" s="25"/>
      <c r="BJ679" s="25"/>
      <c r="BK679" s="25"/>
      <c r="BL679" s="25"/>
      <c r="BM679" s="25"/>
      <c r="BN679" s="25"/>
      <c r="BO679" s="25"/>
      <c r="BP679" s="25"/>
      <c r="BQ679" s="25"/>
      <c r="BR679" s="25"/>
      <c r="BS679" s="25"/>
      <c r="BT679" s="25"/>
      <c r="BU679" s="25"/>
      <c r="BV679" s="25"/>
      <c r="BW679" s="25"/>
      <c r="BX679" s="25"/>
      <c r="BY679" s="25"/>
      <c r="BZ679" s="25"/>
      <c r="CA679" s="25"/>
      <c r="CB679" s="25"/>
      <c r="CC679" s="25"/>
      <c r="CD679" s="25"/>
      <c r="CE679" s="25"/>
      <c r="CF679" s="25"/>
      <c r="CG679" s="25"/>
      <c r="CH679" s="25"/>
      <c r="CI679" s="25"/>
      <c r="CJ679" s="25"/>
      <c r="CK679" s="25"/>
      <c r="CL679" s="25"/>
    </row>
    <row r="680" spans="1:90" s="31" customFormat="1" ht="14.25" hidden="1" customHeight="1">
      <c r="A680" s="7" t="s">
        <v>290</v>
      </c>
      <c r="B680" s="6" t="s">
        <v>45</v>
      </c>
      <c r="C680" s="6" t="s">
        <v>9</v>
      </c>
      <c r="D680" s="6" t="s">
        <v>6</v>
      </c>
      <c r="E680" s="6" t="s">
        <v>365</v>
      </c>
      <c r="F680" s="6"/>
      <c r="G680" s="67">
        <f>G681</f>
        <v>0</v>
      </c>
      <c r="H680" s="67">
        <f>H681</f>
        <v>0</v>
      </c>
      <c r="I680" s="65">
        <f t="shared" si="305"/>
        <v>0</v>
      </c>
      <c r="J680" s="67">
        <f t="shared" ref="J680:M681" si="335">J681</f>
        <v>0</v>
      </c>
      <c r="K680" s="67"/>
      <c r="L680" s="67"/>
      <c r="M680" s="67">
        <f t="shared" si="335"/>
        <v>0</v>
      </c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/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5"/>
      <c r="AW680" s="25"/>
      <c r="AX680" s="25"/>
      <c r="AY680" s="25"/>
      <c r="AZ680" s="25"/>
      <c r="BA680" s="25"/>
      <c r="BB680" s="25"/>
      <c r="BC680" s="25"/>
      <c r="BD680" s="25"/>
      <c r="BE680" s="25"/>
      <c r="BF680" s="25"/>
      <c r="BG680" s="25"/>
      <c r="BH680" s="25"/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T680" s="25"/>
      <c r="BU680" s="25"/>
      <c r="BV680" s="25"/>
      <c r="BW680" s="25"/>
      <c r="BX680" s="25"/>
      <c r="BY680" s="25"/>
      <c r="BZ680" s="25"/>
      <c r="CA680" s="25"/>
      <c r="CB680" s="25"/>
      <c r="CC680" s="25"/>
      <c r="CD680" s="25"/>
      <c r="CE680" s="25"/>
      <c r="CF680" s="25"/>
      <c r="CG680" s="25"/>
      <c r="CH680" s="25"/>
      <c r="CI680" s="25"/>
      <c r="CJ680" s="25"/>
      <c r="CK680" s="25"/>
      <c r="CL680" s="25"/>
    </row>
    <row r="681" spans="1:90" s="31" customFormat="1" ht="14.25" hidden="1" customHeight="1">
      <c r="A681" s="7" t="s">
        <v>88</v>
      </c>
      <c r="B681" s="6" t="s">
        <v>45</v>
      </c>
      <c r="C681" s="6" t="s">
        <v>9</v>
      </c>
      <c r="D681" s="6" t="s">
        <v>6</v>
      </c>
      <c r="E681" s="6" t="s">
        <v>365</v>
      </c>
      <c r="F681" s="6" t="s">
        <v>87</v>
      </c>
      <c r="G681" s="67">
        <f>G682</f>
        <v>0</v>
      </c>
      <c r="H681" s="67">
        <f>H682</f>
        <v>0</v>
      </c>
      <c r="I681" s="65">
        <f t="shared" si="305"/>
        <v>0</v>
      </c>
      <c r="J681" s="67">
        <f t="shared" si="335"/>
        <v>0</v>
      </c>
      <c r="K681" s="67"/>
      <c r="L681" s="67"/>
      <c r="M681" s="67">
        <f t="shared" si="335"/>
        <v>0</v>
      </c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/>
      <c r="AO681" s="25"/>
      <c r="AP681" s="25"/>
      <c r="AQ681" s="25"/>
      <c r="AR681" s="25"/>
      <c r="AS681" s="25"/>
      <c r="AT681" s="25"/>
      <c r="AU681" s="25"/>
      <c r="AV681" s="25"/>
      <c r="AW681" s="25"/>
      <c r="AX681" s="25"/>
      <c r="AY681" s="25"/>
      <c r="AZ681" s="25"/>
      <c r="BA681" s="25"/>
      <c r="BB681" s="25"/>
      <c r="BC681" s="25"/>
      <c r="BD681" s="25"/>
      <c r="BE681" s="25"/>
      <c r="BF681" s="25"/>
      <c r="BG681" s="25"/>
      <c r="BH681" s="25"/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T681" s="25"/>
      <c r="BU681" s="25"/>
      <c r="BV681" s="25"/>
      <c r="BW681" s="25"/>
      <c r="BX681" s="25"/>
      <c r="BY681" s="25"/>
      <c r="BZ681" s="25"/>
      <c r="CA681" s="25"/>
      <c r="CB681" s="25"/>
      <c r="CC681" s="25"/>
      <c r="CD681" s="25"/>
      <c r="CE681" s="25"/>
      <c r="CF681" s="25"/>
      <c r="CG681" s="25"/>
      <c r="CH681" s="25"/>
      <c r="CI681" s="25"/>
      <c r="CJ681" s="25"/>
      <c r="CK681" s="25"/>
      <c r="CL681" s="25"/>
    </row>
    <row r="682" spans="1:90" s="31" customFormat="1" ht="14.25" hidden="1" customHeight="1">
      <c r="A682" s="7" t="s">
        <v>190</v>
      </c>
      <c r="B682" s="6" t="s">
        <v>45</v>
      </c>
      <c r="C682" s="6" t="s">
        <v>9</v>
      </c>
      <c r="D682" s="6" t="s">
        <v>6</v>
      </c>
      <c r="E682" s="6" t="s">
        <v>365</v>
      </c>
      <c r="F682" s="6" t="s">
        <v>189</v>
      </c>
      <c r="G682" s="67"/>
      <c r="H682" s="67"/>
      <c r="I682" s="65">
        <f t="shared" ref="I682:I745" si="336">G682+H682</f>
        <v>0</v>
      </c>
      <c r="J682" s="68"/>
      <c r="K682" s="68"/>
      <c r="L682" s="68"/>
      <c r="M682" s="67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/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5"/>
      <c r="AW682" s="25"/>
      <c r="AX682" s="25"/>
      <c r="AY682" s="25"/>
      <c r="AZ682" s="25"/>
      <c r="BA682" s="25"/>
      <c r="BB682" s="25"/>
      <c r="BC682" s="25"/>
      <c r="BD682" s="25"/>
      <c r="BE682" s="25"/>
      <c r="BF682" s="25"/>
      <c r="BG682" s="25"/>
      <c r="BH682" s="25"/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T682" s="25"/>
      <c r="BU682" s="25"/>
      <c r="BV682" s="25"/>
      <c r="BW682" s="25"/>
      <c r="BX682" s="25"/>
      <c r="BY682" s="25"/>
      <c r="BZ682" s="25"/>
      <c r="CA682" s="25"/>
      <c r="CB682" s="25"/>
      <c r="CC682" s="25"/>
      <c r="CD682" s="25"/>
      <c r="CE682" s="25"/>
      <c r="CF682" s="25"/>
      <c r="CG682" s="25"/>
      <c r="CH682" s="25"/>
      <c r="CI682" s="25"/>
      <c r="CJ682" s="25"/>
      <c r="CK682" s="25"/>
      <c r="CL682" s="25"/>
    </row>
    <row r="683" spans="1:90" s="31" customFormat="1" ht="12">
      <c r="A683" s="8" t="s">
        <v>206</v>
      </c>
      <c r="B683" s="4" t="s">
        <v>45</v>
      </c>
      <c r="C683" s="4" t="s">
        <v>9</v>
      </c>
      <c r="D683" s="4" t="s">
        <v>7</v>
      </c>
      <c r="E683" s="4"/>
      <c r="F683" s="4"/>
      <c r="G683" s="66">
        <f>G684</f>
        <v>13790245</v>
      </c>
      <c r="H683" s="66">
        <f>H684</f>
        <v>1358267</v>
      </c>
      <c r="I683" s="66">
        <f t="shared" si="336"/>
        <v>15148512</v>
      </c>
      <c r="J683" s="66">
        <f t="shared" ref="J683:M683" si="337">J684</f>
        <v>14768354</v>
      </c>
      <c r="K683" s="66">
        <f>K684</f>
        <v>0</v>
      </c>
      <c r="L683" s="66">
        <f t="shared" ref="L683:L735" si="338">J683+K683</f>
        <v>14768354</v>
      </c>
      <c r="M683" s="66">
        <f t="shared" si="337"/>
        <v>16054495</v>
      </c>
      <c r="N683" s="66">
        <f>N684</f>
        <v>0</v>
      </c>
      <c r="O683" s="66">
        <f t="shared" ref="O683:O735" si="339">M683+N683</f>
        <v>16054495</v>
      </c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5"/>
      <c r="AW683" s="25"/>
      <c r="AX683" s="25"/>
      <c r="AY683" s="25"/>
      <c r="AZ683" s="25"/>
      <c r="BA683" s="25"/>
      <c r="BB683" s="25"/>
      <c r="BC683" s="25"/>
      <c r="BD683" s="25"/>
      <c r="BE683" s="25"/>
      <c r="BF683" s="25"/>
      <c r="BG683" s="25"/>
      <c r="BH683" s="25"/>
      <c r="BI683" s="25"/>
      <c r="BJ683" s="25"/>
      <c r="BK683" s="25"/>
      <c r="BL683" s="25"/>
      <c r="BM683" s="25"/>
      <c r="BN683" s="25"/>
      <c r="BO683" s="25"/>
      <c r="BP683" s="25"/>
      <c r="BQ683" s="25"/>
      <c r="BR683" s="25"/>
      <c r="BS683" s="25"/>
      <c r="BT683" s="25"/>
      <c r="BU683" s="25"/>
      <c r="BV683" s="25"/>
      <c r="BW683" s="25"/>
      <c r="BX683" s="25"/>
      <c r="BY683" s="25"/>
      <c r="BZ683" s="25"/>
      <c r="CA683" s="25"/>
      <c r="CB683" s="25"/>
      <c r="CC683" s="25"/>
      <c r="CD683" s="25"/>
      <c r="CE683" s="25"/>
      <c r="CF683" s="25"/>
      <c r="CG683" s="25"/>
      <c r="CH683" s="25"/>
      <c r="CI683" s="25"/>
      <c r="CJ683" s="25"/>
      <c r="CK683" s="25"/>
      <c r="CL683" s="25"/>
    </row>
    <row r="684" spans="1:90" s="31" customFormat="1" ht="12">
      <c r="A684" s="7" t="s">
        <v>501</v>
      </c>
      <c r="B684" s="6" t="s">
        <v>45</v>
      </c>
      <c r="C684" s="6" t="s">
        <v>9</v>
      </c>
      <c r="D684" s="6" t="s">
        <v>7</v>
      </c>
      <c r="E684" s="6" t="s">
        <v>154</v>
      </c>
      <c r="F684" s="6"/>
      <c r="G684" s="67">
        <f>G685+G709</f>
        <v>13790245</v>
      </c>
      <c r="H684" s="67">
        <f>H685+H709</f>
        <v>1358267</v>
      </c>
      <c r="I684" s="67">
        <f t="shared" si="336"/>
        <v>15148512</v>
      </c>
      <c r="J684" s="67">
        <f t="shared" ref="J684:M684" si="340">J685+J709</f>
        <v>14768354</v>
      </c>
      <c r="K684" s="67">
        <f>K685+K709</f>
        <v>0</v>
      </c>
      <c r="L684" s="67">
        <f t="shared" si="338"/>
        <v>14768354</v>
      </c>
      <c r="M684" s="67">
        <f t="shared" si="340"/>
        <v>16054495</v>
      </c>
      <c r="N684" s="67">
        <f>N685+N709</f>
        <v>0</v>
      </c>
      <c r="O684" s="67">
        <f t="shared" si="339"/>
        <v>16054495</v>
      </c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/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5"/>
      <c r="AW684" s="25"/>
      <c r="AX684" s="25"/>
      <c r="AY684" s="25"/>
      <c r="AZ684" s="25"/>
      <c r="BA684" s="25"/>
      <c r="BB684" s="25"/>
      <c r="BC684" s="25"/>
      <c r="BD684" s="25"/>
      <c r="BE684" s="25"/>
      <c r="BF684" s="25"/>
      <c r="BG684" s="25"/>
      <c r="BH684" s="25"/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T684" s="25"/>
      <c r="BU684" s="25"/>
      <c r="BV684" s="25"/>
      <c r="BW684" s="25"/>
      <c r="BX684" s="25"/>
      <c r="BY684" s="25"/>
      <c r="BZ684" s="25"/>
      <c r="CA684" s="25"/>
      <c r="CB684" s="25"/>
      <c r="CC684" s="25"/>
      <c r="CD684" s="25"/>
      <c r="CE684" s="25"/>
      <c r="CF684" s="25"/>
      <c r="CG684" s="25"/>
      <c r="CH684" s="25"/>
      <c r="CI684" s="25"/>
      <c r="CJ684" s="25"/>
      <c r="CK684" s="25"/>
      <c r="CL684" s="25"/>
    </row>
    <row r="685" spans="1:90" s="31" customFormat="1" ht="12">
      <c r="A685" s="7" t="s">
        <v>503</v>
      </c>
      <c r="B685" s="6" t="s">
        <v>45</v>
      </c>
      <c r="C685" s="6" t="s">
        <v>9</v>
      </c>
      <c r="D685" s="6" t="s">
        <v>7</v>
      </c>
      <c r="E685" s="6" t="s">
        <v>158</v>
      </c>
      <c r="F685" s="6"/>
      <c r="G685" s="67">
        <f>G686+G689+G692+G695+G698</f>
        <v>13338445</v>
      </c>
      <c r="H685" s="67">
        <f>H686+H689+H692+H695+H698</f>
        <v>1358267</v>
      </c>
      <c r="I685" s="67">
        <f t="shared" si="336"/>
        <v>14696712</v>
      </c>
      <c r="J685" s="67">
        <f t="shared" ref="J685:M685" si="341">J686+J689+J692+J695+J698</f>
        <v>14203254</v>
      </c>
      <c r="K685" s="67">
        <f>K686+K689+K692+K695+K698</f>
        <v>0</v>
      </c>
      <c r="L685" s="67">
        <f t="shared" si="338"/>
        <v>14203254</v>
      </c>
      <c r="M685" s="67">
        <f t="shared" si="341"/>
        <v>15554595</v>
      </c>
      <c r="N685" s="67">
        <f>N686+N689+N692+N695+N698</f>
        <v>0</v>
      </c>
      <c r="O685" s="67">
        <f t="shared" si="339"/>
        <v>15554595</v>
      </c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  <c r="AG685" s="25"/>
      <c r="AH685" s="25"/>
      <c r="AI685" s="25"/>
      <c r="AJ685" s="25"/>
      <c r="AK685" s="25"/>
      <c r="AL685" s="25"/>
      <c r="AM685" s="25"/>
      <c r="AN685" s="25"/>
      <c r="AO685" s="25"/>
      <c r="AP685" s="25"/>
      <c r="AQ685" s="25"/>
      <c r="AR685" s="25"/>
      <c r="AS685" s="25"/>
      <c r="AT685" s="25"/>
      <c r="AU685" s="25"/>
      <c r="AV685" s="25"/>
      <c r="AW685" s="25"/>
      <c r="AX685" s="25"/>
      <c r="AY685" s="25"/>
      <c r="AZ685" s="25"/>
      <c r="BA685" s="25"/>
      <c r="BB685" s="25"/>
      <c r="BC685" s="25"/>
      <c r="BD685" s="25"/>
      <c r="BE685" s="25"/>
      <c r="BF685" s="25"/>
      <c r="BG685" s="25"/>
      <c r="BH685" s="25"/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T685" s="25"/>
      <c r="BU685" s="25"/>
      <c r="BV685" s="25"/>
      <c r="BW685" s="25"/>
      <c r="BX685" s="25"/>
      <c r="BY685" s="25"/>
      <c r="BZ685" s="25"/>
      <c r="CA685" s="25"/>
      <c r="CB685" s="25"/>
      <c r="CC685" s="25"/>
      <c r="CD685" s="25"/>
      <c r="CE685" s="25"/>
      <c r="CF685" s="25"/>
      <c r="CG685" s="25"/>
      <c r="CH685" s="25"/>
      <c r="CI685" s="25"/>
      <c r="CJ685" s="25"/>
      <c r="CK685" s="25"/>
      <c r="CL685" s="25"/>
    </row>
    <row r="686" spans="1:90" s="31" customFormat="1" ht="12">
      <c r="A686" s="7" t="s">
        <v>115</v>
      </c>
      <c r="B686" s="6" t="s">
        <v>45</v>
      </c>
      <c r="C686" s="6" t="s">
        <v>9</v>
      </c>
      <c r="D686" s="6" t="s">
        <v>7</v>
      </c>
      <c r="E686" s="6" t="s">
        <v>159</v>
      </c>
      <c r="F686" s="6"/>
      <c r="G686" s="67">
        <f>G687</f>
        <v>9003914</v>
      </c>
      <c r="H686" s="67">
        <f>H687</f>
        <v>1358267</v>
      </c>
      <c r="I686" s="67">
        <f t="shared" si="336"/>
        <v>10362181</v>
      </c>
      <c r="J686" s="67">
        <f t="shared" ref="J686:M687" si="342">J687</f>
        <v>9663737</v>
      </c>
      <c r="K686" s="67">
        <f>K687</f>
        <v>0</v>
      </c>
      <c r="L686" s="67">
        <f t="shared" si="338"/>
        <v>9663737</v>
      </c>
      <c r="M686" s="67">
        <f t="shared" si="342"/>
        <v>10810160</v>
      </c>
      <c r="N686" s="67">
        <f>N687</f>
        <v>0</v>
      </c>
      <c r="O686" s="67">
        <f t="shared" si="339"/>
        <v>10810160</v>
      </c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  <c r="AG686" s="25"/>
      <c r="AH686" s="25"/>
      <c r="AI686" s="25"/>
      <c r="AJ686" s="25"/>
      <c r="AK686" s="25"/>
      <c r="AL686" s="25"/>
      <c r="AM686" s="25"/>
      <c r="AN686" s="25"/>
      <c r="AO686" s="25"/>
      <c r="AP686" s="25"/>
      <c r="AQ686" s="25"/>
      <c r="AR686" s="25"/>
      <c r="AS686" s="25"/>
      <c r="AT686" s="25"/>
      <c r="AU686" s="25"/>
      <c r="AV686" s="25"/>
      <c r="AW686" s="25"/>
      <c r="AX686" s="25"/>
      <c r="AY686" s="25"/>
      <c r="AZ686" s="25"/>
      <c r="BA686" s="25"/>
      <c r="BB686" s="25"/>
      <c r="BC686" s="25"/>
      <c r="BD686" s="25"/>
      <c r="BE686" s="25"/>
      <c r="BF686" s="25"/>
      <c r="BG686" s="25"/>
      <c r="BH686" s="25"/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T686" s="25"/>
      <c r="BU686" s="25"/>
      <c r="BV686" s="25"/>
      <c r="BW686" s="25"/>
      <c r="BX686" s="25"/>
      <c r="BY686" s="25"/>
      <c r="BZ686" s="25"/>
      <c r="CA686" s="25"/>
      <c r="CB686" s="25"/>
      <c r="CC686" s="25"/>
      <c r="CD686" s="25"/>
      <c r="CE686" s="25"/>
      <c r="CF686" s="25"/>
      <c r="CG686" s="25"/>
      <c r="CH686" s="25"/>
      <c r="CI686" s="25"/>
      <c r="CJ686" s="25"/>
      <c r="CK686" s="25"/>
      <c r="CL686" s="25"/>
    </row>
    <row r="687" spans="1:90" s="31" customFormat="1" ht="24">
      <c r="A687" s="7" t="s">
        <v>88</v>
      </c>
      <c r="B687" s="6" t="s">
        <v>45</v>
      </c>
      <c r="C687" s="6" t="s">
        <v>9</v>
      </c>
      <c r="D687" s="6" t="s">
        <v>7</v>
      </c>
      <c r="E687" s="6" t="s">
        <v>159</v>
      </c>
      <c r="F687" s="6" t="s">
        <v>87</v>
      </c>
      <c r="G687" s="67">
        <f>G688</f>
        <v>9003914</v>
      </c>
      <c r="H687" s="67">
        <f>H688</f>
        <v>1358267</v>
      </c>
      <c r="I687" s="67">
        <f t="shared" si="336"/>
        <v>10362181</v>
      </c>
      <c r="J687" s="67">
        <f t="shared" si="342"/>
        <v>9663737</v>
      </c>
      <c r="K687" s="67">
        <f>K688</f>
        <v>0</v>
      </c>
      <c r="L687" s="67">
        <f t="shared" si="338"/>
        <v>9663737</v>
      </c>
      <c r="M687" s="67">
        <f t="shared" si="342"/>
        <v>10810160</v>
      </c>
      <c r="N687" s="67">
        <f>N688</f>
        <v>0</v>
      </c>
      <c r="O687" s="67">
        <f t="shared" si="339"/>
        <v>10810160</v>
      </c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25"/>
      <c r="AJ687" s="25"/>
      <c r="AK687" s="25"/>
      <c r="AL687" s="25"/>
      <c r="AM687" s="25"/>
      <c r="AN687" s="25"/>
      <c r="AO687" s="25"/>
      <c r="AP687" s="25"/>
      <c r="AQ687" s="25"/>
      <c r="AR687" s="25"/>
      <c r="AS687" s="25"/>
      <c r="AT687" s="25"/>
      <c r="AU687" s="25"/>
      <c r="AV687" s="25"/>
      <c r="AW687" s="25"/>
      <c r="AX687" s="25"/>
      <c r="AY687" s="25"/>
      <c r="AZ687" s="25"/>
      <c r="BA687" s="25"/>
      <c r="BB687" s="25"/>
      <c r="BC687" s="25"/>
      <c r="BD687" s="25"/>
      <c r="BE687" s="25"/>
      <c r="BF687" s="25"/>
      <c r="BG687" s="25"/>
      <c r="BH687" s="25"/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T687" s="25"/>
      <c r="BU687" s="25"/>
      <c r="BV687" s="25"/>
      <c r="BW687" s="25"/>
      <c r="BX687" s="25"/>
      <c r="BY687" s="25"/>
      <c r="BZ687" s="25"/>
      <c r="CA687" s="25"/>
      <c r="CB687" s="25"/>
      <c r="CC687" s="25"/>
      <c r="CD687" s="25"/>
      <c r="CE687" s="25"/>
      <c r="CF687" s="25"/>
      <c r="CG687" s="25"/>
      <c r="CH687" s="25"/>
      <c r="CI687" s="25"/>
      <c r="CJ687" s="25"/>
      <c r="CK687" s="25"/>
      <c r="CL687" s="25"/>
    </row>
    <row r="688" spans="1:90" s="31" customFormat="1" ht="12">
      <c r="A688" s="7" t="s">
        <v>188</v>
      </c>
      <c r="B688" s="6" t="s">
        <v>45</v>
      </c>
      <c r="C688" s="6" t="s">
        <v>9</v>
      </c>
      <c r="D688" s="6" t="s">
        <v>7</v>
      </c>
      <c r="E688" s="6" t="s">
        <v>159</v>
      </c>
      <c r="F688" s="6" t="s">
        <v>189</v>
      </c>
      <c r="G688" s="67">
        <v>9003914</v>
      </c>
      <c r="H688" s="67">
        <f>1358267</f>
        <v>1358267</v>
      </c>
      <c r="I688" s="67">
        <f t="shared" si="336"/>
        <v>10362181</v>
      </c>
      <c r="J688" s="68">
        <v>9663737</v>
      </c>
      <c r="K688" s="67"/>
      <c r="L688" s="67">
        <f t="shared" si="338"/>
        <v>9663737</v>
      </c>
      <c r="M688" s="67">
        <v>10810160</v>
      </c>
      <c r="N688" s="67"/>
      <c r="O688" s="67">
        <f t="shared" si="339"/>
        <v>10810160</v>
      </c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25"/>
      <c r="AJ688" s="25"/>
      <c r="AK688" s="25"/>
      <c r="AL688" s="25"/>
      <c r="AM688" s="25"/>
      <c r="AN688" s="25"/>
      <c r="AO688" s="25"/>
      <c r="AP688" s="25"/>
      <c r="AQ688" s="25"/>
      <c r="AR688" s="25"/>
      <c r="AS688" s="25"/>
      <c r="AT688" s="25"/>
      <c r="AU688" s="25"/>
      <c r="AV688" s="25"/>
      <c r="AW688" s="25"/>
      <c r="AX688" s="25"/>
      <c r="AY688" s="25"/>
      <c r="AZ688" s="25"/>
      <c r="BA688" s="25"/>
      <c r="BB688" s="25"/>
      <c r="BC688" s="25"/>
      <c r="BD688" s="25"/>
      <c r="BE688" s="25"/>
      <c r="BF688" s="25"/>
      <c r="BG688" s="25"/>
      <c r="BH688" s="25"/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T688" s="25"/>
      <c r="BU688" s="25"/>
      <c r="BV688" s="25"/>
      <c r="BW688" s="25"/>
      <c r="BX688" s="25"/>
      <c r="BY688" s="25"/>
      <c r="BZ688" s="25"/>
      <c r="CA688" s="25"/>
      <c r="CB688" s="25"/>
      <c r="CC688" s="25"/>
      <c r="CD688" s="25"/>
      <c r="CE688" s="25"/>
      <c r="CF688" s="25"/>
      <c r="CG688" s="25"/>
      <c r="CH688" s="25"/>
      <c r="CI688" s="25"/>
      <c r="CJ688" s="25"/>
      <c r="CK688" s="25"/>
      <c r="CL688" s="25"/>
    </row>
    <row r="689" spans="1:90" s="31" customFormat="1" ht="12">
      <c r="A689" s="7" t="s">
        <v>68</v>
      </c>
      <c r="B689" s="6" t="s">
        <v>45</v>
      </c>
      <c r="C689" s="6" t="s">
        <v>9</v>
      </c>
      <c r="D689" s="6" t="s">
        <v>7</v>
      </c>
      <c r="E689" s="6" t="s">
        <v>160</v>
      </c>
      <c r="F689" s="6"/>
      <c r="G689" s="67">
        <f>G690</f>
        <v>1004486</v>
      </c>
      <c r="H689" s="67">
        <f>H690</f>
        <v>0</v>
      </c>
      <c r="I689" s="67">
        <f t="shared" si="336"/>
        <v>1004486</v>
      </c>
      <c r="J689" s="67">
        <f t="shared" ref="J689:M690" si="343">J690</f>
        <v>1000000</v>
      </c>
      <c r="K689" s="67">
        <f>K690</f>
        <v>0</v>
      </c>
      <c r="L689" s="67">
        <f t="shared" si="338"/>
        <v>1000000</v>
      </c>
      <c r="M689" s="67">
        <f t="shared" si="343"/>
        <v>1000000</v>
      </c>
      <c r="N689" s="67">
        <f>N690</f>
        <v>0</v>
      </c>
      <c r="O689" s="67">
        <f t="shared" si="339"/>
        <v>1000000</v>
      </c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5"/>
      <c r="AW689" s="25"/>
      <c r="AX689" s="25"/>
      <c r="AY689" s="25"/>
      <c r="AZ689" s="25"/>
      <c r="BA689" s="25"/>
      <c r="BB689" s="25"/>
      <c r="BC689" s="25"/>
      <c r="BD689" s="25"/>
      <c r="BE689" s="25"/>
      <c r="BF689" s="25"/>
      <c r="BG689" s="25"/>
      <c r="BH689" s="25"/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T689" s="25"/>
      <c r="BU689" s="25"/>
      <c r="BV689" s="25"/>
      <c r="BW689" s="25"/>
      <c r="BX689" s="25"/>
      <c r="BY689" s="25"/>
      <c r="BZ689" s="25"/>
      <c r="CA689" s="25"/>
      <c r="CB689" s="25"/>
      <c r="CC689" s="25"/>
      <c r="CD689" s="25"/>
      <c r="CE689" s="25"/>
      <c r="CF689" s="25"/>
      <c r="CG689" s="25"/>
      <c r="CH689" s="25"/>
      <c r="CI689" s="25"/>
      <c r="CJ689" s="25"/>
      <c r="CK689" s="25"/>
      <c r="CL689" s="25"/>
    </row>
    <row r="690" spans="1:90" s="31" customFormat="1" ht="24">
      <c r="A690" s="7" t="s">
        <v>88</v>
      </c>
      <c r="B690" s="6" t="s">
        <v>45</v>
      </c>
      <c r="C690" s="6" t="s">
        <v>9</v>
      </c>
      <c r="D690" s="6" t="s">
        <v>7</v>
      </c>
      <c r="E690" s="6" t="s">
        <v>160</v>
      </c>
      <c r="F690" s="6" t="s">
        <v>87</v>
      </c>
      <c r="G690" s="67">
        <f>G691</f>
        <v>1004486</v>
      </c>
      <c r="H690" s="67">
        <f>H691</f>
        <v>0</v>
      </c>
      <c r="I690" s="67">
        <f t="shared" si="336"/>
        <v>1004486</v>
      </c>
      <c r="J690" s="67">
        <f t="shared" si="343"/>
        <v>1000000</v>
      </c>
      <c r="K690" s="67">
        <f>K691</f>
        <v>0</v>
      </c>
      <c r="L690" s="67">
        <f t="shared" si="338"/>
        <v>1000000</v>
      </c>
      <c r="M690" s="67">
        <f t="shared" si="343"/>
        <v>1000000</v>
      </c>
      <c r="N690" s="67">
        <f>N691</f>
        <v>0</v>
      </c>
      <c r="O690" s="67">
        <f t="shared" si="339"/>
        <v>1000000</v>
      </c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25"/>
      <c r="AJ690" s="25"/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5"/>
      <c r="AW690" s="25"/>
      <c r="AX690" s="25"/>
      <c r="AY690" s="25"/>
      <c r="AZ690" s="25"/>
      <c r="BA690" s="25"/>
      <c r="BB690" s="25"/>
      <c r="BC690" s="25"/>
      <c r="BD690" s="25"/>
      <c r="BE690" s="25"/>
      <c r="BF690" s="25"/>
      <c r="BG690" s="25"/>
      <c r="BH690" s="25"/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T690" s="25"/>
      <c r="BU690" s="25"/>
      <c r="BV690" s="25"/>
      <c r="BW690" s="25"/>
      <c r="BX690" s="25"/>
      <c r="BY690" s="25"/>
      <c r="BZ690" s="25"/>
      <c r="CA690" s="25"/>
      <c r="CB690" s="25"/>
      <c r="CC690" s="25"/>
      <c r="CD690" s="25"/>
      <c r="CE690" s="25"/>
      <c r="CF690" s="25"/>
      <c r="CG690" s="25"/>
      <c r="CH690" s="25"/>
      <c r="CI690" s="25"/>
      <c r="CJ690" s="25"/>
      <c r="CK690" s="25"/>
      <c r="CL690" s="25"/>
    </row>
    <row r="691" spans="1:90" s="31" customFormat="1" ht="12">
      <c r="A691" s="7" t="s">
        <v>188</v>
      </c>
      <c r="B691" s="6" t="s">
        <v>45</v>
      </c>
      <c r="C691" s="6" t="s">
        <v>9</v>
      </c>
      <c r="D691" s="6" t="s">
        <v>7</v>
      </c>
      <c r="E691" s="6" t="s">
        <v>160</v>
      </c>
      <c r="F691" s="6" t="s">
        <v>189</v>
      </c>
      <c r="G691" s="67">
        <v>1004486</v>
      </c>
      <c r="H691" s="67"/>
      <c r="I691" s="67">
        <f t="shared" si="336"/>
        <v>1004486</v>
      </c>
      <c r="J691" s="68">
        <v>1000000</v>
      </c>
      <c r="K691" s="67"/>
      <c r="L691" s="67">
        <f t="shared" si="338"/>
        <v>1000000</v>
      </c>
      <c r="M691" s="67">
        <v>1000000</v>
      </c>
      <c r="N691" s="67"/>
      <c r="O691" s="67">
        <f t="shared" si="339"/>
        <v>1000000</v>
      </c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/>
      <c r="AU691" s="25"/>
      <c r="AV691" s="25"/>
      <c r="AW691" s="25"/>
      <c r="AX691" s="25"/>
      <c r="AY691" s="25"/>
      <c r="AZ691" s="25"/>
      <c r="BA691" s="25"/>
      <c r="BB691" s="25"/>
      <c r="BC691" s="25"/>
      <c r="BD691" s="25"/>
      <c r="BE691" s="25"/>
      <c r="BF691" s="25"/>
      <c r="BG691" s="25"/>
      <c r="BH691" s="25"/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T691" s="25"/>
      <c r="BU691" s="25"/>
      <c r="BV691" s="25"/>
      <c r="BW691" s="25"/>
      <c r="BX691" s="25"/>
      <c r="BY691" s="25"/>
      <c r="BZ691" s="25"/>
      <c r="CA691" s="25"/>
      <c r="CB691" s="25"/>
      <c r="CC691" s="25"/>
      <c r="CD691" s="25"/>
      <c r="CE691" s="25"/>
      <c r="CF691" s="25"/>
      <c r="CG691" s="25"/>
      <c r="CH691" s="25"/>
      <c r="CI691" s="25"/>
      <c r="CJ691" s="25"/>
      <c r="CK691" s="25"/>
      <c r="CL691" s="25"/>
    </row>
    <row r="692" spans="1:90" s="31" customFormat="1" ht="12">
      <c r="A692" s="7" t="s">
        <v>91</v>
      </c>
      <c r="B692" s="6" t="s">
        <v>45</v>
      </c>
      <c r="C692" s="6" t="s">
        <v>9</v>
      </c>
      <c r="D692" s="6" t="s">
        <v>7</v>
      </c>
      <c r="E692" s="6" t="s">
        <v>161</v>
      </c>
      <c r="F692" s="6"/>
      <c r="G692" s="67">
        <f>G693</f>
        <v>106000</v>
      </c>
      <c r="H692" s="67">
        <f>H693</f>
        <v>0</v>
      </c>
      <c r="I692" s="67">
        <f t="shared" si="336"/>
        <v>106000</v>
      </c>
      <c r="J692" s="67">
        <f t="shared" ref="J692:M693" si="344">J693</f>
        <v>106000</v>
      </c>
      <c r="K692" s="67">
        <f>K693</f>
        <v>0</v>
      </c>
      <c r="L692" s="67">
        <f t="shared" si="338"/>
        <v>106000</v>
      </c>
      <c r="M692" s="67">
        <f t="shared" si="344"/>
        <v>106000</v>
      </c>
      <c r="N692" s="67">
        <f>N693</f>
        <v>0</v>
      </c>
      <c r="O692" s="67">
        <f t="shared" si="339"/>
        <v>106000</v>
      </c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/>
      <c r="AU692" s="25"/>
      <c r="AV692" s="25"/>
      <c r="AW692" s="25"/>
      <c r="AX692" s="25"/>
      <c r="AY692" s="25"/>
      <c r="AZ692" s="25"/>
      <c r="BA692" s="25"/>
      <c r="BB692" s="25"/>
      <c r="BC692" s="25"/>
      <c r="BD692" s="25"/>
      <c r="BE692" s="25"/>
      <c r="BF692" s="25"/>
      <c r="BG692" s="25"/>
      <c r="BH692" s="25"/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T692" s="25"/>
      <c r="BU692" s="25"/>
      <c r="BV692" s="25"/>
      <c r="BW692" s="25"/>
      <c r="BX692" s="25"/>
      <c r="BY692" s="25"/>
      <c r="BZ692" s="25"/>
      <c r="CA692" s="25"/>
      <c r="CB692" s="25"/>
      <c r="CC692" s="25"/>
      <c r="CD692" s="25"/>
      <c r="CE692" s="25"/>
      <c r="CF692" s="25"/>
      <c r="CG692" s="25"/>
      <c r="CH692" s="25"/>
      <c r="CI692" s="25"/>
      <c r="CJ692" s="25"/>
      <c r="CK692" s="25"/>
      <c r="CL692" s="25"/>
    </row>
    <row r="693" spans="1:90" s="31" customFormat="1" ht="24">
      <c r="A693" s="7" t="s">
        <v>88</v>
      </c>
      <c r="B693" s="6" t="s">
        <v>45</v>
      </c>
      <c r="C693" s="6" t="s">
        <v>9</v>
      </c>
      <c r="D693" s="6" t="s">
        <v>7</v>
      </c>
      <c r="E693" s="6" t="s">
        <v>161</v>
      </c>
      <c r="F693" s="6" t="s">
        <v>87</v>
      </c>
      <c r="G693" s="67">
        <f>G694</f>
        <v>106000</v>
      </c>
      <c r="H693" s="67">
        <f>H694</f>
        <v>0</v>
      </c>
      <c r="I693" s="67">
        <f t="shared" si="336"/>
        <v>106000</v>
      </c>
      <c r="J693" s="67">
        <f t="shared" si="344"/>
        <v>106000</v>
      </c>
      <c r="K693" s="67">
        <f>K694</f>
        <v>0</v>
      </c>
      <c r="L693" s="67">
        <f t="shared" si="338"/>
        <v>106000</v>
      </c>
      <c r="M693" s="67">
        <f t="shared" si="344"/>
        <v>106000</v>
      </c>
      <c r="N693" s="67">
        <f>N694</f>
        <v>0</v>
      </c>
      <c r="O693" s="67">
        <f t="shared" si="339"/>
        <v>106000</v>
      </c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25"/>
      <c r="AJ693" s="25"/>
      <c r="AK693" s="25"/>
      <c r="AL693" s="25"/>
      <c r="AM693" s="25"/>
      <c r="AN693" s="25"/>
      <c r="AO693" s="25"/>
      <c r="AP693" s="25"/>
      <c r="AQ693" s="25"/>
      <c r="AR693" s="25"/>
      <c r="AS693" s="25"/>
      <c r="AT693" s="25"/>
      <c r="AU693" s="25"/>
      <c r="AV693" s="25"/>
      <c r="AW693" s="25"/>
      <c r="AX693" s="25"/>
      <c r="AY693" s="25"/>
      <c r="AZ693" s="25"/>
      <c r="BA693" s="25"/>
      <c r="BB693" s="25"/>
      <c r="BC693" s="25"/>
      <c r="BD693" s="25"/>
      <c r="BE693" s="25"/>
      <c r="BF693" s="25"/>
      <c r="BG693" s="25"/>
      <c r="BH693" s="25"/>
      <c r="BI693" s="25"/>
      <c r="BJ693" s="25"/>
      <c r="BK693" s="25"/>
      <c r="BL693" s="25"/>
      <c r="BM693" s="25"/>
      <c r="BN693" s="25"/>
      <c r="BO693" s="25"/>
      <c r="BP693" s="25"/>
      <c r="BQ693" s="25"/>
      <c r="BR693" s="25"/>
      <c r="BS693" s="25"/>
      <c r="BT693" s="25"/>
      <c r="BU693" s="25"/>
      <c r="BV693" s="25"/>
      <c r="BW693" s="25"/>
      <c r="BX693" s="25"/>
      <c r="BY693" s="25"/>
      <c r="BZ693" s="25"/>
      <c r="CA693" s="25"/>
      <c r="CB693" s="25"/>
      <c r="CC693" s="25"/>
      <c r="CD693" s="25"/>
      <c r="CE693" s="25"/>
      <c r="CF693" s="25"/>
      <c r="CG693" s="25"/>
      <c r="CH693" s="25"/>
      <c r="CI693" s="25"/>
      <c r="CJ693" s="25"/>
      <c r="CK693" s="25"/>
      <c r="CL693" s="25"/>
    </row>
    <row r="694" spans="1:90" s="31" customFormat="1" ht="12">
      <c r="A694" s="7" t="s">
        <v>188</v>
      </c>
      <c r="B694" s="6" t="s">
        <v>45</v>
      </c>
      <c r="C694" s="6" t="s">
        <v>9</v>
      </c>
      <c r="D694" s="6" t="s">
        <v>7</v>
      </c>
      <c r="E694" s="6" t="s">
        <v>161</v>
      </c>
      <c r="F694" s="6" t="s">
        <v>189</v>
      </c>
      <c r="G694" s="67">
        <v>106000</v>
      </c>
      <c r="H694" s="67"/>
      <c r="I694" s="67">
        <f t="shared" si="336"/>
        <v>106000</v>
      </c>
      <c r="J694" s="68">
        <v>106000</v>
      </c>
      <c r="K694" s="67"/>
      <c r="L694" s="67">
        <f t="shared" si="338"/>
        <v>106000</v>
      </c>
      <c r="M694" s="67">
        <v>106000</v>
      </c>
      <c r="N694" s="67"/>
      <c r="O694" s="67">
        <f t="shared" si="339"/>
        <v>106000</v>
      </c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5"/>
      <c r="AW694" s="25"/>
      <c r="AX694" s="25"/>
      <c r="AY694" s="25"/>
      <c r="AZ694" s="25"/>
      <c r="BA694" s="25"/>
      <c r="BB694" s="25"/>
      <c r="BC694" s="25"/>
      <c r="BD694" s="25"/>
      <c r="BE694" s="25"/>
      <c r="BF694" s="25"/>
      <c r="BG694" s="25"/>
      <c r="BH694" s="25"/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T694" s="25"/>
      <c r="BU694" s="25"/>
      <c r="BV694" s="25"/>
      <c r="BW694" s="25"/>
      <c r="BX694" s="25"/>
      <c r="BY694" s="25"/>
      <c r="BZ694" s="25"/>
      <c r="CA694" s="25"/>
      <c r="CB694" s="25"/>
      <c r="CC694" s="25"/>
      <c r="CD694" s="25"/>
      <c r="CE694" s="25"/>
      <c r="CF694" s="25"/>
      <c r="CG694" s="25"/>
      <c r="CH694" s="25"/>
      <c r="CI694" s="25"/>
      <c r="CJ694" s="25"/>
      <c r="CK694" s="25"/>
      <c r="CL694" s="25"/>
    </row>
    <row r="695" spans="1:90" s="31" customFormat="1" ht="14.25" hidden="1" customHeight="1">
      <c r="A695" s="7" t="s">
        <v>327</v>
      </c>
      <c r="B695" s="6" t="s">
        <v>45</v>
      </c>
      <c r="C695" s="6" t="s">
        <v>9</v>
      </c>
      <c r="D695" s="6" t="s">
        <v>7</v>
      </c>
      <c r="E695" s="6" t="s">
        <v>324</v>
      </c>
      <c r="F695" s="6"/>
      <c r="G695" s="68">
        <f>G696</f>
        <v>0</v>
      </c>
      <c r="H695" s="68">
        <f>H696</f>
        <v>0</v>
      </c>
      <c r="I695" s="67">
        <f t="shared" si="336"/>
        <v>0</v>
      </c>
      <c r="J695" s="68">
        <f t="shared" ref="J695:M696" si="345">J696</f>
        <v>0</v>
      </c>
      <c r="K695" s="68">
        <f>K696</f>
        <v>0</v>
      </c>
      <c r="L695" s="67">
        <f t="shared" si="338"/>
        <v>0</v>
      </c>
      <c r="M695" s="68">
        <f t="shared" si="345"/>
        <v>0</v>
      </c>
      <c r="N695" s="68">
        <f>N696</f>
        <v>0</v>
      </c>
      <c r="O695" s="67">
        <f t="shared" si="339"/>
        <v>0</v>
      </c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/>
      <c r="AU695" s="25"/>
      <c r="AV695" s="25"/>
      <c r="AW695" s="25"/>
      <c r="AX695" s="25"/>
      <c r="AY695" s="25"/>
      <c r="AZ695" s="25"/>
      <c r="BA695" s="25"/>
      <c r="BB695" s="25"/>
      <c r="BC695" s="25"/>
      <c r="BD695" s="25"/>
      <c r="BE695" s="25"/>
      <c r="BF695" s="25"/>
      <c r="BG695" s="25"/>
      <c r="BH695" s="25"/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T695" s="25"/>
      <c r="BU695" s="25"/>
      <c r="BV695" s="25"/>
      <c r="BW695" s="25"/>
      <c r="BX695" s="25"/>
      <c r="BY695" s="25"/>
      <c r="BZ695" s="25"/>
      <c r="CA695" s="25"/>
      <c r="CB695" s="25"/>
      <c r="CC695" s="25"/>
      <c r="CD695" s="25"/>
      <c r="CE695" s="25"/>
      <c r="CF695" s="25"/>
      <c r="CG695" s="25"/>
      <c r="CH695" s="25"/>
      <c r="CI695" s="25"/>
      <c r="CJ695" s="25"/>
      <c r="CK695" s="25"/>
      <c r="CL695" s="25"/>
    </row>
    <row r="696" spans="1:90" s="31" customFormat="1" ht="14.25" hidden="1" customHeight="1">
      <c r="A696" s="7" t="s">
        <v>106</v>
      </c>
      <c r="B696" s="6" t="s">
        <v>45</v>
      </c>
      <c r="C696" s="6" t="s">
        <v>9</v>
      </c>
      <c r="D696" s="6" t="s">
        <v>7</v>
      </c>
      <c r="E696" s="6" t="s">
        <v>324</v>
      </c>
      <c r="F696" s="6" t="s">
        <v>87</v>
      </c>
      <c r="G696" s="68">
        <f>G697</f>
        <v>0</v>
      </c>
      <c r="H696" s="68">
        <f>H697</f>
        <v>0</v>
      </c>
      <c r="I696" s="67">
        <f t="shared" si="336"/>
        <v>0</v>
      </c>
      <c r="J696" s="68">
        <f t="shared" si="345"/>
        <v>0</v>
      </c>
      <c r="K696" s="68">
        <f>K697</f>
        <v>0</v>
      </c>
      <c r="L696" s="67">
        <f t="shared" si="338"/>
        <v>0</v>
      </c>
      <c r="M696" s="68">
        <f t="shared" si="345"/>
        <v>0</v>
      </c>
      <c r="N696" s="68">
        <f>N697</f>
        <v>0</v>
      </c>
      <c r="O696" s="67">
        <f t="shared" si="339"/>
        <v>0</v>
      </c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5"/>
      <c r="AW696" s="25"/>
      <c r="AX696" s="25"/>
      <c r="AY696" s="25"/>
      <c r="AZ696" s="25"/>
      <c r="BA696" s="25"/>
      <c r="BB696" s="25"/>
      <c r="BC696" s="25"/>
      <c r="BD696" s="25"/>
      <c r="BE696" s="25"/>
      <c r="BF696" s="25"/>
      <c r="BG696" s="25"/>
      <c r="BH696" s="25"/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T696" s="25"/>
      <c r="BU696" s="25"/>
      <c r="BV696" s="25"/>
      <c r="BW696" s="25"/>
      <c r="BX696" s="25"/>
      <c r="BY696" s="25"/>
      <c r="BZ696" s="25"/>
      <c r="CA696" s="25"/>
      <c r="CB696" s="25"/>
      <c r="CC696" s="25"/>
      <c r="CD696" s="25"/>
      <c r="CE696" s="25"/>
      <c r="CF696" s="25"/>
      <c r="CG696" s="25"/>
      <c r="CH696" s="25"/>
      <c r="CI696" s="25"/>
      <c r="CJ696" s="25"/>
      <c r="CK696" s="25"/>
      <c r="CL696" s="25"/>
    </row>
    <row r="697" spans="1:90" s="31" customFormat="1" ht="14.25" hidden="1" customHeight="1">
      <c r="A697" s="7" t="s">
        <v>190</v>
      </c>
      <c r="B697" s="6" t="s">
        <v>45</v>
      </c>
      <c r="C697" s="6" t="s">
        <v>9</v>
      </c>
      <c r="D697" s="6" t="s">
        <v>7</v>
      </c>
      <c r="E697" s="6" t="s">
        <v>324</v>
      </c>
      <c r="F697" s="6" t="s">
        <v>189</v>
      </c>
      <c r="G697" s="68"/>
      <c r="H697" s="68"/>
      <c r="I697" s="67">
        <f t="shared" si="336"/>
        <v>0</v>
      </c>
      <c r="J697" s="68"/>
      <c r="K697" s="68"/>
      <c r="L697" s="67">
        <f t="shared" si="338"/>
        <v>0</v>
      </c>
      <c r="M697" s="67"/>
      <c r="N697" s="68"/>
      <c r="O697" s="67">
        <f t="shared" si="339"/>
        <v>0</v>
      </c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25"/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5"/>
      <c r="AW697" s="25"/>
      <c r="AX697" s="25"/>
      <c r="AY697" s="25"/>
      <c r="AZ697" s="25"/>
      <c r="BA697" s="25"/>
      <c r="BB697" s="25"/>
      <c r="BC697" s="25"/>
      <c r="BD697" s="25"/>
      <c r="BE697" s="25"/>
      <c r="BF697" s="25"/>
      <c r="BG697" s="25"/>
      <c r="BH697" s="25"/>
      <c r="BI697" s="25"/>
      <c r="BJ697" s="25"/>
      <c r="BK697" s="25"/>
      <c r="BL697" s="25"/>
      <c r="BM697" s="25"/>
      <c r="BN697" s="25"/>
      <c r="BO697" s="25"/>
      <c r="BP697" s="25"/>
      <c r="BQ697" s="25"/>
      <c r="BR697" s="25"/>
      <c r="BS697" s="25"/>
      <c r="BT697" s="25"/>
      <c r="BU697" s="25"/>
      <c r="BV697" s="25"/>
      <c r="BW697" s="25"/>
      <c r="BX697" s="25"/>
      <c r="BY697" s="25"/>
      <c r="BZ697" s="25"/>
      <c r="CA697" s="25"/>
      <c r="CB697" s="25"/>
      <c r="CC697" s="25"/>
      <c r="CD697" s="25"/>
      <c r="CE697" s="25"/>
      <c r="CF697" s="25"/>
      <c r="CG697" s="25"/>
      <c r="CH697" s="25"/>
      <c r="CI697" s="25"/>
      <c r="CJ697" s="25"/>
      <c r="CK697" s="25"/>
      <c r="CL697" s="25"/>
    </row>
    <row r="698" spans="1:90" s="31" customFormat="1" ht="24">
      <c r="A698" s="7" t="s">
        <v>321</v>
      </c>
      <c r="B698" s="6" t="s">
        <v>45</v>
      </c>
      <c r="C698" s="6" t="s">
        <v>9</v>
      </c>
      <c r="D698" s="6" t="s">
        <v>7</v>
      </c>
      <c r="E698" s="6" t="s">
        <v>320</v>
      </c>
      <c r="F698" s="6"/>
      <c r="G698" s="68">
        <f>G699+G702</f>
        <v>3224045</v>
      </c>
      <c r="H698" s="68">
        <f>H699+H702</f>
        <v>0</v>
      </c>
      <c r="I698" s="67">
        <f t="shared" si="336"/>
        <v>3224045</v>
      </c>
      <c r="J698" s="68">
        <f t="shared" ref="J698:M698" si="346">J699+J702</f>
        <v>3433517</v>
      </c>
      <c r="K698" s="68">
        <f>K699+K702</f>
        <v>0</v>
      </c>
      <c r="L698" s="67">
        <f t="shared" si="338"/>
        <v>3433517</v>
      </c>
      <c r="M698" s="68">
        <f t="shared" si="346"/>
        <v>3638435</v>
      </c>
      <c r="N698" s="68">
        <f>N699+N702</f>
        <v>0</v>
      </c>
      <c r="O698" s="67">
        <f t="shared" si="339"/>
        <v>3638435</v>
      </c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25"/>
      <c r="AJ698" s="25"/>
      <c r="AK698" s="25"/>
      <c r="AL698" s="25"/>
      <c r="AM698" s="25"/>
      <c r="AN698" s="25"/>
      <c r="AO698" s="25"/>
      <c r="AP698" s="25"/>
      <c r="AQ698" s="25"/>
      <c r="AR698" s="25"/>
      <c r="AS698" s="25"/>
      <c r="AT698" s="25"/>
      <c r="AU698" s="25"/>
      <c r="AV698" s="25"/>
      <c r="AW698" s="25"/>
      <c r="AX698" s="25"/>
      <c r="AY698" s="25"/>
      <c r="AZ698" s="25"/>
      <c r="BA698" s="25"/>
      <c r="BB698" s="25"/>
      <c r="BC698" s="25"/>
      <c r="BD698" s="25"/>
      <c r="BE698" s="25"/>
      <c r="BF698" s="25"/>
      <c r="BG698" s="25"/>
      <c r="BH698" s="25"/>
      <c r="BI698" s="25"/>
      <c r="BJ698" s="25"/>
      <c r="BK698" s="25"/>
      <c r="BL698" s="25"/>
      <c r="BM698" s="25"/>
      <c r="BN698" s="25"/>
      <c r="BO698" s="25"/>
      <c r="BP698" s="25"/>
      <c r="BQ698" s="25"/>
      <c r="BR698" s="25"/>
      <c r="BS698" s="25"/>
      <c r="BT698" s="25"/>
      <c r="BU698" s="25"/>
      <c r="BV698" s="25"/>
      <c r="BW698" s="25"/>
      <c r="BX698" s="25"/>
      <c r="BY698" s="25"/>
      <c r="BZ698" s="25"/>
      <c r="CA698" s="25"/>
      <c r="CB698" s="25"/>
      <c r="CC698" s="25"/>
      <c r="CD698" s="25"/>
      <c r="CE698" s="25"/>
      <c r="CF698" s="25"/>
      <c r="CG698" s="25"/>
      <c r="CH698" s="25"/>
      <c r="CI698" s="25"/>
      <c r="CJ698" s="25"/>
      <c r="CK698" s="25"/>
      <c r="CL698" s="25"/>
    </row>
    <row r="699" spans="1:90" s="31" customFormat="1" ht="12">
      <c r="A699" s="7" t="s">
        <v>115</v>
      </c>
      <c r="B699" s="6" t="s">
        <v>45</v>
      </c>
      <c r="C699" s="6" t="s">
        <v>9</v>
      </c>
      <c r="D699" s="6" t="s">
        <v>7</v>
      </c>
      <c r="E699" s="6" t="s">
        <v>319</v>
      </c>
      <c r="F699" s="6"/>
      <c r="G699" s="68">
        <f>G700</f>
        <v>2872086</v>
      </c>
      <c r="H699" s="68">
        <f>H700</f>
        <v>0</v>
      </c>
      <c r="I699" s="67">
        <f t="shared" si="336"/>
        <v>2872086</v>
      </c>
      <c r="J699" s="68">
        <f t="shared" ref="J699:M700" si="347">J700</f>
        <v>3058691</v>
      </c>
      <c r="K699" s="68">
        <f>K700</f>
        <v>0</v>
      </c>
      <c r="L699" s="67">
        <f t="shared" si="338"/>
        <v>3058691</v>
      </c>
      <c r="M699" s="68">
        <f t="shared" si="347"/>
        <v>3241240</v>
      </c>
      <c r="N699" s="68">
        <f>N700</f>
        <v>0</v>
      </c>
      <c r="O699" s="67">
        <f t="shared" si="339"/>
        <v>3241240</v>
      </c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25"/>
      <c r="AJ699" s="25"/>
      <c r="AK699" s="25"/>
      <c r="AL699" s="25"/>
      <c r="AM699" s="25"/>
      <c r="AN699" s="25"/>
      <c r="AO699" s="25"/>
      <c r="AP699" s="25"/>
      <c r="AQ699" s="25"/>
      <c r="AR699" s="25"/>
      <c r="AS699" s="25"/>
      <c r="AT699" s="25"/>
      <c r="AU699" s="25"/>
      <c r="AV699" s="25"/>
      <c r="AW699" s="25"/>
      <c r="AX699" s="25"/>
      <c r="AY699" s="25"/>
      <c r="AZ699" s="25"/>
      <c r="BA699" s="25"/>
      <c r="BB699" s="25"/>
      <c r="BC699" s="25"/>
      <c r="BD699" s="25"/>
      <c r="BE699" s="25"/>
      <c r="BF699" s="25"/>
      <c r="BG699" s="25"/>
      <c r="BH699" s="25"/>
      <c r="BI699" s="25"/>
      <c r="BJ699" s="25"/>
      <c r="BK699" s="25"/>
      <c r="BL699" s="25"/>
      <c r="BM699" s="25"/>
      <c r="BN699" s="25"/>
      <c r="BO699" s="25"/>
      <c r="BP699" s="25"/>
      <c r="BQ699" s="25"/>
      <c r="BR699" s="25"/>
      <c r="BS699" s="25"/>
      <c r="BT699" s="25"/>
      <c r="BU699" s="25"/>
      <c r="BV699" s="25"/>
      <c r="BW699" s="25"/>
      <c r="BX699" s="25"/>
      <c r="BY699" s="25"/>
      <c r="BZ699" s="25"/>
      <c r="CA699" s="25"/>
      <c r="CB699" s="25"/>
      <c r="CC699" s="25"/>
      <c r="CD699" s="25"/>
      <c r="CE699" s="25"/>
      <c r="CF699" s="25"/>
      <c r="CG699" s="25"/>
      <c r="CH699" s="25"/>
      <c r="CI699" s="25"/>
      <c r="CJ699" s="25"/>
      <c r="CK699" s="25"/>
      <c r="CL699" s="25"/>
    </row>
    <row r="700" spans="1:90" s="31" customFormat="1" ht="24">
      <c r="A700" s="7" t="s">
        <v>88</v>
      </c>
      <c r="B700" s="6" t="s">
        <v>45</v>
      </c>
      <c r="C700" s="6" t="s">
        <v>9</v>
      </c>
      <c r="D700" s="6" t="s">
        <v>7</v>
      </c>
      <c r="E700" s="6" t="s">
        <v>319</v>
      </c>
      <c r="F700" s="6" t="s">
        <v>87</v>
      </c>
      <c r="G700" s="68">
        <f>G701</f>
        <v>2872086</v>
      </c>
      <c r="H700" s="68">
        <f>H701</f>
        <v>0</v>
      </c>
      <c r="I700" s="67">
        <f t="shared" si="336"/>
        <v>2872086</v>
      </c>
      <c r="J700" s="68">
        <f t="shared" si="347"/>
        <v>3058691</v>
      </c>
      <c r="K700" s="68">
        <f>K701</f>
        <v>0</v>
      </c>
      <c r="L700" s="67">
        <f t="shared" si="338"/>
        <v>3058691</v>
      </c>
      <c r="M700" s="68">
        <f t="shared" si="347"/>
        <v>3241240</v>
      </c>
      <c r="N700" s="68">
        <f>N701</f>
        <v>0</v>
      </c>
      <c r="O700" s="67">
        <f t="shared" si="339"/>
        <v>3241240</v>
      </c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25"/>
      <c r="AJ700" s="25"/>
      <c r="AK700" s="25"/>
      <c r="AL700" s="25"/>
      <c r="AM700" s="25"/>
      <c r="AN700" s="25"/>
      <c r="AO700" s="25"/>
      <c r="AP700" s="25"/>
      <c r="AQ700" s="25"/>
      <c r="AR700" s="25"/>
      <c r="AS700" s="25"/>
      <c r="AT700" s="25"/>
      <c r="AU700" s="25"/>
      <c r="AV700" s="25"/>
      <c r="AW700" s="25"/>
      <c r="AX700" s="25"/>
      <c r="AY700" s="25"/>
      <c r="AZ700" s="25"/>
      <c r="BA700" s="25"/>
      <c r="BB700" s="25"/>
      <c r="BC700" s="25"/>
      <c r="BD700" s="25"/>
      <c r="BE700" s="25"/>
      <c r="BF700" s="25"/>
      <c r="BG700" s="25"/>
      <c r="BH700" s="25"/>
      <c r="BI700" s="25"/>
      <c r="BJ700" s="25"/>
      <c r="BK700" s="25"/>
      <c r="BL700" s="25"/>
      <c r="BM700" s="25"/>
      <c r="BN700" s="25"/>
      <c r="BO700" s="25"/>
      <c r="BP700" s="25"/>
      <c r="BQ700" s="25"/>
      <c r="BR700" s="25"/>
      <c r="BS700" s="25"/>
      <c r="BT700" s="25"/>
      <c r="BU700" s="25"/>
      <c r="BV700" s="25"/>
      <c r="BW700" s="25"/>
      <c r="BX700" s="25"/>
      <c r="BY700" s="25"/>
      <c r="BZ700" s="25"/>
      <c r="CA700" s="25"/>
      <c r="CB700" s="25"/>
      <c r="CC700" s="25"/>
      <c r="CD700" s="25"/>
      <c r="CE700" s="25"/>
      <c r="CF700" s="25"/>
      <c r="CG700" s="25"/>
      <c r="CH700" s="25"/>
      <c r="CI700" s="25"/>
      <c r="CJ700" s="25"/>
      <c r="CK700" s="25"/>
      <c r="CL700" s="25"/>
    </row>
    <row r="701" spans="1:90" s="31" customFormat="1" ht="12">
      <c r="A701" s="7" t="s">
        <v>188</v>
      </c>
      <c r="B701" s="6" t="s">
        <v>45</v>
      </c>
      <c r="C701" s="6" t="s">
        <v>9</v>
      </c>
      <c r="D701" s="6" t="s">
        <v>7</v>
      </c>
      <c r="E701" s="6" t="s">
        <v>319</v>
      </c>
      <c r="F701" s="6" t="s">
        <v>189</v>
      </c>
      <c r="G701" s="68">
        <v>2872086</v>
      </c>
      <c r="H701" s="68"/>
      <c r="I701" s="67">
        <f t="shared" si="336"/>
        <v>2872086</v>
      </c>
      <c r="J701" s="68">
        <v>3058691</v>
      </c>
      <c r="K701" s="68"/>
      <c r="L701" s="67">
        <f t="shared" si="338"/>
        <v>3058691</v>
      </c>
      <c r="M701" s="67">
        <v>3241240</v>
      </c>
      <c r="N701" s="68"/>
      <c r="O701" s="67">
        <f t="shared" si="339"/>
        <v>3241240</v>
      </c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25"/>
      <c r="AJ701" s="25"/>
      <c r="AK701" s="25"/>
      <c r="AL701" s="25"/>
      <c r="AM701" s="25"/>
      <c r="AN701" s="25"/>
      <c r="AO701" s="25"/>
      <c r="AP701" s="25"/>
      <c r="AQ701" s="25"/>
      <c r="AR701" s="25"/>
      <c r="AS701" s="25"/>
      <c r="AT701" s="25"/>
      <c r="AU701" s="25"/>
      <c r="AV701" s="25"/>
      <c r="AW701" s="25"/>
      <c r="AX701" s="25"/>
      <c r="AY701" s="25"/>
      <c r="AZ701" s="25"/>
      <c r="BA701" s="25"/>
      <c r="BB701" s="25"/>
      <c r="BC701" s="25"/>
      <c r="BD701" s="25"/>
      <c r="BE701" s="25"/>
      <c r="BF701" s="25"/>
      <c r="BG701" s="25"/>
      <c r="BH701" s="25"/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  <c r="BS701" s="25"/>
      <c r="BT701" s="25"/>
      <c r="BU701" s="25"/>
      <c r="BV701" s="25"/>
      <c r="BW701" s="25"/>
      <c r="BX701" s="25"/>
      <c r="BY701" s="25"/>
      <c r="BZ701" s="25"/>
      <c r="CA701" s="25"/>
      <c r="CB701" s="25"/>
      <c r="CC701" s="25"/>
      <c r="CD701" s="25"/>
      <c r="CE701" s="25"/>
      <c r="CF701" s="25"/>
      <c r="CG701" s="25"/>
      <c r="CH701" s="25"/>
      <c r="CI701" s="25"/>
      <c r="CJ701" s="25"/>
      <c r="CK701" s="25"/>
      <c r="CL701" s="25"/>
    </row>
    <row r="702" spans="1:90" s="31" customFormat="1" ht="12">
      <c r="A702" s="7" t="s">
        <v>68</v>
      </c>
      <c r="B702" s="6" t="s">
        <v>45</v>
      </c>
      <c r="C702" s="6" t="s">
        <v>9</v>
      </c>
      <c r="D702" s="6" t="s">
        <v>7</v>
      </c>
      <c r="E702" s="6" t="s">
        <v>322</v>
      </c>
      <c r="F702" s="6"/>
      <c r="G702" s="68">
        <f>G703+G707</f>
        <v>351959</v>
      </c>
      <c r="H702" s="68">
        <f>H703+H707</f>
        <v>0</v>
      </c>
      <c r="I702" s="67">
        <f t="shared" si="336"/>
        <v>351959</v>
      </c>
      <c r="J702" s="68">
        <f t="shared" ref="J702:M702" si="348">J703+J707</f>
        <v>374826</v>
      </c>
      <c r="K702" s="68">
        <f>K703+K707</f>
        <v>0</v>
      </c>
      <c r="L702" s="67">
        <f t="shared" si="338"/>
        <v>374826</v>
      </c>
      <c r="M702" s="68">
        <f t="shared" si="348"/>
        <v>397195</v>
      </c>
      <c r="N702" s="68">
        <f>N703+N707</f>
        <v>0</v>
      </c>
      <c r="O702" s="67">
        <f t="shared" si="339"/>
        <v>397195</v>
      </c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25"/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5"/>
      <c r="AW702" s="25"/>
      <c r="AX702" s="25"/>
      <c r="AY702" s="25"/>
      <c r="AZ702" s="25"/>
      <c r="BA702" s="25"/>
      <c r="BB702" s="25"/>
      <c r="BC702" s="25"/>
      <c r="BD702" s="25"/>
      <c r="BE702" s="25"/>
      <c r="BF702" s="25"/>
      <c r="BG702" s="25"/>
      <c r="BH702" s="25"/>
      <c r="BI702" s="25"/>
      <c r="BJ702" s="25"/>
      <c r="BK702" s="25"/>
      <c r="BL702" s="25"/>
      <c r="BM702" s="25"/>
      <c r="BN702" s="25"/>
      <c r="BO702" s="25"/>
      <c r="BP702" s="25"/>
      <c r="BQ702" s="25"/>
      <c r="BR702" s="25"/>
      <c r="BS702" s="25"/>
      <c r="BT702" s="25"/>
      <c r="BU702" s="25"/>
      <c r="BV702" s="25"/>
      <c r="BW702" s="25"/>
      <c r="BX702" s="25"/>
      <c r="BY702" s="25"/>
      <c r="BZ702" s="25"/>
      <c r="CA702" s="25"/>
      <c r="CB702" s="25"/>
      <c r="CC702" s="25"/>
      <c r="CD702" s="25"/>
      <c r="CE702" s="25"/>
      <c r="CF702" s="25"/>
      <c r="CG702" s="25"/>
      <c r="CH702" s="25"/>
      <c r="CI702" s="25"/>
      <c r="CJ702" s="25"/>
      <c r="CK702" s="25"/>
      <c r="CL702" s="25"/>
    </row>
    <row r="703" spans="1:90" s="31" customFormat="1" ht="24">
      <c r="A703" s="7" t="s">
        <v>88</v>
      </c>
      <c r="B703" s="6" t="s">
        <v>45</v>
      </c>
      <c r="C703" s="6" t="s">
        <v>9</v>
      </c>
      <c r="D703" s="6" t="s">
        <v>7</v>
      </c>
      <c r="E703" s="6" t="s">
        <v>322</v>
      </c>
      <c r="F703" s="6" t="s">
        <v>87</v>
      </c>
      <c r="G703" s="68">
        <f>G704+G705+G706</f>
        <v>333594</v>
      </c>
      <c r="H703" s="68">
        <f>H704+H705+H706</f>
        <v>0</v>
      </c>
      <c r="I703" s="67">
        <f t="shared" si="336"/>
        <v>333594</v>
      </c>
      <c r="J703" s="68">
        <f t="shared" ref="J703:M703" si="349">J704+J705+J706</f>
        <v>355259</v>
      </c>
      <c r="K703" s="68">
        <f>K704+K705+K706</f>
        <v>0</v>
      </c>
      <c r="L703" s="67">
        <f t="shared" si="338"/>
        <v>355259</v>
      </c>
      <c r="M703" s="68">
        <f t="shared" si="349"/>
        <v>376470</v>
      </c>
      <c r="N703" s="68">
        <f>N704+N705+N706</f>
        <v>0</v>
      </c>
      <c r="O703" s="67">
        <f t="shared" si="339"/>
        <v>376470</v>
      </c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5"/>
      <c r="AW703" s="25"/>
      <c r="AX703" s="25"/>
      <c r="AY703" s="25"/>
      <c r="AZ703" s="25"/>
      <c r="BA703" s="25"/>
      <c r="BB703" s="25"/>
      <c r="BC703" s="25"/>
      <c r="BD703" s="25"/>
      <c r="BE703" s="25"/>
      <c r="BF703" s="25"/>
      <c r="BG703" s="25"/>
      <c r="BH703" s="25"/>
      <c r="BI703" s="25"/>
      <c r="BJ703" s="25"/>
      <c r="BK703" s="25"/>
      <c r="BL703" s="25"/>
      <c r="BM703" s="25"/>
      <c r="BN703" s="25"/>
      <c r="BO703" s="25"/>
      <c r="BP703" s="25"/>
      <c r="BQ703" s="25"/>
      <c r="BR703" s="25"/>
      <c r="BS703" s="25"/>
      <c r="BT703" s="25"/>
      <c r="BU703" s="25"/>
      <c r="BV703" s="25"/>
      <c r="BW703" s="25"/>
      <c r="BX703" s="25"/>
      <c r="BY703" s="25"/>
      <c r="BZ703" s="25"/>
      <c r="CA703" s="25"/>
      <c r="CB703" s="25"/>
      <c r="CC703" s="25"/>
      <c r="CD703" s="25"/>
      <c r="CE703" s="25"/>
      <c r="CF703" s="25"/>
      <c r="CG703" s="25"/>
      <c r="CH703" s="25"/>
      <c r="CI703" s="25"/>
      <c r="CJ703" s="25"/>
      <c r="CK703" s="25"/>
      <c r="CL703" s="25"/>
    </row>
    <row r="704" spans="1:90" s="31" customFormat="1" ht="12">
      <c r="A704" s="7" t="s">
        <v>188</v>
      </c>
      <c r="B704" s="6" t="s">
        <v>45</v>
      </c>
      <c r="C704" s="6" t="s">
        <v>9</v>
      </c>
      <c r="D704" s="6" t="s">
        <v>7</v>
      </c>
      <c r="E704" s="6" t="s">
        <v>322</v>
      </c>
      <c r="F704" s="6" t="s">
        <v>189</v>
      </c>
      <c r="G704" s="68">
        <f>278514+18360</f>
        <v>296874</v>
      </c>
      <c r="H704" s="68"/>
      <c r="I704" s="67">
        <f t="shared" si="336"/>
        <v>296874</v>
      </c>
      <c r="J704" s="68">
        <f>296609+19550</f>
        <v>316159</v>
      </c>
      <c r="K704" s="68"/>
      <c r="L704" s="67">
        <f t="shared" si="338"/>
        <v>316159</v>
      </c>
      <c r="M704" s="67">
        <f>314310+20720</f>
        <v>335030</v>
      </c>
      <c r="N704" s="68"/>
      <c r="O704" s="67">
        <f t="shared" si="339"/>
        <v>335030</v>
      </c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25"/>
      <c r="AJ704" s="25"/>
      <c r="AK704" s="25"/>
      <c r="AL704" s="25"/>
      <c r="AM704" s="25"/>
      <c r="AN704" s="25"/>
      <c r="AO704" s="25"/>
      <c r="AP704" s="25"/>
      <c r="AQ704" s="25"/>
      <c r="AR704" s="25"/>
      <c r="AS704" s="25"/>
      <c r="AT704" s="25"/>
      <c r="AU704" s="25"/>
      <c r="AV704" s="25"/>
      <c r="AW704" s="25"/>
      <c r="AX704" s="25"/>
      <c r="AY704" s="25"/>
      <c r="AZ704" s="25"/>
      <c r="BA704" s="25"/>
      <c r="BB704" s="25"/>
      <c r="BC704" s="25"/>
      <c r="BD704" s="25"/>
      <c r="BE704" s="25"/>
      <c r="BF704" s="25"/>
      <c r="BG704" s="25"/>
      <c r="BH704" s="25"/>
      <c r="BI704" s="25"/>
      <c r="BJ704" s="25"/>
      <c r="BK704" s="25"/>
      <c r="BL704" s="25"/>
      <c r="BM704" s="25"/>
      <c r="BN704" s="25"/>
      <c r="BO704" s="25"/>
      <c r="BP704" s="25"/>
      <c r="BQ704" s="25"/>
      <c r="BR704" s="25"/>
      <c r="BS704" s="25"/>
      <c r="BT704" s="25"/>
      <c r="BU704" s="25"/>
      <c r="BV704" s="25"/>
      <c r="BW704" s="25"/>
      <c r="BX704" s="25"/>
      <c r="BY704" s="25"/>
      <c r="BZ704" s="25"/>
      <c r="CA704" s="25"/>
      <c r="CB704" s="25"/>
      <c r="CC704" s="25"/>
      <c r="CD704" s="25"/>
      <c r="CE704" s="25"/>
      <c r="CF704" s="25"/>
      <c r="CG704" s="25"/>
      <c r="CH704" s="25"/>
      <c r="CI704" s="25"/>
      <c r="CJ704" s="25"/>
      <c r="CK704" s="25"/>
      <c r="CL704" s="25"/>
    </row>
    <row r="705" spans="1:90" s="31" customFormat="1" ht="12">
      <c r="A705" s="7" t="s">
        <v>325</v>
      </c>
      <c r="B705" s="6" t="s">
        <v>45</v>
      </c>
      <c r="C705" s="6" t="s">
        <v>9</v>
      </c>
      <c r="D705" s="6" t="s">
        <v>7</v>
      </c>
      <c r="E705" s="6" t="s">
        <v>322</v>
      </c>
      <c r="F705" s="6" t="s">
        <v>323</v>
      </c>
      <c r="G705" s="68">
        <f>18360</f>
        <v>18360</v>
      </c>
      <c r="H705" s="68"/>
      <c r="I705" s="67">
        <f t="shared" si="336"/>
        <v>18360</v>
      </c>
      <c r="J705" s="68">
        <f>19550</f>
        <v>19550</v>
      </c>
      <c r="K705" s="68"/>
      <c r="L705" s="67">
        <f t="shared" si="338"/>
        <v>19550</v>
      </c>
      <c r="M705" s="67">
        <f>20720</f>
        <v>20720</v>
      </c>
      <c r="N705" s="68"/>
      <c r="O705" s="67">
        <f t="shared" si="339"/>
        <v>20720</v>
      </c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25"/>
      <c r="AJ705" s="25"/>
      <c r="AK705" s="25"/>
      <c r="AL705" s="25"/>
      <c r="AM705" s="25"/>
      <c r="AN705" s="25"/>
      <c r="AO705" s="25"/>
      <c r="AP705" s="25"/>
      <c r="AQ705" s="25"/>
      <c r="AR705" s="25"/>
      <c r="AS705" s="25"/>
      <c r="AT705" s="25"/>
      <c r="AU705" s="25"/>
      <c r="AV705" s="25"/>
      <c r="AW705" s="25"/>
      <c r="AX705" s="25"/>
      <c r="AY705" s="25"/>
      <c r="AZ705" s="25"/>
      <c r="BA705" s="25"/>
      <c r="BB705" s="25"/>
      <c r="BC705" s="25"/>
      <c r="BD705" s="25"/>
      <c r="BE705" s="25"/>
      <c r="BF705" s="25"/>
      <c r="BG705" s="25"/>
      <c r="BH705" s="25"/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S705" s="25"/>
      <c r="BT705" s="25"/>
      <c r="BU705" s="25"/>
      <c r="BV705" s="25"/>
      <c r="BW705" s="25"/>
      <c r="BX705" s="25"/>
      <c r="BY705" s="25"/>
      <c r="BZ705" s="25"/>
      <c r="CA705" s="25"/>
      <c r="CB705" s="25"/>
      <c r="CC705" s="25"/>
      <c r="CD705" s="25"/>
      <c r="CE705" s="25"/>
      <c r="CF705" s="25"/>
      <c r="CG705" s="25"/>
      <c r="CH705" s="25"/>
      <c r="CI705" s="25"/>
      <c r="CJ705" s="25"/>
      <c r="CK705" s="25"/>
      <c r="CL705" s="25"/>
    </row>
    <row r="706" spans="1:90" s="31" customFormat="1" ht="24">
      <c r="A706" s="7" t="s">
        <v>326</v>
      </c>
      <c r="B706" s="6" t="s">
        <v>45</v>
      </c>
      <c r="C706" s="6" t="s">
        <v>9</v>
      </c>
      <c r="D706" s="6" t="s">
        <v>7</v>
      </c>
      <c r="E706" s="6" t="s">
        <v>322</v>
      </c>
      <c r="F706" s="6" t="s">
        <v>224</v>
      </c>
      <c r="G706" s="68">
        <f>18360</f>
        <v>18360</v>
      </c>
      <c r="H706" s="68"/>
      <c r="I706" s="67">
        <f t="shared" si="336"/>
        <v>18360</v>
      </c>
      <c r="J706" s="68">
        <f>19550</f>
        <v>19550</v>
      </c>
      <c r="K706" s="68"/>
      <c r="L706" s="67">
        <f t="shared" si="338"/>
        <v>19550</v>
      </c>
      <c r="M706" s="68">
        <f>20720</f>
        <v>20720</v>
      </c>
      <c r="N706" s="68"/>
      <c r="O706" s="67">
        <f t="shared" si="339"/>
        <v>20720</v>
      </c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25"/>
      <c r="AJ706" s="25"/>
      <c r="AK706" s="25"/>
      <c r="AL706" s="25"/>
      <c r="AM706" s="25"/>
      <c r="AN706" s="25"/>
      <c r="AO706" s="25"/>
      <c r="AP706" s="25"/>
      <c r="AQ706" s="25"/>
      <c r="AR706" s="25"/>
      <c r="AS706" s="25"/>
      <c r="AT706" s="25"/>
      <c r="AU706" s="25"/>
      <c r="AV706" s="25"/>
      <c r="AW706" s="25"/>
      <c r="AX706" s="25"/>
      <c r="AY706" s="25"/>
      <c r="AZ706" s="25"/>
      <c r="BA706" s="25"/>
      <c r="BB706" s="25"/>
      <c r="BC706" s="25"/>
      <c r="BD706" s="25"/>
      <c r="BE706" s="25"/>
      <c r="BF706" s="25"/>
      <c r="BG706" s="25"/>
      <c r="BH706" s="25"/>
      <c r="BI706" s="25"/>
      <c r="BJ706" s="25"/>
      <c r="BK706" s="25"/>
      <c r="BL706" s="25"/>
      <c r="BM706" s="25"/>
      <c r="BN706" s="25"/>
      <c r="BO706" s="25"/>
      <c r="BP706" s="25"/>
      <c r="BQ706" s="25"/>
      <c r="BR706" s="25"/>
      <c r="BS706" s="25"/>
      <c r="BT706" s="25"/>
      <c r="BU706" s="25"/>
      <c r="BV706" s="25"/>
      <c r="BW706" s="25"/>
      <c r="BX706" s="25"/>
      <c r="BY706" s="25"/>
      <c r="BZ706" s="25"/>
      <c r="CA706" s="25"/>
      <c r="CB706" s="25"/>
      <c r="CC706" s="25"/>
      <c r="CD706" s="25"/>
      <c r="CE706" s="25"/>
      <c r="CF706" s="25"/>
      <c r="CG706" s="25"/>
      <c r="CH706" s="25"/>
      <c r="CI706" s="25"/>
      <c r="CJ706" s="25"/>
      <c r="CK706" s="25"/>
      <c r="CL706" s="25"/>
    </row>
    <row r="707" spans="1:90" s="31" customFormat="1" ht="12">
      <c r="A707" s="7" t="s">
        <v>65</v>
      </c>
      <c r="B707" s="6" t="s">
        <v>45</v>
      </c>
      <c r="C707" s="6" t="s">
        <v>9</v>
      </c>
      <c r="D707" s="6" t="s">
        <v>7</v>
      </c>
      <c r="E707" s="6" t="s">
        <v>322</v>
      </c>
      <c r="F707" s="6" t="s">
        <v>22</v>
      </c>
      <c r="G707" s="68">
        <f>G708</f>
        <v>18365</v>
      </c>
      <c r="H707" s="68">
        <f>H708</f>
        <v>0</v>
      </c>
      <c r="I707" s="67">
        <f t="shared" si="336"/>
        <v>18365</v>
      </c>
      <c r="J707" s="68">
        <f t="shared" ref="J707:M707" si="350">J708</f>
        <v>19567</v>
      </c>
      <c r="K707" s="68">
        <f>K708</f>
        <v>0</v>
      </c>
      <c r="L707" s="67">
        <f t="shared" si="338"/>
        <v>19567</v>
      </c>
      <c r="M707" s="68">
        <f t="shared" si="350"/>
        <v>20725</v>
      </c>
      <c r="N707" s="68">
        <f>N708</f>
        <v>0</v>
      </c>
      <c r="O707" s="67">
        <f t="shared" si="339"/>
        <v>20725</v>
      </c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/>
      <c r="AR707" s="25"/>
      <c r="AS707" s="25"/>
      <c r="AT707" s="25"/>
      <c r="AU707" s="25"/>
      <c r="AV707" s="25"/>
      <c r="AW707" s="25"/>
      <c r="AX707" s="25"/>
      <c r="AY707" s="25"/>
      <c r="AZ707" s="25"/>
      <c r="BA707" s="25"/>
      <c r="BB707" s="25"/>
      <c r="BC707" s="25"/>
      <c r="BD707" s="25"/>
      <c r="BE707" s="25"/>
      <c r="BF707" s="25"/>
      <c r="BG707" s="25"/>
      <c r="BH707" s="25"/>
      <c r="BI707" s="25"/>
      <c r="BJ707" s="25"/>
      <c r="BK707" s="25"/>
      <c r="BL707" s="25"/>
      <c r="BM707" s="25"/>
      <c r="BN707" s="25"/>
      <c r="BO707" s="25"/>
      <c r="BP707" s="25"/>
      <c r="BQ707" s="25"/>
      <c r="BR707" s="25"/>
      <c r="BS707" s="25"/>
      <c r="BT707" s="25"/>
      <c r="BU707" s="25"/>
      <c r="BV707" s="25"/>
      <c r="BW707" s="25"/>
      <c r="BX707" s="25"/>
      <c r="BY707" s="25"/>
      <c r="BZ707" s="25"/>
      <c r="CA707" s="25"/>
      <c r="CB707" s="25"/>
      <c r="CC707" s="25"/>
      <c r="CD707" s="25"/>
      <c r="CE707" s="25"/>
      <c r="CF707" s="25"/>
      <c r="CG707" s="25"/>
      <c r="CH707" s="25"/>
      <c r="CI707" s="25"/>
      <c r="CJ707" s="25"/>
      <c r="CK707" s="25"/>
      <c r="CL707" s="25"/>
    </row>
    <row r="708" spans="1:90" s="31" customFormat="1" ht="24">
      <c r="A708" s="7" t="s">
        <v>408</v>
      </c>
      <c r="B708" s="6" t="s">
        <v>45</v>
      </c>
      <c r="C708" s="6" t="s">
        <v>9</v>
      </c>
      <c r="D708" s="6" t="s">
        <v>7</v>
      </c>
      <c r="E708" s="6" t="s">
        <v>322</v>
      </c>
      <c r="F708" s="6" t="s">
        <v>70</v>
      </c>
      <c r="G708" s="68">
        <v>18365</v>
      </c>
      <c r="H708" s="68"/>
      <c r="I708" s="67">
        <f t="shared" si="336"/>
        <v>18365</v>
      </c>
      <c r="J708" s="68">
        <v>19567</v>
      </c>
      <c r="K708" s="68"/>
      <c r="L708" s="67">
        <f t="shared" si="338"/>
        <v>19567</v>
      </c>
      <c r="M708" s="67">
        <v>20725</v>
      </c>
      <c r="N708" s="68"/>
      <c r="O708" s="67">
        <f t="shared" si="339"/>
        <v>20725</v>
      </c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25"/>
      <c r="AJ708" s="25"/>
      <c r="AK708" s="25"/>
      <c r="AL708" s="25"/>
      <c r="AM708" s="25"/>
      <c r="AN708" s="25"/>
      <c r="AO708" s="25"/>
      <c r="AP708" s="25"/>
      <c r="AQ708" s="25"/>
      <c r="AR708" s="25"/>
      <c r="AS708" s="25"/>
      <c r="AT708" s="25"/>
      <c r="AU708" s="25"/>
      <c r="AV708" s="25"/>
      <c r="AW708" s="25"/>
      <c r="AX708" s="25"/>
      <c r="AY708" s="25"/>
      <c r="AZ708" s="25"/>
      <c r="BA708" s="25"/>
      <c r="BB708" s="25"/>
      <c r="BC708" s="25"/>
      <c r="BD708" s="25"/>
      <c r="BE708" s="25"/>
      <c r="BF708" s="25"/>
      <c r="BG708" s="25"/>
      <c r="BH708" s="25"/>
      <c r="BI708" s="25"/>
      <c r="BJ708" s="25"/>
      <c r="BK708" s="25"/>
      <c r="BL708" s="25"/>
      <c r="BM708" s="25"/>
      <c r="BN708" s="25"/>
      <c r="BO708" s="25"/>
      <c r="BP708" s="25"/>
      <c r="BQ708" s="25"/>
      <c r="BR708" s="25"/>
      <c r="BS708" s="25"/>
      <c r="BT708" s="25"/>
      <c r="BU708" s="25"/>
      <c r="BV708" s="25"/>
      <c r="BW708" s="25"/>
      <c r="BX708" s="25"/>
      <c r="BY708" s="25"/>
      <c r="BZ708" s="25"/>
      <c r="CA708" s="25"/>
      <c r="CB708" s="25"/>
      <c r="CC708" s="25"/>
      <c r="CD708" s="25"/>
      <c r="CE708" s="25"/>
      <c r="CF708" s="25"/>
      <c r="CG708" s="25"/>
      <c r="CH708" s="25"/>
      <c r="CI708" s="25"/>
      <c r="CJ708" s="25"/>
      <c r="CK708" s="25"/>
      <c r="CL708" s="25"/>
    </row>
    <row r="709" spans="1:90" s="31" customFormat="1" ht="12">
      <c r="A709" s="7" t="s">
        <v>112</v>
      </c>
      <c r="B709" s="6" t="s">
        <v>45</v>
      </c>
      <c r="C709" s="6" t="s">
        <v>9</v>
      </c>
      <c r="D709" s="6" t="s">
        <v>7</v>
      </c>
      <c r="E709" s="6" t="s">
        <v>298</v>
      </c>
      <c r="F709" s="6"/>
      <c r="G709" s="67">
        <f>G710+G713</f>
        <v>451800</v>
      </c>
      <c r="H709" s="67">
        <f>H710+H713</f>
        <v>0</v>
      </c>
      <c r="I709" s="67">
        <f t="shared" si="336"/>
        <v>451800</v>
      </c>
      <c r="J709" s="67">
        <f t="shared" ref="J709:M709" si="351">J710+J713</f>
        <v>565100</v>
      </c>
      <c r="K709" s="67">
        <f>K710+K713</f>
        <v>0</v>
      </c>
      <c r="L709" s="67">
        <f t="shared" si="338"/>
        <v>565100</v>
      </c>
      <c r="M709" s="67">
        <f t="shared" si="351"/>
        <v>499900</v>
      </c>
      <c r="N709" s="67">
        <f>N710+N713</f>
        <v>0</v>
      </c>
      <c r="O709" s="67">
        <f t="shared" si="339"/>
        <v>499900</v>
      </c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5"/>
      <c r="AW709" s="25"/>
      <c r="AX709" s="25"/>
      <c r="AY709" s="25"/>
      <c r="AZ709" s="25"/>
      <c r="BA709" s="25"/>
      <c r="BB709" s="25"/>
      <c r="BC709" s="25"/>
      <c r="BD709" s="25"/>
      <c r="BE709" s="25"/>
      <c r="BF709" s="25"/>
      <c r="BG709" s="25"/>
      <c r="BH709" s="25"/>
      <c r="BI709" s="25"/>
      <c r="BJ709" s="25"/>
      <c r="BK709" s="25"/>
      <c r="BL709" s="25"/>
      <c r="BM709" s="25"/>
      <c r="BN709" s="25"/>
      <c r="BO709" s="25"/>
      <c r="BP709" s="25"/>
      <c r="BQ709" s="25"/>
      <c r="BR709" s="25"/>
      <c r="BS709" s="25"/>
      <c r="BT709" s="25"/>
      <c r="BU709" s="25"/>
      <c r="BV709" s="25"/>
      <c r="BW709" s="25"/>
      <c r="BX709" s="25"/>
      <c r="BY709" s="25"/>
      <c r="BZ709" s="25"/>
      <c r="CA709" s="25"/>
      <c r="CB709" s="25"/>
      <c r="CC709" s="25"/>
      <c r="CD709" s="25"/>
      <c r="CE709" s="25"/>
      <c r="CF709" s="25"/>
      <c r="CG709" s="25"/>
      <c r="CH709" s="25"/>
      <c r="CI709" s="25"/>
      <c r="CJ709" s="25"/>
      <c r="CK709" s="25"/>
      <c r="CL709" s="25"/>
    </row>
    <row r="710" spans="1:90" s="31" customFormat="1" ht="48">
      <c r="A710" s="7" t="s">
        <v>114</v>
      </c>
      <c r="B710" s="6" t="s">
        <v>45</v>
      </c>
      <c r="C710" s="6" t="s">
        <v>9</v>
      </c>
      <c r="D710" s="6" t="s">
        <v>7</v>
      </c>
      <c r="E710" s="6" t="s">
        <v>357</v>
      </c>
      <c r="F710" s="6"/>
      <c r="G710" s="67">
        <f t="shared" ref="G710:N711" si="352">G711</f>
        <v>401800</v>
      </c>
      <c r="H710" s="67">
        <f t="shared" si="352"/>
        <v>0</v>
      </c>
      <c r="I710" s="67">
        <f t="shared" si="336"/>
        <v>401800</v>
      </c>
      <c r="J710" s="67">
        <f t="shared" si="352"/>
        <v>515100</v>
      </c>
      <c r="K710" s="67">
        <f t="shared" si="352"/>
        <v>0</v>
      </c>
      <c r="L710" s="67">
        <f t="shared" si="338"/>
        <v>515100</v>
      </c>
      <c r="M710" s="67">
        <f t="shared" si="352"/>
        <v>449900</v>
      </c>
      <c r="N710" s="67">
        <f t="shared" si="352"/>
        <v>0</v>
      </c>
      <c r="O710" s="67">
        <f t="shared" si="339"/>
        <v>449900</v>
      </c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/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5"/>
      <c r="AW710" s="25"/>
      <c r="AX710" s="25"/>
      <c r="AY710" s="25"/>
      <c r="AZ710" s="25"/>
      <c r="BA710" s="25"/>
      <c r="BB710" s="25"/>
      <c r="BC710" s="25"/>
      <c r="BD710" s="25"/>
      <c r="BE710" s="25"/>
      <c r="BF710" s="25"/>
      <c r="BG710" s="25"/>
      <c r="BH710" s="25"/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  <c r="BS710" s="25"/>
      <c r="BT710" s="25"/>
      <c r="BU710" s="25"/>
      <c r="BV710" s="25"/>
      <c r="BW710" s="25"/>
      <c r="BX710" s="25"/>
      <c r="BY710" s="25"/>
      <c r="BZ710" s="25"/>
      <c r="CA710" s="25"/>
      <c r="CB710" s="25"/>
      <c r="CC710" s="25"/>
      <c r="CD710" s="25"/>
      <c r="CE710" s="25"/>
      <c r="CF710" s="25"/>
      <c r="CG710" s="25"/>
      <c r="CH710" s="25"/>
      <c r="CI710" s="25"/>
      <c r="CJ710" s="25"/>
      <c r="CK710" s="25"/>
      <c r="CL710" s="25"/>
    </row>
    <row r="711" spans="1:90" s="31" customFormat="1" ht="24">
      <c r="A711" s="7" t="s">
        <v>88</v>
      </c>
      <c r="B711" s="6" t="s">
        <v>45</v>
      </c>
      <c r="C711" s="6" t="s">
        <v>9</v>
      </c>
      <c r="D711" s="6" t="s">
        <v>7</v>
      </c>
      <c r="E711" s="6" t="s">
        <v>357</v>
      </c>
      <c r="F711" s="6" t="s">
        <v>87</v>
      </c>
      <c r="G711" s="67">
        <f t="shared" si="352"/>
        <v>401800</v>
      </c>
      <c r="H711" s="67">
        <f t="shared" si="352"/>
        <v>0</v>
      </c>
      <c r="I711" s="67">
        <f t="shared" si="336"/>
        <v>401800</v>
      </c>
      <c r="J711" s="67">
        <f t="shared" si="352"/>
        <v>515100</v>
      </c>
      <c r="K711" s="67">
        <f t="shared" si="352"/>
        <v>0</v>
      </c>
      <c r="L711" s="67">
        <f t="shared" si="338"/>
        <v>515100</v>
      </c>
      <c r="M711" s="67">
        <f t="shared" si="352"/>
        <v>449900</v>
      </c>
      <c r="N711" s="67">
        <f t="shared" si="352"/>
        <v>0</v>
      </c>
      <c r="O711" s="67">
        <f t="shared" si="339"/>
        <v>449900</v>
      </c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  <c r="AG711" s="25"/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5"/>
      <c r="AW711" s="25"/>
      <c r="AX711" s="25"/>
      <c r="AY711" s="25"/>
      <c r="AZ711" s="25"/>
      <c r="BA711" s="25"/>
      <c r="BB711" s="25"/>
      <c r="BC711" s="25"/>
      <c r="BD711" s="25"/>
      <c r="BE711" s="25"/>
      <c r="BF711" s="25"/>
      <c r="BG711" s="25"/>
      <c r="BH711" s="25"/>
      <c r="BI711" s="25"/>
      <c r="BJ711" s="25"/>
      <c r="BK711" s="25"/>
      <c r="BL711" s="25"/>
      <c r="BM711" s="25"/>
      <c r="BN711" s="25"/>
      <c r="BO711" s="25"/>
      <c r="BP711" s="25"/>
      <c r="BQ711" s="25"/>
      <c r="BR711" s="25"/>
      <c r="BS711" s="25"/>
      <c r="BT711" s="25"/>
      <c r="BU711" s="25"/>
      <c r="BV711" s="25"/>
      <c r="BW711" s="25"/>
      <c r="BX711" s="25"/>
      <c r="BY711" s="25"/>
      <c r="BZ711" s="25"/>
      <c r="CA711" s="25"/>
      <c r="CB711" s="25"/>
      <c r="CC711" s="25"/>
      <c r="CD711" s="25"/>
      <c r="CE711" s="25"/>
      <c r="CF711" s="25"/>
      <c r="CG711" s="25"/>
      <c r="CH711" s="25"/>
      <c r="CI711" s="25"/>
      <c r="CJ711" s="25"/>
      <c r="CK711" s="25"/>
      <c r="CL711" s="25"/>
    </row>
    <row r="712" spans="1:90" s="31" customFormat="1" ht="12">
      <c r="A712" s="7" t="s">
        <v>188</v>
      </c>
      <c r="B712" s="6" t="s">
        <v>45</v>
      </c>
      <c r="C712" s="6" t="s">
        <v>9</v>
      </c>
      <c r="D712" s="6" t="s">
        <v>7</v>
      </c>
      <c r="E712" s="6" t="s">
        <v>357</v>
      </c>
      <c r="F712" s="6" t="s">
        <v>189</v>
      </c>
      <c r="G712" s="67">
        <v>401800</v>
      </c>
      <c r="H712" s="67"/>
      <c r="I712" s="67">
        <f t="shared" si="336"/>
        <v>401800</v>
      </c>
      <c r="J712" s="68">
        <v>515100</v>
      </c>
      <c r="K712" s="67"/>
      <c r="L712" s="67">
        <f t="shared" si="338"/>
        <v>515100</v>
      </c>
      <c r="M712" s="67">
        <v>449900</v>
      </c>
      <c r="N712" s="67"/>
      <c r="O712" s="67">
        <f t="shared" si="339"/>
        <v>449900</v>
      </c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  <c r="AG712" s="25"/>
      <c r="AH712" s="25"/>
      <c r="AI712" s="25"/>
      <c r="AJ712" s="25"/>
      <c r="AK712" s="25"/>
      <c r="AL712" s="25"/>
      <c r="AM712" s="25"/>
      <c r="AN712" s="25"/>
      <c r="AO712" s="25"/>
      <c r="AP712" s="25"/>
      <c r="AQ712" s="25"/>
      <c r="AR712" s="25"/>
      <c r="AS712" s="25"/>
      <c r="AT712" s="25"/>
      <c r="AU712" s="25"/>
      <c r="AV712" s="25"/>
      <c r="AW712" s="25"/>
      <c r="AX712" s="25"/>
      <c r="AY712" s="25"/>
      <c r="AZ712" s="25"/>
      <c r="BA712" s="25"/>
      <c r="BB712" s="25"/>
      <c r="BC712" s="25"/>
      <c r="BD712" s="25"/>
      <c r="BE712" s="25"/>
      <c r="BF712" s="25"/>
      <c r="BG712" s="25"/>
      <c r="BH712" s="25"/>
      <c r="BI712" s="25"/>
      <c r="BJ712" s="25"/>
      <c r="BK712" s="25"/>
      <c r="BL712" s="25"/>
      <c r="BM712" s="25"/>
      <c r="BN712" s="25"/>
      <c r="BO712" s="25"/>
      <c r="BP712" s="25"/>
      <c r="BQ712" s="25"/>
      <c r="BR712" s="25"/>
      <c r="BS712" s="25"/>
      <c r="BT712" s="25"/>
      <c r="BU712" s="25"/>
      <c r="BV712" s="25"/>
      <c r="BW712" s="25"/>
      <c r="BX712" s="25"/>
      <c r="BY712" s="25"/>
      <c r="BZ712" s="25"/>
      <c r="CA712" s="25"/>
      <c r="CB712" s="25"/>
      <c r="CC712" s="25"/>
      <c r="CD712" s="25"/>
      <c r="CE712" s="25"/>
      <c r="CF712" s="25"/>
      <c r="CG712" s="25"/>
      <c r="CH712" s="25"/>
      <c r="CI712" s="25"/>
      <c r="CJ712" s="25"/>
      <c r="CK712" s="25"/>
      <c r="CL712" s="25"/>
    </row>
    <row r="713" spans="1:90" s="31" customFormat="1" ht="24">
      <c r="A713" s="7" t="s">
        <v>90</v>
      </c>
      <c r="B713" s="6" t="s">
        <v>45</v>
      </c>
      <c r="C713" s="6" t="s">
        <v>9</v>
      </c>
      <c r="D713" s="6" t="s">
        <v>7</v>
      </c>
      <c r="E713" s="6" t="s">
        <v>358</v>
      </c>
      <c r="F713" s="6"/>
      <c r="G713" s="67">
        <f>G714</f>
        <v>50000</v>
      </c>
      <c r="H713" s="67">
        <f>H714</f>
        <v>0</v>
      </c>
      <c r="I713" s="67">
        <f t="shared" si="336"/>
        <v>50000</v>
      </c>
      <c r="J713" s="67">
        <f t="shared" ref="J713:M714" si="353">J714</f>
        <v>50000</v>
      </c>
      <c r="K713" s="67">
        <f>K714</f>
        <v>0</v>
      </c>
      <c r="L713" s="67">
        <f t="shared" si="338"/>
        <v>50000</v>
      </c>
      <c r="M713" s="67">
        <f t="shared" si="353"/>
        <v>50000</v>
      </c>
      <c r="N713" s="67">
        <f>N714</f>
        <v>0</v>
      </c>
      <c r="O713" s="67">
        <f t="shared" si="339"/>
        <v>50000</v>
      </c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  <c r="AG713" s="25"/>
      <c r="AH713" s="25"/>
      <c r="AI713" s="25"/>
      <c r="AJ713" s="25"/>
      <c r="AK713" s="25"/>
      <c r="AL713" s="25"/>
      <c r="AM713" s="25"/>
      <c r="AN713" s="25"/>
      <c r="AO713" s="25"/>
      <c r="AP713" s="25"/>
      <c r="AQ713" s="25"/>
      <c r="AR713" s="25"/>
      <c r="AS713" s="25"/>
      <c r="AT713" s="25"/>
      <c r="AU713" s="25"/>
      <c r="AV713" s="25"/>
      <c r="AW713" s="25"/>
      <c r="AX713" s="25"/>
      <c r="AY713" s="25"/>
      <c r="AZ713" s="25"/>
      <c r="BA713" s="25"/>
      <c r="BB713" s="25"/>
      <c r="BC713" s="25"/>
      <c r="BD713" s="25"/>
      <c r="BE713" s="25"/>
      <c r="BF713" s="25"/>
      <c r="BG713" s="25"/>
      <c r="BH713" s="25"/>
      <c r="BI713" s="25"/>
      <c r="BJ713" s="25"/>
      <c r="BK713" s="25"/>
      <c r="BL713" s="25"/>
      <c r="BM713" s="25"/>
      <c r="BN713" s="25"/>
      <c r="BO713" s="25"/>
      <c r="BP713" s="25"/>
      <c r="BQ713" s="25"/>
      <c r="BR713" s="25"/>
      <c r="BS713" s="25"/>
      <c r="BT713" s="25"/>
      <c r="BU713" s="25"/>
      <c r="BV713" s="25"/>
      <c r="BW713" s="25"/>
      <c r="BX713" s="25"/>
      <c r="BY713" s="25"/>
      <c r="BZ713" s="25"/>
      <c r="CA713" s="25"/>
      <c r="CB713" s="25"/>
      <c r="CC713" s="25"/>
      <c r="CD713" s="25"/>
      <c r="CE713" s="25"/>
      <c r="CF713" s="25"/>
      <c r="CG713" s="25"/>
      <c r="CH713" s="25"/>
      <c r="CI713" s="25"/>
      <c r="CJ713" s="25"/>
      <c r="CK713" s="25"/>
      <c r="CL713" s="25"/>
    </row>
    <row r="714" spans="1:90" s="31" customFormat="1" ht="24">
      <c r="A714" s="7" t="s">
        <v>88</v>
      </c>
      <c r="B714" s="6" t="s">
        <v>45</v>
      </c>
      <c r="C714" s="6" t="s">
        <v>9</v>
      </c>
      <c r="D714" s="6" t="s">
        <v>7</v>
      </c>
      <c r="E714" s="6" t="s">
        <v>358</v>
      </c>
      <c r="F714" s="6" t="s">
        <v>87</v>
      </c>
      <c r="G714" s="67">
        <f>G715</f>
        <v>50000</v>
      </c>
      <c r="H714" s="67">
        <f>H715</f>
        <v>0</v>
      </c>
      <c r="I714" s="67">
        <f t="shared" si="336"/>
        <v>50000</v>
      </c>
      <c r="J714" s="67">
        <f t="shared" si="353"/>
        <v>50000</v>
      </c>
      <c r="K714" s="67">
        <f>K715</f>
        <v>0</v>
      </c>
      <c r="L714" s="67">
        <f t="shared" si="338"/>
        <v>50000</v>
      </c>
      <c r="M714" s="67">
        <f t="shared" si="353"/>
        <v>50000</v>
      </c>
      <c r="N714" s="67">
        <f>N715</f>
        <v>0</v>
      </c>
      <c r="O714" s="67">
        <f t="shared" si="339"/>
        <v>50000</v>
      </c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  <c r="AG714" s="25"/>
      <c r="AH714" s="25"/>
      <c r="AI714" s="25"/>
      <c r="AJ714" s="25"/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5"/>
      <c r="AW714" s="25"/>
      <c r="AX714" s="25"/>
      <c r="AY714" s="25"/>
      <c r="AZ714" s="25"/>
      <c r="BA714" s="25"/>
      <c r="BB714" s="25"/>
      <c r="BC714" s="25"/>
      <c r="BD714" s="25"/>
      <c r="BE714" s="25"/>
      <c r="BF714" s="25"/>
      <c r="BG714" s="25"/>
      <c r="BH714" s="25"/>
      <c r="BI714" s="25"/>
      <c r="BJ714" s="25"/>
      <c r="BK714" s="25"/>
      <c r="BL714" s="25"/>
      <c r="BM714" s="25"/>
      <c r="BN714" s="25"/>
      <c r="BO714" s="25"/>
      <c r="BP714" s="25"/>
      <c r="BQ714" s="25"/>
      <c r="BR714" s="25"/>
      <c r="BS714" s="25"/>
      <c r="BT714" s="25"/>
      <c r="BU714" s="25"/>
      <c r="BV714" s="25"/>
      <c r="BW714" s="25"/>
      <c r="BX714" s="25"/>
      <c r="BY714" s="25"/>
      <c r="BZ714" s="25"/>
      <c r="CA714" s="25"/>
      <c r="CB714" s="25"/>
      <c r="CC714" s="25"/>
      <c r="CD714" s="25"/>
      <c r="CE714" s="25"/>
      <c r="CF714" s="25"/>
      <c r="CG714" s="25"/>
      <c r="CH714" s="25"/>
      <c r="CI714" s="25"/>
      <c r="CJ714" s="25"/>
      <c r="CK714" s="25"/>
      <c r="CL714" s="25"/>
    </row>
    <row r="715" spans="1:90" s="31" customFormat="1" ht="12">
      <c r="A715" s="7" t="s">
        <v>188</v>
      </c>
      <c r="B715" s="6" t="s">
        <v>45</v>
      </c>
      <c r="C715" s="6" t="s">
        <v>9</v>
      </c>
      <c r="D715" s="6" t="s">
        <v>7</v>
      </c>
      <c r="E715" s="6" t="s">
        <v>358</v>
      </c>
      <c r="F715" s="6" t="s">
        <v>189</v>
      </c>
      <c r="G715" s="67">
        <v>50000</v>
      </c>
      <c r="H715" s="67"/>
      <c r="I715" s="67">
        <f t="shared" si="336"/>
        <v>50000</v>
      </c>
      <c r="J715" s="68">
        <v>50000</v>
      </c>
      <c r="K715" s="67"/>
      <c r="L715" s="67">
        <f t="shared" si="338"/>
        <v>50000</v>
      </c>
      <c r="M715" s="67">
        <v>50000</v>
      </c>
      <c r="N715" s="67"/>
      <c r="O715" s="67">
        <f t="shared" si="339"/>
        <v>50000</v>
      </c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  <c r="AG715" s="25"/>
      <c r="AH715" s="25"/>
      <c r="AI715" s="25"/>
      <c r="AJ715" s="25"/>
      <c r="AK715" s="25"/>
      <c r="AL715" s="25"/>
      <c r="AM715" s="25"/>
      <c r="AN715" s="25"/>
      <c r="AO715" s="25"/>
      <c r="AP715" s="25"/>
      <c r="AQ715" s="25"/>
      <c r="AR715" s="25"/>
      <c r="AS715" s="25"/>
      <c r="AT715" s="25"/>
      <c r="AU715" s="25"/>
      <c r="AV715" s="25"/>
      <c r="AW715" s="25"/>
      <c r="AX715" s="25"/>
      <c r="AY715" s="25"/>
      <c r="AZ715" s="25"/>
      <c r="BA715" s="25"/>
      <c r="BB715" s="25"/>
      <c r="BC715" s="25"/>
      <c r="BD715" s="25"/>
      <c r="BE715" s="25"/>
      <c r="BF715" s="25"/>
      <c r="BG715" s="25"/>
      <c r="BH715" s="25"/>
      <c r="BI715" s="25"/>
      <c r="BJ715" s="25"/>
      <c r="BK715" s="25"/>
      <c r="BL715" s="25"/>
      <c r="BM715" s="25"/>
      <c r="BN715" s="25"/>
      <c r="BO715" s="25"/>
      <c r="BP715" s="25"/>
      <c r="BQ715" s="25"/>
      <c r="BR715" s="25"/>
      <c r="BS715" s="25"/>
      <c r="BT715" s="25"/>
      <c r="BU715" s="25"/>
      <c r="BV715" s="25"/>
      <c r="BW715" s="25"/>
      <c r="BX715" s="25"/>
      <c r="BY715" s="25"/>
      <c r="BZ715" s="25"/>
      <c r="CA715" s="25"/>
      <c r="CB715" s="25"/>
      <c r="CC715" s="25"/>
      <c r="CD715" s="25"/>
      <c r="CE715" s="25"/>
      <c r="CF715" s="25"/>
      <c r="CG715" s="25"/>
      <c r="CH715" s="25"/>
      <c r="CI715" s="25"/>
      <c r="CJ715" s="25"/>
      <c r="CK715" s="25"/>
      <c r="CL715" s="25"/>
    </row>
    <row r="716" spans="1:90" s="31" customFormat="1" ht="13.5" customHeight="1">
      <c r="A716" s="8" t="s">
        <v>214</v>
      </c>
      <c r="B716" s="4" t="s">
        <v>45</v>
      </c>
      <c r="C716" s="4" t="s">
        <v>9</v>
      </c>
      <c r="D716" s="4" t="s">
        <v>9</v>
      </c>
      <c r="E716" s="4"/>
      <c r="F716" s="4"/>
      <c r="G716" s="66">
        <f>G717+G731+G736</f>
        <v>1571514.63</v>
      </c>
      <c r="H716" s="66">
        <f>H717+H731+H736</f>
        <v>168000</v>
      </c>
      <c r="I716" s="66">
        <f t="shared" si="336"/>
        <v>1739514.63</v>
      </c>
      <c r="J716" s="66">
        <f t="shared" ref="J716:M716" si="354">J717+J731+J736</f>
        <v>1571514.63</v>
      </c>
      <c r="K716" s="66">
        <f>K717+K731+K736</f>
        <v>0</v>
      </c>
      <c r="L716" s="66">
        <f t="shared" si="338"/>
        <v>1571514.63</v>
      </c>
      <c r="M716" s="66">
        <f t="shared" si="354"/>
        <v>1571514.63</v>
      </c>
      <c r="N716" s="66">
        <f>N717+N731+N736</f>
        <v>0</v>
      </c>
      <c r="O716" s="66">
        <f t="shared" si="339"/>
        <v>1571514.63</v>
      </c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/>
      <c r="AM716" s="25"/>
      <c r="AN716" s="25"/>
      <c r="AO716" s="25"/>
      <c r="AP716" s="25"/>
      <c r="AQ716" s="25"/>
      <c r="AR716" s="25"/>
      <c r="AS716" s="25"/>
      <c r="AT716" s="25"/>
      <c r="AU716" s="25"/>
      <c r="AV716" s="25"/>
      <c r="AW716" s="25"/>
      <c r="AX716" s="25"/>
      <c r="AY716" s="25"/>
      <c r="AZ716" s="25"/>
      <c r="BA716" s="25"/>
      <c r="BB716" s="25"/>
      <c r="BC716" s="25"/>
      <c r="BD716" s="25"/>
      <c r="BE716" s="25"/>
      <c r="BF716" s="25"/>
      <c r="BG716" s="25"/>
      <c r="BH716" s="25"/>
      <c r="BI716" s="25"/>
      <c r="BJ716" s="25"/>
      <c r="BK716" s="25"/>
      <c r="BL716" s="25"/>
      <c r="BM716" s="25"/>
      <c r="BN716" s="25"/>
      <c r="BO716" s="25"/>
      <c r="BP716" s="25"/>
      <c r="BQ716" s="25"/>
      <c r="BR716" s="25"/>
      <c r="BS716" s="25"/>
      <c r="BT716" s="25"/>
      <c r="BU716" s="25"/>
      <c r="BV716" s="25"/>
      <c r="BW716" s="25"/>
      <c r="BX716" s="25"/>
      <c r="BY716" s="25"/>
      <c r="BZ716" s="25"/>
      <c r="CA716" s="25"/>
      <c r="CB716" s="25"/>
      <c r="CC716" s="25"/>
      <c r="CD716" s="25"/>
      <c r="CE716" s="25"/>
      <c r="CF716" s="25"/>
      <c r="CG716" s="25"/>
      <c r="CH716" s="25"/>
      <c r="CI716" s="25"/>
      <c r="CJ716" s="25"/>
      <c r="CK716" s="25"/>
      <c r="CL716" s="25"/>
    </row>
    <row r="717" spans="1:90" s="31" customFormat="1" ht="13.5" customHeight="1">
      <c r="A717" s="7" t="s">
        <v>498</v>
      </c>
      <c r="B717" s="6" t="s">
        <v>45</v>
      </c>
      <c r="C717" s="6" t="s">
        <v>9</v>
      </c>
      <c r="D717" s="6" t="s">
        <v>9</v>
      </c>
      <c r="E717" s="6" t="s">
        <v>154</v>
      </c>
      <c r="F717" s="6"/>
      <c r="G717" s="67">
        <f>G724+G718</f>
        <v>1571514.63</v>
      </c>
      <c r="H717" s="67">
        <f>H724+H718</f>
        <v>0</v>
      </c>
      <c r="I717" s="67">
        <f t="shared" si="336"/>
        <v>1571514.63</v>
      </c>
      <c r="J717" s="67">
        <f t="shared" ref="J717:M717" si="355">J724+J718</f>
        <v>1571514.63</v>
      </c>
      <c r="K717" s="67">
        <f>K724+K718</f>
        <v>0</v>
      </c>
      <c r="L717" s="67">
        <f t="shared" si="338"/>
        <v>1571514.63</v>
      </c>
      <c r="M717" s="67">
        <f t="shared" si="355"/>
        <v>1571514.63</v>
      </c>
      <c r="N717" s="67">
        <f>N724+N718</f>
        <v>0</v>
      </c>
      <c r="O717" s="67">
        <f t="shared" si="339"/>
        <v>1571514.63</v>
      </c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/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5"/>
      <c r="AW717" s="25"/>
      <c r="AX717" s="25"/>
      <c r="AY717" s="25"/>
      <c r="AZ717" s="25"/>
      <c r="BA717" s="25"/>
      <c r="BB717" s="25"/>
      <c r="BC717" s="25"/>
      <c r="BD717" s="25"/>
      <c r="BE717" s="25"/>
      <c r="BF717" s="25"/>
      <c r="BG717" s="25"/>
      <c r="BH717" s="25"/>
      <c r="BI717" s="25"/>
      <c r="BJ717" s="25"/>
      <c r="BK717" s="25"/>
      <c r="BL717" s="25"/>
      <c r="BM717" s="25"/>
      <c r="BN717" s="25"/>
      <c r="BO717" s="25"/>
      <c r="BP717" s="25"/>
      <c r="BQ717" s="25"/>
      <c r="BR717" s="25"/>
      <c r="BS717" s="25"/>
      <c r="BT717" s="25"/>
      <c r="BU717" s="25"/>
      <c r="BV717" s="25"/>
      <c r="BW717" s="25"/>
      <c r="BX717" s="25"/>
      <c r="BY717" s="25"/>
      <c r="BZ717" s="25"/>
      <c r="CA717" s="25"/>
      <c r="CB717" s="25"/>
      <c r="CC717" s="25"/>
      <c r="CD717" s="25"/>
      <c r="CE717" s="25"/>
      <c r="CF717" s="25"/>
      <c r="CG717" s="25"/>
      <c r="CH717" s="25"/>
      <c r="CI717" s="25"/>
      <c r="CJ717" s="25"/>
      <c r="CK717" s="25"/>
      <c r="CL717" s="25"/>
    </row>
    <row r="718" spans="1:90" s="31" customFormat="1" ht="13.5" customHeight="1">
      <c r="A718" s="7" t="s">
        <v>499</v>
      </c>
      <c r="B718" s="6" t="s">
        <v>45</v>
      </c>
      <c r="C718" s="6" t="s">
        <v>9</v>
      </c>
      <c r="D718" s="6" t="s">
        <v>9</v>
      </c>
      <c r="E718" s="6" t="s">
        <v>155</v>
      </c>
      <c r="F718" s="6"/>
      <c r="G718" s="67">
        <f>G719</f>
        <v>120000</v>
      </c>
      <c r="H718" s="67">
        <f>H719</f>
        <v>0</v>
      </c>
      <c r="I718" s="67">
        <f t="shared" si="336"/>
        <v>120000</v>
      </c>
      <c r="J718" s="67">
        <f t="shared" ref="J718:M718" si="356">J719</f>
        <v>120000</v>
      </c>
      <c r="K718" s="67">
        <f>K719</f>
        <v>0</v>
      </c>
      <c r="L718" s="67">
        <f t="shared" si="338"/>
        <v>120000</v>
      </c>
      <c r="M718" s="67">
        <f t="shared" si="356"/>
        <v>120000</v>
      </c>
      <c r="N718" s="67">
        <f>N719</f>
        <v>0</v>
      </c>
      <c r="O718" s="67">
        <f t="shared" si="339"/>
        <v>120000</v>
      </c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/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5"/>
      <c r="AW718" s="25"/>
      <c r="AX718" s="25"/>
      <c r="AY718" s="25"/>
      <c r="AZ718" s="25"/>
      <c r="BA718" s="25"/>
      <c r="BB718" s="25"/>
      <c r="BC718" s="25"/>
      <c r="BD718" s="25"/>
      <c r="BE718" s="25"/>
      <c r="BF718" s="25"/>
      <c r="BG718" s="25"/>
      <c r="BH718" s="25"/>
      <c r="BI718" s="25"/>
      <c r="BJ718" s="25"/>
      <c r="BK718" s="25"/>
      <c r="BL718" s="25"/>
      <c r="BM718" s="25"/>
      <c r="BN718" s="25"/>
      <c r="BO718" s="25"/>
      <c r="BP718" s="25"/>
      <c r="BQ718" s="25"/>
      <c r="BR718" s="25"/>
      <c r="BS718" s="25"/>
      <c r="BT718" s="25"/>
      <c r="BU718" s="25"/>
      <c r="BV718" s="25"/>
      <c r="BW718" s="25"/>
      <c r="BX718" s="25"/>
      <c r="BY718" s="25"/>
      <c r="BZ718" s="25"/>
      <c r="CA718" s="25"/>
      <c r="CB718" s="25"/>
      <c r="CC718" s="25"/>
      <c r="CD718" s="25"/>
      <c r="CE718" s="25"/>
      <c r="CF718" s="25"/>
      <c r="CG718" s="25"/>
      <c r="CH718" s="25"/>
      <c r="CI718" s="25"/>
      <c r="CJ718" s="25"/>
      <c r="CK718" s="25"/>
      <c r="CL718" s="25"/>
    </row>
    <row r="719" spans="1:90" s="31" customFormat="1" ht="13.5" customHeight="1">
      <c r="A719" s="7" t="s">
        <v>91</v>
      </c>
      <c r="B719" s="6" t="s">
        <v>45</v>
      </c>
      <c r="C719" s="6" t="s">
        <v>9</v>
      </c>
      <c r="D719" s="6" t="s">
        <v>9</v>
      </c>
      <c r="E719" s="6" t="s">
        <v>249</v>
      </c>
      <c r="F719" s="6"/>
      <c r="G719" s="67">
        <f>G722+G720</f>
        <v>120000</v>
      </c>
      <c r="H719" s="67">
        <f>H722+H720</f>
        <v>0</v>
      </c>
      <c r="I719" s="67">
        <f t="shared" si="336"/>
        <v>120000</v>
      </c>
      <c r="J719" s="67">
        <f t="shared" ref="J719:M719" si="357">J722+J720</f>
        <v>120000</v>
      </c>
      <c r="K719" s="67">
        <f>K722+K720</f>
        <v>0</v>
      </c>
      <c r="L719" s="67">
        <f t="shared" si="338"/>
        <v>120000</v>
      </c>
      <c r="M719" s="67">
        <f t="shared" si="357"/>
        <v>120000</v>
      </c>
      <c r="N719" s="67">
        <f>N722+N720</f>
        <v>0</v>
      </c>
      <c r="O719" s="67">
        <f t="shared" si="339"/>
        <v>120000</v>
      </c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/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5"/>
      <c r="AW719" s="25"/>
      <c r="AX719" s="25"/>
      <c r="AY719" s="25"/>
      <c r="AZ719" s="25"/>
      <c r="BA719" s="25"/>
      <c r="BB719" s="25"/>
      <c r="BC719" s="25"/>
      <c r="BD719" s="25"/>
      <c r="BE719" s="25"/>
      <c r="BF719" s="25"/>
      <c r="BG719" s="25"/>
      <c r="BH719" s="25"/>
      <c r="BI719" s="25"/>
      <c r="BJ719" s="25"/>
      <c r="BK719" s="25"/>
      <c r="BL719" s="25"/>
      <c r="BM719" s="25"/>
      <c r="BN719" s="25"/>
      <c r="BO719" s="25"/>
      <c r="BP719" s="25"/>
      <c r="BQ719" s="25"/>
      <c r="BR719" s="25"/>
      <c r="BS719" s="25"/>
      <c r="BT719" s="25"/>
      <c r="BU719" s="25"/>
      <c r="BV719" s="25"/>
      <c r="BW719" s="25"/>
      <c r="BX719" s="25"/>
      <c r="BY719" s="25"/>
      <c r="BZ719" s="25"/>
      <c r="CA719" s="25"/>
      <c r="CB719" s="25"/>
      <c r="CC719" s="25"/>
      <c r="CD719" s="25"/>
      <c r="CE719" s="25"/>
      <c r="CF719" s="25"/>
      <c r="CG719" s="25"/>
      <c r="CH719" s="25"/>
      <c r="CI719" s="25"/>
      <c r="CJ719" s="25"/>
      <c r="CK719" s="25"/>
      <c r="CL719" s="25"/>
    </row>
    <row r="720" spans="1:90" s="31" customFormat="1" ht="0.75" hidden="1" customHeight="1">
      <c r="A720" s="7" t="s">
        <v>55</v>
      </c>
      <c r="B720" s="6" t="s">
        <v>45</v>
      </c>
      <c r="C720" s="6" t="s">
        <v>9</v>
      </c>
      <c r="D720" s="6" t="s">
        <v>9</v>
      </c>
      <c r="E720" s="6" t="s">
        <v>249</v>
      </c>
      <c r="F720" s="6" t="s">
        <v>54</v>
      </c>
      <c r="G720" s="67">
        <f>G721</f>
        <v>0</v>
      </c>
      <c r="H720" s="67">
        <f>H721</f>
        <v>0</v>
      </c>
      <c r="I720" s="67">
        <f t="shared" si="336"/>
        <v>0</v>
      </c>
      <c r="J720" s="67">
        <f t="shared" ref="J720:M720" si="358">J721</f>
        <v>0</v>
      </c>
      <c r="K720" s="67">
        <f>K721</f>
        <v>0</v>
      </c>
      <c r="L720" s="67">
        <f t="shared" si="338"/>
        <v>0</v>
      </c>
      <c r="M720" s="67">
        <f t="shared" si="358"/>
        <v>0</v>
      </c>
      <c r="N720" s="67">
        <f>N721</f>
        <v>0</v>
      </c>
      <c r="O720" s="67">
        <f t="shared" si="339"/>
        <v>0</v>
      </c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/>
      <c r="AI720" s="25"/>
      <c r="AJ720" s="25"/>
      <c r="AK720" s="25"/>
      <c r="AL720" s="25"/>
      <c r="AM720" s="25"/>
      <c r="AN720" s="25"/>
      <c r="AO720" s="25"/>
      <c r="AP720" s="25"/>
      <c r="AQ720" s="25"/>
      <c r="AR720" s="25"/>
      <c r="AS720" s="25"/>
      <c r="AT720" s="25"/>
      <c r="AU720" s="25"/>
      <c r="AV720" s="25"/>
      <c r="AW720" s="25"/>
      <c r="AX720" s="25"/>
      <c r="AY720" s="25"/>
      <c r="AZ720" s="25"/>
      <c r="BA720" s="25"/>
      <c r="BB720" s="25"/>
      <c r="BC720" s="25"/>
      <c r="BD720" s="25"/>
      <c r="BE720" s="25"/>
      <c r="BF720" s="25"/>
      <c r="BG720" s="25"/>
      <c r="BH720" s="25"/>
      <c r="BI720" s="25"/>
      <c r="BJ720" s="25"/>
      <c r="BK720" s="25"/>
      <c r="BL720" s="25"/>
      <c r="BM720" s="25"/>
      <c r="BN720" s="25"/>
      <c r="BO720" s="25"/>
      <c r="BP720" s="25"/>
      <c r="BQ720" s="25"/>
      <c r="BR720" s="25"/>
      <c r="BS720" s="25"/>
      <c r="BT720" s="25"/>
      <c r="BU720" s="25"/>
      <c r="BV720" s="25"/>
      <c r="BW720" s="25"/>
      <c r="BX720" s="25"/>
      <c r="BY720" s="25"/>
      <c r="BZ720" s="25"/>
      <c r="CA720" s="25"/>
      <c r="CB720" s="25"/>
      <c r="CC720" s="25"/>
      <c r="CD720" s="25"/>
      <c r="CE720" s="25"/>
      <c r="CF720" s="25"/>
      <c r="CG720" s="25"/>
      <c r="CH720" s="25"/>
      <c r="CI720" s="25"/>
      <c r="CJ720" s="25"/>
      <c r="CK720" s="25"/>
      <c r="CL720" s="25"/>
    </row>
    <row r="721" spans="1:90" s="31" customFormat="1" ht="12" hidden="1">
      <c r="A721" s="7" t="s">
        <v>57</v>
      </c>
      <c r="B721" s="6" t="s">
        <v>45</v>
      </c>
      <c r="C721" s="6" t="s">
        <v>9</v>
      </c>
      <c r="D721" s="6" t="s">
        <v>9</v>
      </c>
      <c r="E721" s="6" t="s">
        <v>249</v>
      </c>
      <c r="F721" s="6" t="s">
        <v>56</v>
      </c>
      <c r="G721" s="67"/>
      <c r="H721" s="67"/>
      <c r="I721" s="67">
        <f t="shared" si="336"/>
        <v>0</v>
      </c>
      <c r="J721" s="68"/>
      <c r="K721" s="67"/>
      <c r="L721" s="67">
        <f t="shared" si="338"/>
        <v>0</v>
      </c>
      <c r="M721" s="67"/>
      <c r="N721" s="67"/>
      <c r="O721" s="67">
        <f t="shared" si="339"/>
        <v>0</v>
      </c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  <c r="AG721" s="25"/>
      <c r="AH721" s="25"/>
      <c r="AI721" s="25"/>
      <c r="AJ721" s="25"/>
      <c r="AK721" s="25"/>
      <c r="AL721" s="25"/>
      <c r="AM721" s="25"/>
      <c r="AN721" s="25"/>
      <c r="AO721" s="25"/>
      <c r="AP721" s="25"/>
      <c r="AQ721" s="25"/>
      <c r="AR721" s="25"/>
      <c r="AS721" s="25"/>
      <c r="AT721" s="25"/>
      <c r="AU721" s="25"/>
      <c r="AV721" s="25"/>
      <c r="AW721" s="25"/>
      <c r="AX721" s="25"/>
      <c r="AY721" s="25"/>
      <c r="AZ721" s="25"/>
      <c r="BA721" s="25"/>
      <c r="BB721" s="25"/>
      <c r="BC721" s="25"/>
      <c r="BD721" s="25"/>
      <c r="BE721" s="25"/>
      <c r="BF721" s="25"/>
      <c r="BG721" s="25"/>
      <c r="BH721" s="25"/>
      <c r="BI721" s="25"/>
      <c r="BJ721" s="25"/>
      <c r="BK721" s="25"/>
      <c r="BL721" s="25"/>
      <c r="BM721" s="25"/>
      <c r="BN721" s="25"/>
      <c r="BO721" s="25"/>
      <c r="BP721" s="25"/>
      <c r="BQ721" s="25"/>
      <c r="BR721" s="25"/>
      <c r="BS721" s="25"/>
      <c r="BT721" s="25"/>
      <c r="BU721" s="25"/>
      <c r="BV721" s="25"/>
      <c r="BW721" s="25"/>
      <c r="BX721" s="25"/>
      <c r="BY721" s="25"/>
      <c r="BZ721" s="25"/>
      <c r="CA721" s="25"/>
      <c r="CB721" s="25"/>
      <c r="CC721" s="25"/>
      <c r="CD721" s="25"/>
      <c r="CE721" s="25"/>
      <c r="CF721" s="25"/>
      <c r="CG721" s="25"/>
      <c r="CH721" s="25"/>
      <c r="CI721" s="25"/>
      <c r="CJ721" s="25"/>
      <c r="CK721" s="25"/>
      <c r="CL721" s="25"/>
    </row>
    <row r="722" spans="1:90" s="31" customFormat="1" ht="16.5" customHeight="1">
      <c r="A722" s="7" t="s">
        <v>425</v>
      </c>
      <c r="B722" s="6" t="s">
        <v>45</v>
      </c>
      <c r="C722" s="6" t="s">
        <v>9</v>
      </c>
      <c r="D722" s="6" t="s">
        <v>9</v>
      </c>
      <c r="E722" s="6" t="s">
        <v>249</v>
      </c>
      <c r="F722" s="6" t="s">
        <v>61</v>
      </c>
      <c r="G722" s="67">
        <f>G723</f>
        <v>120000</v>
      </c>
      <c r="H722" s="67">
        <f>H723</f>
        <v>0</v>
      </c>
      <c r="I722" s="67">
        <f t="shared" si="336"/>
        <v>120000</v>
      </c>
      <c r="J722" s="67">
        <f t="shared" ref="J722:M722" si="359">J723</f>
        <v>120000</v>
      </c>
      <c r="K722" s="67">
        <f>K723</f>
        <v>0</v>
      </c>
      <c r="L722" s="67">
        <f t="shared" si="338"/>
        <v>120000</v>
      </c>
      <c r="M722" s="67">
        <f t="shared" si="359"/>
        <v>120000</v>
      </c>
      <c r="N722" s="67">
        <f>N723</f>
        <v>0</v>
      </c>
      <c r="O722" s="67">
        <f t="shared" si="339"/>
        <v>120000</v>
      </c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/>
      <c r="AH722" s="25"/>
      <c r="AI722" s="25"/>
      <c r="AJ722" s="25"/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5"/>
      <c r="AW722" s="25"/>
      <c r="AX722" s="25"/>
      <c r="AY722" s="25"/>
      <c r="AZ722" s="25"/>
      <c r="BA722" s="25"/>
      <c r="BB722" s="25"/>
      <c r="BC722" s="25"/>
      <c r="BD722" s="25"/>
      <c r="BE722" s="25"/>
      <c r="BF722" s="25"/>
      <c r="BG722" s="25"/>
      <c r="BH722" s="25"/>
      <c r="BI722" s="25"/>
      <c r="BJ722" s="25"/>
      <c r="BK722" s="25"/>
      <c r="BL722" s="25"/>
      <c r="BM722" s="25"/>
      <c r="BN722" s="25"/>
      <c r="BO722" s="25"/>
      <c r="BP722" s="25"/>
      <c r="BQ722" s="25"/>
      <c r="BR722" s="25"/>
      <c r="BS722" s="25"/>
      <c r="BT722" s="25"/>
      <c r="BU722" s="25"/>
      <c r="BV722" s="25"/>
      <c r="BW722" s="25"/>
      <c r="BX722" s="25"/>
      <c r="BY722" s="25"/>
      <c r="BZ722" s="25"/>
      <c r="CA722" s="25"/>
      <c r="CB722" s="25"/>
      <c r="CC722" s="25"/>
      <c r="CD722" s="25"/>
      <c r="CE722" s="25"/>
      <c r="CF722" s="25"/>
      <c r="CG722" s="25"/>
      <c r="CH722" s="25"/>
      <c r="CI722" s="25"/>
      <c r="CJ722" s="25"/>
      <c r="CK722" s="25"/>
      <c r="CL722" s="25"/>
    </row>
    <row r="723" spans="1:90" s="31" customFormat="1" ht="15" customHeight="1">
      <c r="A723" s="7" t="s">
        <v>82</v>
      </c>
      <c r="B723" s="6" t="s">
        <v>45</v>
      </c>
      <c r="C723" s="6" t="s">
        <v>9</v>
      </c>
      <c r="D723" s="6" t="s">
        <v>9</v>
      </c>
      <c r="E723" s="6" t="s">
        <v>249</v>
      </c>
      <c r="F723" s="6" t="s">
        <v>62</v>
      </c>
      <c r="G723" s="67">
        <v>120000</v>
      </c>
      <c r="H723" s="67"/>
      <c r="I723" s="67">
        <f t="shared" si="336"/>
        <v>120000</v>
      </c>
      <c r="J723" s="68">
        <v>120000</v>
      </c>
      <c r="K723" s="67"/>
      <c r="L723" s="67">
        <f t="shared" si="338"/>
        <v>120000</v>
      </c>
      <c r="M723" s="67">
        <v>120000</v>
      </c>
      <c r="N723" s="67"/>
      <c r="O723" s="67">
        <f t="shared" si="339"/>
        <v>120000</v>
      </c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  <c r="AG723" s="25"/>
      <c r="AH723" s="25"/>
      <c r="AI723" s="25"/>
      <c r="AJ723" s="25"/>
      <c r="AK723" s="25"/>
      <c r="AL723" s="25"/>
      <c r="AM723" s="25"/>
      <c r="AN723" s="25"/>
      <c r="AO723" s="25"/>
      <c r="AP723" s="25"/>
      <c r="AQ723" s="25"/>
      <c r="AR723" s="25"/>
      <c r="AS723" s="25"/>
      <c r="AT723" s="25"/>
      <c r="AU723" s="25"/>
      <c r="AV723" s="25"/>
      <c r="AW723" s="25"/>
      <c r="AX723" s="25"/>
      <c r="AY723" s="25"/>
      <c r="AZ723" s="25"/>
      <c r="BA723" s="25"/>
      <c r="BB723" s="25"/>
      <c r="BC723" s="25"/>
      <c r="BD723" s="25"/>
      <c r="BE723" s="25"/>
      <c r="BF723" s="25"/>
      <c r="BG723" s="25"/>
      <c r="BH723" s="25"/>
      <c r="BI723" s="25"/>
      <c r="BJ723" s="25"/>
      <c r="BK723" s="25"/>
      <c r="BL723" s="25"/>
      <c r="BM723" s="25"/>
      <c r="BN723" s="25"/>
      <c r="BO723" s="25"/>
      <c r="BP723" s="25"/>
      <c r="BQ723" s="25"/>
      <c r="BR723" s="25"/>
      <c r="BS723" s="25"/>
      <c r="BT723" s="25"/>
      <c r="BU723" s="25"/>
      <c r="BV723" s="25"/>
      <c r="BW723" s="25"/>
      <c r="BX723" s="25"/>
      <c r="BY723" s="25"/>
      <c r="BZ723" s="25"/>
      <c r="CA723" s="25"/>
      <c r="CB723" s="25"/>
      <c r="CC723" s="25"/>
      <c r="CD723" s="25"/>
      <c r="CE723" s="25"/>
      <c r="CF723" s="25"/>
      <c r="CG723" s="25"/>
      <c r="CH723" s="25"/>
      <c r="CI723" s="25"/>
      <c r="CJ723" s="25"/>
      <c r="CK723" s="25"/>
      <c r="CL723" s="25"/>
    </row>
    <row r="724" spans="1:90" s="31" customFormat="1" ht="15" customHeight="1">
      <c r="A724" s="7" t="s">
        <v>504</v>
      </c>
      <c r="B724" s="6" t="s">
        <v>45</v>
      </c>
      <c r="C724" s="6" t="s">
        <v>9</v>
      </c>
      <c r="D724" s="6" t="s">
        <v>9</v>
      </c>
      <c r="E724" s="6" t="s">
        <v>162</v>
      </c>
      <c r="F724" s="6"/>
      <c r="G724" s="67">
        <f>G725+G728</f>
        <v>1451514.63</v>
      </c>
      <c r="H724" s="67">
        <f>H725+H728</f>
        <v>0</v>
      </c>
      <c r="I724" s="67">
        <f t="shared" si="336"/>
        <v>1451514.63</v>
      </c>
      <c r="J724" s="67">
        <f t="shared" ref="J724:M724" si="360">J725+J728</f>
        <v>1451514.63</v>
      </c>
      <c r="K724" s="67">
        <f>K725+K728</f>
        <v>0</v>
      </c>
      <c r="L724" s="67">
        <f t="shared" si="338"/>
        <v>1451514.63</v>
      </c>
      <c r="M724" s="67">
        <f t="shared" si="360"/>
        <v>1451514.63</v>
      </c>
      <c r="N724" s="67">
        <f>N725+N728</f>
        <v>0</v>
      </c>
      <c r="O724" s="67">
        <f t="shared" si="339"/>
        <v>1451514.63</v>
      </c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/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5"/>
      <c r="AW724" s="25"/>
      <c r="AX724" s="25"/>
      <c r="AY724" s="25"/>
      <c r="AZ724" s="25"/>
      <c r="BA724" s="25"/>
      <c r="BB724" s="25"/>
      <c r="BC724" s="25"/>
      <c r="BD724" s="25"/>
      <c r="BE724" s="25"/>
      <c r="BF724" s="25"/>
      <c r="BG724" s="25"/>
      <c r="BH724" s="25"/>
      <c r="BI724" s="25"/>
      <c r="BJ724" s="25"/>
      <c r="BK724" s="25"/>
      <c r="BL724" s="25"/>
      <c r="BM724" s="25"/>
      <c r="BN724" s="25"/>
      <c r="BO724" s="25"/>
      <c r="BP724" s="25"/>
      <c r="BQ724" s="25"/>
      <c r="BR724" s="25"/>
      <c r="BS724" s="25"/>
      <c r="BT724" s="25"/>
      <c r="BU724" s="25"/>
      <c r="BV724" s="25"/>
      <c r="BW724" s="25"/>
      <c r="BX724" s="25"/>
      <c r="BY724" s="25"/>
      <c r="BZ724" s="25"/>
      <c r="CA724" s="25"/>
      <c r="CB724" s="25"/>
      <c r="CC724" s="25"/>
      <c r="CD724" s="25"/>
      <c r="CE724" s="25"/>
      <c r="CF724" s="25"/>
      <c r="CG724" s="25"/>
      <c r="CH724" s="25"/>
      <c r="CI724" s="25"/>
      <c r="CJ724" s="25"/>
      <c r="CK724" s="25"/>
      <c r="CL724" s="25"/>
    </row>
    <row r="725" spans="1:90" s="31" customFormat="1" ht="27" customHeight="1">
      <c r="A725" s="7" t="s">
        <v>277</v>
      </c>
      <c r="B725" s="6" t="s">
        <v>45</v>
      </c>
      <c r="C725" s="6" t="s">
        <v>9</v>
      </c>
      <c r="D725" s="6" t="s">
        <v>9</v>
      </c>
      <c r="E725" s="6" t="s">
        <v>163</v>
      </c>
      <c r="F725" s="6"/>
      <c r="G725" s="67">
        <f>G726</f>
        <v>1301514.6299999999</v>
      </c>
      <c r="H725" s="67">
        <f>H726</f>
        <v>0</v>
      </c>
      <c r="I725" s="67">
        <f t="shared" si="336"/>
        <v>1301514.6299999999</v>
      </c>
      <c r="J725" s="67">
        <f t="shared" ref="J725:M726" si="361">J726</f>
        <v>1301514.6299999999</v>
      </c>
      <c r="K725" s="67">
        <f>K726</f>
        <v>0</v>
      </c>
      <c r="L725" s="67">
        <f t="shared" si="338"/>
        <v>1301514.6299999999</v>
      </c>
      <c r="M725" s="67">
        <f t="shared" si="361"/>
        <v>1301514.6299999999</v>
      </c>
      <c r="N725" s="67">
        <f>N726</f>
        <v>0</v>
      </c>
      <c r="O725" s="67">
        <f t="shared" si="339"/>
        <v>1301514.6299999999</v>
      </c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/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5"/>
      <c r="AW725" s="25"/>
      <c r="AX725" s="25"/>
      <c r="AY725" s="25"/>
      <c r="AZ725" s="25"/>
      <c r="BA725" s="25"/>
      <c r="BB725" s="25"/>
      <c r="BC725" s="25"/>
      <c r="BD725" s="25"/>
      <c r="BE725" s="25"/>
      <c r="BF725" s="25"/>
      <c r="BG725" s="25"/>
      <c r="BH725" s="25"/>
      <c r="BI725" s="25"/>
      <c r="BJ725" s="25"/>
      <c r="BK725" s="25"/>
      <c r="BL725" s="25"/>
      <c r="BM725" s="25"/>
      <c r="BN725" s="25"/>
      <c r="BO725" s="25"/>
      <c r="BP725" s="25"/>
      <c r="BQ725" s="25"/>
      <c r="BR725" s="25"/>
      <c r="BS725" s="25"/>
      <c r="BT725" s="25"/>
      <c r="BU725" s="25"/>
      <c r="BV725" s="25"/>
      <c r="BW725" s="25"/>
      <c r="BX725" s="25"/>
      <c r="BY725" s="25"/>
      <c r="BZ725" s="25"/>
      <c r="CA725" s="25"/>
      <c r="CB725" s="25"/>
      <c r="CC725" s="25"/>
      <c r="CD725" s="25"/>
      <c r="CE725" s="25"/>
      <c r="CF725" s="25"/>
      <c r="CG725" s="25"/>
      <c r="CH725" s="25"/>
      <c r="CI725" s="25"/>
      <c r="CJ725" s="25"/>
      <c r="CK725" s="25"/>
      <c r="CL725" s="25"/>
    </row>
    <row r="726" spans="1:90" s="31" customFormat="1" ht="24">
      <c r="A726" s="7" t="s">
        <v>88</v>
      </c>
      <c r="B726" s="6" t="s">
        <v>45</v>
      </c>
      <c r="C726" s="6" t="s">
        <v>9</v>
      </c>
      <c r="D726" s="6" t="s">
        <v>9</v>
      </c>
      <c r="E726" s="6" t="s">
        <v>163</v>
      </c>
      <c r="F726" s="30" t="s">
        <v>87</v>
      </c>
      <c r="G726" s="67">
        <f>G727</f>
        <v>1301514.6299999999</v>
      </c>
      <c r="H726" s="67">
        <f>H727</f>
        <v>0</v>
      </c>
      <c r="I726" s="67">
        <f t="shared" si="336"/>
        <v>1301514.6299999999</v>
      </c>
      <c r="J726" s="67">
        <f t="shared" si="361"/>
        <v>1301514.6299999999</v>
      </c>
      <c r="K726" s="67">
        <f>K727</f>
        <v>0</v>
      </c>
      <c r="L726" s="67">
        <f t="shared" si="338"/>
        <v>1301514.6299999999</v>
      </c>
      <c r="M726" s="67">
        <f t="shared" si="361"/>
        <v>1301514.6299999999</v>
      </c>
      <c r="N726" s="67">
        <f>N727</f>
        <v>0</v>
      </c>
      <c r="O726" s="67">
        <f t="shared" si="339"/>
        <v>1301514.6299999999</v>
      </c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/>
      <c r="AU726" s="25"/>
      <c r="AV726" s="25"/>
      <c r="AW726" s="25"/>
      <c r="AX726" s="25"/>
      <c r="AY726" s="25"/>
      <c r="AZ726" s="25"/>
      <c r="BA726" s="25"/>
      <c r="BB726" s="25"/>
      <c r="BC726" s="25"/>
      <c r="BD726" s="25"/>
      <c r="BE726" s="25"/>
      <c r="BF726" s="25"/>
      <c r="BG726" s="25"/>
      <c r="BH726" s="25"/>
      <c r="BI726" s="25"/>
      <c r="BJ726" s="25"/>
      <c r="BK726" s="25"/>
      <c r="BL726" s="25"/>
      <c r="BM726" s="25"/>
      <c r="BN726" s="25"/>
      <c r="BO726" s="25"/>
      <c r="BP726" s="25"/>
      <c r="BQ726" s="25"/>
      <c r="BR726" s="25"/>
      <c r="BS726" s="25"/>
      <c r="BT726" s="25"/>
      <c r="BU726" s="25"/>
      <c r="BV726" s="25"/>
      <c r="BW726" s="25"/>
      <c r="BX726" s="25"/>
      <c r="BY726" s="25"/>
      <c r="BZ726" s="25"/>
      <c r="CA726" s="25"/>
      <c r="CB726" s="25"/>
      <c r="CC726" s="25"/>
      <c r="CD726" s="25"/>
      <c r="CE726" s="25"/>
      <c r="CF726" s="25"/>
      <c r="CG726" s="25"/>
      <c r="CH726" s="25"/>
      <c r="CI726" s="25"/>
      <c r="CJ726" s="25"/>
      <c r="CK726" s="25"/>
      <c r="CL726" s="25"/>
    </row>
    <row r="727" spans="1:90" s="31" customFormat="1" ht="12">
      <c r="A727" s="7" t="s">
        <v>188</v>
      </c>
      <c r="B727" s="6" t="s">
        <v>45</v>
      </c>
      <c r="C727" s="6" t="s">
        <v>9</v>
      </c>
      <c r="D727" s="6" t="s">
        <v>9</v>
      </c>
      <c r="E727" s="6" t="s">
        <v>163</v>
      </c>
      <c r="F727" s="30" t="s">
        <v>189</v>
      </c>
      <c r="G727" s="67">
        <v>1301514.6299999999</v>
      </c>
      <c r="H727" s="67"/>
      <c r="I727" s="67">
        <f t="shared" si="336"/>
        <v>1301514.6299999999</v>
      </c>
      <c r="J727" s="68">
        <v>1301514.6299999999</v>
      </c>
      <c r="K727" s="67"/>
      <c r="L727" s="67">
        <f t="shared" si="338"/>
        <v>1301514.6299999999</v>
      </c>
      <c r="M727" s="67">
        <v>1301514.6299999999</v>
      </c>
      <c r="N727" s="67"/>
      <c r="O727" s="67">
        <f t="shared" si="339"/>
        <v>1301514.6299999999</v>
      </c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/>
      <c r="AR727" s="25"/>
      <c r="AS727" s="25"/>
      <c r="AT727" s="25"/>
      <c r="AU727" s="25"/>
      <c r="AV727" s="25"/>
      <c r="AW727" s="25"/>
      <c r="AX727" s="25"/>
      <c r="AY727" s="25"/>
      <c r="AZ727" s="25"/>
      <c r="BA727" s="25"/>
      <c r="BB727" s="25"/>
      <c r="BC727" s="25"/>
      <c r="BD727" s="25"/>
      <c r="BE727" s="25"/>
      <c r="BF727" s="25"/>
      <c r="BG727" s="25"/>
      <c r="BH727" s="25"/>
      <c r="BI727" s="25"/>
      <c r="BJ727" s="25"/>
      <c r="BK727" s="25"/>
      <c r="BL727" s="25"/>
      <c r="BM727" s="25"/>
      <c r="BN727" s="25"/>
      <c r="BO727" s="25"/>
      <c r="BP727" s="25"/>
      <c r="BQ727" s="25"/>
      <c r="BR727" s="25"/>
      <c r="BS727" s="25"/>
      <c r="BT727" s="25"/>
      <c r="BU727" s="25"/>
      <c r="BV727" s="25"/>
      <c r="BW727" s="25"/>
      <c r="BX727" s="25"/>
      <c r="BY727" s="25"/>
      <c r="BZ727" s="25"/>
      <c r="CA727" s="25"/>
      <c r="CB727" s="25"/>
      <c r="CC727" s="25"/>
      <c r="CD727" s="25"/>
      <c r="CE727" s="25"/>
      <c r="CF727" s="25"/>
      <c r="CG727" s="25"/>
      <c r="CH727" s="25"/>
      <c r="CI727" s="25"/>
      <c r="CJ727" s="25"/>
      <c r="CK727" s="25"/>
      <c r="CL727" s="25"/>
    </row>
    <row r="728" spans="1:90" s="31" customFormat="1" ht="12">
      <c r="A728" s="7" t="s">
        <v>230</v>
      </c>
      <c r="B728" s="6" t="s">
        <v>45</v>
      </c>
      <c r="C728" s="6" t="s">
        <v>9</v>
      </c>
      <c r="D728" s="6" t="s">
        <v>9</v>
      </c>
      <c r="E728" s="43" t="s">
        <v>231</v>
      </c>
      <c r="F728" s="30"/>
      <c r="G728" s="67">
        <f>G729</f>
        <v>150000</v>
      </c>
      <c r="H728" s="67">
        <f>H729</f>
        <v>0</v>
      </c>
      <c r="I728" s="67">
        <f t="shared" si="336"/>
        <v>150000</v>
      </c>
      <c r="J728" s="67">
        <f t="shared" ref="J728:M729" si="362">J729</f>
        <v>150000</v>
      </c>
      <c r="K728" s="67">
        <f>K729</f>
        <v>0</v>
      </c>
      <c r="L728" s="67">
        <f t="shared" si="338"/>
        <v>150000</v>
      </c>
      <c r="M728" s="67">
        <f t="shared" si="362"/>
        <v>150000</v>
      </c>
      <c r="N728" s="67">
        <f>N729</f>
        <v>0</v>
      </c>
      <c r="O728" s="67">
        <f t="shared" si="339"/>
        <v>150000</v>
      </c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  <c r="AG728" s="25"/>
      <c r="AH728" s="25"/>
      <c r="AI728" s="25"/>
      <c r="AJ728" s="25"/>
      <c r="AK728" s="25"/>
      <c r="AL728" s="25"/>
      <c r="AM728" s="25"/>
      <c r="AN728" s="25"/>
      <c r="AO728" s="25"/>
      <c r="AP728" s="25"/>
      <c r="AQ728" s="25"/>
      <c r="AR728" s="25"/>
      <c r="AS728" s="25"/>
      <c r="AT728" s="25"/>
      <c r="AU728" s="25"/>
      <c r="AV728" s="25"/>
      <c r="AW728" s="25"/>
      <c r="AX728" s="25"/>
      <c r="AY728" s="25"/>
      <c r="AZ728" s="25"/>
      <c r="BA728" s="25"/>
      <c r="BB728" s="25"/>
      <c r="BC728" s="25"/>
      <c r="BD728" s="25"/>
      <c r="BE728" s="25"/>
      <c r="BF728" s="25"/>
      <c r="BG728" s="25"/>
      <c r="BH728" s="25"/>
      <c r="BI728" s="25"/>
      <c r="BJ728" s="25"/>
      <c r="BK728" s="25"/>
      <c r="BL728" s="25"/>
      <c r="BM728" s="25"/>
      <c r="BN728" s="25"/>
      <c r="BO728" s="25"/>
      <c r="BP728" s="25"/>
      <c r="BQ728" s="25"/>
      <c r="BR728" s="25"/>
      <c r="BS728" s="25"/>
      <c r="BT728" s="25"/>
      <c r="BU728" s="25"/>
      <c r="BV728" s="25"/>
      <c r="BW728" s="25"/>
      <c r="BX728" s="25"/>
      <c r="BY728" s="25"/>
      <c r="BZ728" s="25"/>
      <c r="CA728" s="25"/>
      <c r="CB728" s="25"/>
      <c r="CC728" s="25"/>
      <c r="CD728" s="25"/>
      <c r="CE728" s="25"/>
      <c r="CF728" s="25"/>
      <c r="CG728" s="25"/>
      <c r="CH728" s="25"/>
      <c r="CI728" s="25"/>
      <c r="CJ728" s="25"/>
      <c r="CK728" s="25"/>
      <c r="CL728" s="25"/>
    </row>
    <row r="729" spans="1:90" s="31" customFormat="1" ht="24">
      <c r="A729" s="7" t="s">
        <v>88</v>
      </c>
      <c r="B729" s="6" t="s">
        <v>45</v>
      </c>
      <c r="C729" s="6" t="s">
        <v>9</v>
      </c>
      <c r="D729" s="6" t="s">
        <v>9</v>
      </c>
      <c r="E729" s="43" t="s">
        <v>231</v>
      </c>
      <c r="F729" s="30" t="s">
        <v>87</v>
      </c>
      <c r="G729" s="67">
        <f>G730</f>
        <v>150000</v>
      </c>
      <c r="H729" s="67">
        <f>H730</f>
        <v>0</v>
      </c>
      <c r="I729" s="67">
        <f t="shared" si="336"/>
        <v>150000</v>
      </c>
      <c r="J729" s="67">
        <f t="shared" si="362"/>
        <v>150000</v>
      </c>
      <c r="K729" s="67">
        <f>K730</f>
        <v>0</v>
      </c>
      <c r="L729" s="67">
        <f t="shared" si="338"/>
        <v>150000</v>
      </c>
      <c r="M729" s="67">
        <f t="shared" si="362"/>
        <v>150000</v>
      </c>
      <c r="N729" s="67">
        <f>N730</f>
        <v>0</v>
      </c>
      <c r="O729" s="67">
        <f t="shared" si="339"/>
        <v>150000</v>
      </c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/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5"/>
      <c r="AW729" s="25"/>
      <c r="AX729" s="25"/>
      <c r="AY729" s="25"/>
      <c r="AZ729" s="25"/>
      <c r="BA729" s="25"/>
      <c r="BB729" s="25"/>
      <c r="BC729" s="25"/>
      <c r="BD729" s="25"/>
      <c r="BE729" s="25"/>
      <c r="BF729" s="25"/>
      <c r="BG729" s="25"/>
      <c r="BH729" s="25"/>
      <c r="BI729" s="25"/>
      <c r="BJ729" s="25"/>
      <c r="BK729" s="25"/>
      <c r="BL729" s="25"/>
      <c r="BM729" s="25"/>
      <c r="BN729" s="25"/>
      <c r="BO729" s="25"/>
      <c r="BP729" s="25"/>
      <c r="BQ729" s="25"/>
      <c r="BR729" s="25"/>
      <c r="BS729" s="25"/>
      <c r="BT729" s="25"/>
      <c r="BU729" s="25"/>
      <c r="BV729" s="25"/>
      <c r="BW729" s="25"/>
      <c r="BX729" s="25"/>
      <c r="BY729" s="25"/>
      <c r="BZ729" s="25"/>
      <c r="CA729" s="25"/>
      <c r="CB729" s="25"/>
      <c r="CC729" s="25"/>
      <c r="CD729" s="25"/>
      <c r="CE729" s="25"/>
      <c r="CF729" s="25"/>
      <c r="CG729" s="25"/>
      <c r="CH729" s="25"/>
      <c r="CI729" s="25"/>
      <c r="CJ729" s="25"/>
      <c r="CK729" s="25"/>
      <c r="CL729" s="25"/>
    </row>
    <row r="730" spans="1:90" s="31" customFormat="1" ht="12">
      <c r="A730" s="7" t="s">
        <v>188</v>
      </c>
      <c r="B730" s="6" t="s">
        <v>45</v>
      </c>
      <c r="C730" s="6" t="s">
        <v>9</v>
      </c>
      <c r="D730" s="6" t="s">
        <v>9</v>
      </c>
      <c r="E730" s="43" t="s">
        <v>231</v>
      </c>
      <c r="F730" s="30" t="s">
        <v>189</v>
      </c>
      <c r="G730" s="67">
        <v>150000</v>
      </c>
      <c r="H730" s="67"/>
      <c r="I730" s="67">
        <f t="shared" si="336"/>
        <v>150000</v>
      </c>
      <c r="J730" s="68">
        <v>150000</v>
      </c>
      <c r="K730" s="67"/>
      <c r="L730" s="67">
        <f t="shared" si="338"/>
        <v>150000</v>
      </c>
      <c r="M730" s="67">
        <v>150000</v>
      </c>
      <c r="N730" s="67"/>
      <c r="O730" s="67">
        <f t="shared" si="339"/>
        <v>150000</v>
      </c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  <c r="AG730" s="25"/>
      <c r="AH730" s="25"/>
      <c r="AI730" s="25"/>
      <c r="AJ730" s="25"/>
      <c r="AK730" s="25"/>
      <c r="AL730" s="25"/>
      <c r="AM730" s="25"/>
      <c r="AN730" s="25"/>
      <c r="AO730" s="25"/>
      <c r="AP730" s="25"/>
      <c r="AQ730" s="25"/>
      <c r="AR730" s="25"/>
      <c r="AS730" s="25"/>
      <c r="AT730" s="25"/>
      <c r="AU730" s="25"/>
      <c r="AV730" s="25"/>
      <c r="AW730" s="25"/>
      <c r="AX730" s="25"/>
      <c r="AY730" s="25"/>
      <c r="AZ730" s="25"/>
      <c r="BA730" s="25"/>
      <c r="BB730" s="25"/>
      <c r="BC730" s="25"/>
      <c r="BD730" s="25"/>
      <c r="BE730" s="25"/>
      <c r="BF730" s="25"/>
      <c r="BG730" s="25"/>
      <c r="BH730" s="25"/>
      <c r="BI730" s="25"/>
      <c r="BJ730" s="25"/>
      <c r="BK730" s="25"/>
      <c r="BL730" s="25"/>
      <c r="BM730" s="25"/>
      <c r="BN730" s="25"/>
      <c r="BO730" s="25"/>
      <c r="BP730" s="25"/>
      <c r="BQ730" s="25"/>
      <c r="BR730" s="25"/>
      <c r="BS730" s="25"/>
      <c r="BT730" s="25"/>
      <c r="BU730" s="25"/>
      <c r="BV730" s="25"/>
      <c r="BW730" s="25"/>
      <c r="BX730" s="25"/>
      <c r="BY730" s="25"/>
      <c r="BZ730" s="25"/>
      <c r="CA730" s="25"/>
      <c r="CB730" s="25"/>
      <c r="CC730" s="25"/>
      <c r="CD730" s="25"/>
      <c r="CE730" s="25"/>
      <c r="CF730" s="25"/>
      <c r="CG730" s="25"/>
      <c r="CH730" s="25"/>
      <c r="CI730" s="25"/>
      <c r="CJ730" s="25"/>
      <c r="CK730" s="25"/>
      <c r="CL730" s="25"/>
    </row>
    <row r="731" spans="1:90" s="31" customFormat="1" ht="24">
      <c r="A731" s="7" t="s">
        <v>375</v>
      </c>
      <c r="B731" s="6" t="s">
        <v>45</v>
      </c>
      <c r="C731" s="6" t="s">
        <v>9</v>
      </c>
      <c r="D731" s="6" t="s">
        <v>9</v>
      </c>
      <c r="E731" s="43" t="s">
        <v>374</v>
      </c>
      <c r="F731" s="30"/>
      <c r="G731" s="67">
        <f t="shared" ref="G731:N734" si="363">G732</f>
        <v>0</v>
      </c>
      <c r="H731" s="67">
        <f t="shared" si="363"/>
        <v>168000</v>
      </c>
      <c r="I731" s="67">
        <f t="shared" si="336"/>
        <v>168000</v>
      </c>
      <c r="J731" s="67">
        <f t="shared" si="363"/>
        <v>0</v>
      </c>
      <c r="K731" s="67">
        <f t="shared" si="363"/>
        <v>0</v>
      </c>
      <c r="L731" s="67">
        <f t="shared" si="338"/>
        <v>0</v>
      </c>
      <c r="M731" s="67">
        <f t="shared" si="363"/>
        <v>0</v>
      </c>
      <c r="N731" s="67">
        <f t="shared" si="363"/>
        <v>0</v>
      </c>
      <c r="O731" s="67">
        <f t="shared" si="339"/>
        <v>0</v>
      </c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/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5"/>
      <c r="AW731" s="25"/>
      <c r="AX731" s="25"/>
      <c r="AY731" s="25"/>
      <c r="AZ731" s="25"/>
      <c r="BA731" s="25"/>
      <c r="BB731" s="25"/>
      <c r="BC731" s="25"/>
      <c r="BD731" s="25"/>
      <c r="BE731" s="25"/>
      <c r="BF731" s="25"/>
      <c r="BG731" s="25"/>
      <c r="BH731" s="25"/>
      <c r="BI731" s="25"/>
      <c r="BJ731" s="25"/>
      <c r="BK731" s="25"/>
      <c r="BL731" s="25"/>
      <c r="BM731" s="25"/>
      <c r="BN731" s="25"/>
      <c r="BO731" s="25"/>
      <c r="BP731" s="25"/>
      <c r="BQ731" s="25"/>
      <c r="BR731" s="25"/>
      <c r="BS731" s="25"/>
      <c r="BT731" s="25"/>
      <c r="BU731" s="25"/>
      <c r="BV731" s="25"/>
      <c r="BW731" s="25"/>
      <c r="BX731" s="25"/>
      <c r="BY731" s="25"/>
      <c r="BZ731" s="25"/>
      <c r="CA731" s="25"/>
      <c r="CB731" s="25"/>
      <c r="CC731" s="25"/>
      <c r="CD731" s="25"/>
      <c r="CE731" s="25"/>
      <c r="CF731" s="25"/>
      <c r="CG731" s="25"/>
      <c r="CH731" s="25"/>
      <c r="CI731" s="25"/>
      <c r="CJ731" s="25"/>
      <c r="CK731" s="25"/>
      <c r="CL731" s="25"/>
    </row>
    <row r="732" spans="1:90" s="31" customFormat="1" ht="12">
      <c r="A732" s="7" t="s">
        <v>376</v>
      </c>
      <c r="B732" s="6" t="s">
        <v>45</v>
      </c>
      <c r="C732" s="6" t="s">
        <v>9</v>
      </c>
      <c r="D732" s="6" t="s">
        <v>9</v>
      </c>
      <c r="E732" s="43" t="s">
        <v>377</v>
      </c>
      <c r="F732" s="30"/>
      <c r="G732" s="67">
        <f t="shared" si="363"/>
        <v>0</v>
      </c>
      <c r="H732" s="67">
        <f t="shared" si="363"/>
        <v>168000</v>
      </c>
      <c r="I732" s="67">
        <f t="shared" si="336"/>
        <v>168000</v>
      </c>
      <c r="J732" s="67">
        <f t="shared" si="363"/>
        <v>0</v>
      </c>
      <c r="K732" s="67">
        <f t="shared" si="363"/>
        <v>0</v>
      </c>
      <c r="L732" s="67">
        <f t="shared" si="338"/>
        <v>0</v>
      </c>
      <c r="M732" s="67">
        <f t="shared" si="363"/>
        <v>0</v>
      </c>
      <c r="N732" s="67">
        <f t="shared" si="363"/>
        <v>0</v>
      </c>
      <c r="O732" s="67">
        <f t="shared" si="339"/>
        <v>0</v>
      </c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  <c r="AG732" s="25"/>
      <c r="AH732" s="25"/>
      <c r="AI732" s="25"/>
      <c r="AJ732" s="25"/>
      <c r="AK732" s="25"/>
      <c r="AL732" s="25"/>
      <c r="AM732" s="25"/>
      <c r="AN732" s="25"/>
      <c r="AO732" s="25"/>
      <c r="AP732" s="25"/>
      <c r="AQ732" s="25"/>
      <c r="AR732" s="25"/>
      <c r="AS732" s="25"/>
      <c r="AT732" s="25"/>
      <c r="AU732" s="25"/>
      <c r="AV732" s="25"/>
      <c r="AW732" s="25"/>
      <c r="AX732" s="25"/>
      <c r="AY732" s="25"/>
      <c r="AZ732" s="25"/>
      <c r="BA732" s="25"/>
      <c r="BB732" s="25"/>
      <c r="BC732" s="25"/>
      <c r="BD732" s="25"/>
      <c r="BE732" s="25"/>
      <c r="BF732" s="25"/>
      <c r="BG732" s="25"/>
      <c r="BH732" s="25"/>
      <c r="BI732" s="25"/>
      <c r="BJ732" s="25"/>
      <c r="BK732" s="25"/>
      <c r="BL732" s="25"/>
      <c r="BM732" s="25"/>
      <c r="BN732" s="25"/>
      <c r="BO732" s="25"/>
      <c r="BP732" s="25"/>
      <c r="BQ732" s="25"/>
      <c r="BR732" s="25"/>
      <c r="BS732" s="25"/>
      <c r="BT732" s="25"/>
      <c r="BU732" s="25"/>
      <c r="BV732" s="25"/>
      <c r="BW732" s="25"/>
      <c r="BX732" s="25"/>
      <c r="BY732" s="25"/>
      <c r="BZ732" s="25"/>
      <c r="CA732" s="25"/>
      <c r="CB732" s="25"/>
      <c r="CC732" s="25"/>
      <c r="CD732" s="25"/>
      <c r="CE732" s="25"/>
      <c r="CF732" s="25"/>
      <c r="CG732" s="25"/>
      <c r="CH732" s="25"/>
      <c r="CI732" s="25"/>
      <c r="CJ732" s="25"/>
      <c r="CK732" s="25"/>
      <c r="CL732" s="25"/>
    </row>
    <row r="733" spans="1:90" s="31" customFormat="1" ht="12">
      <c r="A733" s="7" t="s">
        <v>302</v>
      </c>
      <c r="B733" s="6" t="s">
        <v>45</v>
      </c>
      <c r="C733" s="6" t="s">
        <v>9</v>
      </c>
      <c r="D733" s="6" t="s">
        <v>9</v>
      </c>
      <c r="E733" s="43" t="s">
        <v>379</v>
      </c>
      <c r="F733" s="30"/>
      <c r="G733" s="67">
        <f t="shared" si="363"/>
        <v>0</v>
      </c>
      <c r="H733" s="67">
        <f t="shared" si="363"/>
        <v>168000</v>
      </c>
      <c r="I733" s="67">
        <f t="shared" si="336"/>
        <v>168000</v>
      </c>
      <c r="J733" s="67">
        <f t="shared" si="363"/>
        <v>0</v>
      </c>
      <c r="K733" s="67">
        <f t="shared" si="363"/>
        <v>0</v>
      </c>
      <c r="L733" s="67">
        <f t="shared" si="338"/>
        <v>0</v>
      </c>
      <c r="M733" s="67">
        <f t="shared" si="363"/>
        <v>0</v>
      </c>
      <c r="N733" s="67">
        <f t="shared" si="363"/>
        <v>0</v>
      </c>
      <c r="O733" s="67">
        <f t="shared" si="339"/>
        <v>0</v>
      </c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/>
      <c r="AO733" s="25"/>
      <c r="AP733" s="25"/>
      <c r="AQ733" s="25"/>
      <c r="AR733" s="25"/>
      <c r="AS733" s="25"/>
      <c r="AT733" s="25"/>
      <c r="AU733" s="25"/>
      <c r="AV733" s="25"/>
      <c r="AW733" s="25"/>
      <c r="AX733" s="25"/>
      <c r="AY733" s="25"/>
      <c r="AZ733" s="25"/>
      <c r="BA733" s="25"/>
      <c r="BB733" s="25"/>
      <c r="BC733" s="25"/>
      <c r="BD733" s="25"/>
      <c r="BE733" s="25"/>
      <c r="BF733" s="25"/>
      <c r="BG733" s="25"/>
      <c r="BH733" s="25"/>
      <c r="BI733" s="25"/>
      <c r="BJ733" s="25"/>
      <c r="BK733" s="25"/>
      <c r="BL733" s="25"/>
      <c r="BM733" s="25"/>
      <c r="BN733" s="25"/>
      <c r="BO733" s="25"/>
      <c r="BP733" s="25"/>
      <c r="BQ733" s="25"/>
      <c r="BR733" s="25"/>
      <c r="BS733" s="25"/>
      <c r="BT733" s="25"/>
      <c r="BU733" s="25"/>
      <c r="BV733" s="25"/>
      <c r="BW733" s="25"/>
      <c r="BX733" s="25"/>
      <c r="BY733" s="25"/>
      <c r="BZ733" s="25"/>
      <c r="CA733" s="25"/>
      <c r="CB733" s="25"/>
      <c r="CC733" s="25"/>
      <c r="CD733" s="25"/>
      <c r="CE733" s="25"/>
      <c r="CF733" s="25"/>
      <c r="CG733" s="25"/>
      <c r="CH733" s="25"/>
      <c r="CI733" s="25"/>
      <c r="CJ733" s="25"/>
      <c r="CK733" s="25"/>
      <c r="CL733" s="25"/>
    </row>
    <row r="734" spans="1:90" s="31" customFormat="1" ht="24">
      <c r="A734" s="7" t="s">
        <v>88</v>
      </c>
      <c r="B734" s="6" t="s">
        <v>45</v>
      </c>
      <c r="C734" s="6" t="s">
        <v>9</v>
      </c>
      <c r="D734" s="6" t="s">
        <v>9</v>
      </c>
      <c r="E734" s="43" t="s">
        <v>379</v>
      </c>
      <c r="F734" s="30" t="s">
        <v>87</v>
      </c>
      <c r="G734" s="67">
        <f t="shared" si="363"/>
        <v>0</v>
      </c>
      <c r="H734" s="67">
        <f t="shared" si="363"/>
        <v>168000</v>
      </c>
      <c r="I734" s="67">
        <f t="shared" si="336"/>
        <v>168000</v>
      </c>
      <c r="J734" s="67">
        <f t="shared" si="363"/>
        <v>0</v>
      </c>
      <c r="K734" s="67">
        <f t="shared" si="363"/>
        <v>0</v>
      </c>
      <c r="L734" s="67">
        <f t="shared" si="338"/>
        <v>0</v>
      </c>
      <c r="M734" s="67">
        <f t="shared" si="363"/>
        <v>0</v>
      </c>
      <c r="N734" s="67">
        <f t="shared" si="363"/>
        <v>0</v>
      </c>
      <c r="O734" s="67">
        <f t="shared" si="339"/>
        <v>0</v>
      </c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  <c r="AG734" s="25"/>
      <c r="AH734" s="25"/>
      <c r="AI734" s="25"/>
      <c r="AJ734" s="25"/>
      <c r="AK734" s="25"/>
      <c r="AL734" s="25"/>
      <c r="AM734" s="25"/>
      <c r="AN734" s="25"/>
      <c r="AO734" s="25"/>
      <c r="AP734" s="25"/>
      <c r="AQ734" s="25"/>
      <c r="AR734" s="25"/>
      <c r="AS734" s="25"/>
      <c r="AT734" s="25"/>
      <c r="AU734" s="25"/>
      <c r="AV734" s="25"/>
      <c r="AW734" s="25"/>
      <c r="AX734" s="25"/>
      <c r="AY734" s="25"/>
      <c r="AZ734" s="25"/>
      <c r="BA734" s="25"/>
      <c r="BB734" s="25"/>
      <c r="BC734" s="25"/>
      <c r="BD734" s="25"/>
      <c r="BE734" s="25"/>
      <c r="BF734" s="25"/>
      <c r="BG734" s="25"/>
      <c r="BH734" s="25"/>
      <c r="BI734" s="25"/>
      <c r="BJ734" s="25"/>
      <c r="BK734" s="25"/>
      <c r="BL734" s="25"/>
      <c r="BM734" s="25"/>
      <c r="BN734" s="25"/>
      <c r="BO734" s="25"/>
      <c r="BP734" s="25"/>
      <c r="BQ734" s="25"/>
      <c r="BR734" s="25"/>
      <c r="BS734" s="25"/>
      <c r="BT734" s="25"/>
      <c r="BU734" s="25"/>
      <c r="BV734" s="25"/>
      <c r="BW734" s="25"/>
      <c r="BX734" s="25"/>
      <c r="BY734" s="25"/>
      <c r="BZ734" s="25"/>
      <c r="CA734" s="25"/>
      <c r="CB734" s="25"/>
      <c r="CC734" s="25"/>
      <c r="CD734" s="25"/>
      <c r="CE734" s="25"/>
      <c r="CF734" s="25"/>
      <c r="CG734" s="25"/>
      <c r="CH734" s="25"/>
      <c r="CI734" s="25"/>
      <c r="CJ734" s="25"/>
      <c r="CK734" s="25"/>
      <c r="CL734" s="25"/>
    </row>
    <row r="735" spans="1:90" s="31" customFormat="1" ht="11.25" customHeight="1">
      <c r="A735" s="7" t="s">
        <v>188</v>
      </c>
      <c r="B735" s="6" t="s">
        <v>45</v>
      </c>
      <c r="C735" s="6" t="s">
        <v>9</v>
      </c>
      <c r="D735" s="6" t="s">
        <v>9</v>
      </c>
      <c r="E735" s="43" t="s">
        <v>379</v>
      </c>
      <c r="F735" s="30" t="s">
        <v>189</v>
      </c>
      <c r="G735" s="67"/>
      <c r="H735" s="67">
        <f>127585.49+40414.51</f>
        <v>168000</v>
      </c>
      <c r="I735" s="67">
        <f t="shared" si="336"/>
        <v>168000</v>
      </c>
      <c r="J735" s="67"/>
      <c r="K735" s="67"/>
      <c r="L735" s="67">
        <f t="shared" si="338"/>
        <v>0</v>
      </c>
      <c r="M735" s="67"/>
      <c r="N735" s="67"/>
      <c r="O735" s="67">
        <f t="shared" si="339"/>
        <v>0</v>
      </c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5"/>
      <c r="AW735" s="25"/>
      <c r="AX735" s="25"/>
      <c r="AY735" s="25"/>
      <c r="AZ735" s="25"/>
      <c r="BA735" s="25"/>
      <c r="BB735" s="25"/>
      <c r="BC735" s="25"/>
      <c r="BD735" s="25"/>
      <c r="BE735" s="25"/>
      <c r="BF735" s="25"/>
      <c r="BG735" s="25"/>
      <c r="BH735" s="25"/>
      <c r="BI735" s="25"/>
      <c r="BJ735" s="25"/>
      <c r="BK735" s="25"/>
      <c r="BL735" s="25"/>
      <c r="BM735" s="25"/>
      <c r="BN735" s="25"/>
      <c r="BO735" s="25"/>
      <c r="BP735" s="25"/>
      <c r="BQ735" s="25"/>
      <c r="BR735" s="25"/>
      <c r="BS735" s="25"/>
      <c r="BT735" s="25"/>
      <c r="BU735" s="25"/>
      <c r="BV735" s="25"/>
      <c r="BW735" s="25"/>
      <c r="BX735" s="25"/>
      <c r="BY735" s="25"/>
      <c r="BZ735" s="25"/>
      <c r="CA735" s="25"/>
      <c r="CB735" s="25"/>
      <c r="CC735" s="25"/>
      <c r="CD735" s="25"/>
      <c r="CE735" s="25"/>
      <c r="CF735" s="25"/>
      <c r="CG735" s="25"/>
      <c r="CH735" s="25"/>
      <c r="CI735" s="25"/>
      <c r="CJ735" s="25"/>
      <c r="CK735" s="25"/>
      <c r="CL735" s="25"/>
    </row>
    <row r="736" spans="1:90" s="31" customFormat="1" ht="24" hidden="1">
      <c r="A736" s="7" t="s">
        <v>383</v>
      </c>
      <c r="B736" s="6" t="s">
        <v>45</v>
      </c>
      <c r="C736" s="6" t="s">
        <v>9</v>
      </c>
      <c r="D736" s="6" t="s">
        <v>9</v>
      </c>
      <c r="E736" s="43" t="s">
        <v>200</v>
      </c>
      <c r="F736" s="30"/>
      <c r="G736" s="67">
        <f t="shared" ref="G736:M738" si="364">G737</f>
        <v>0</v>
      </c>
      <c r="H736" s="67">
        <f t="shared" si="364"/>
        <v>0</v>
      </c>
      <c r="I736" s="65">
        <f t="shared" si="336"/>
        <v>0</v>
      </c>
      <c r="J736" s="67">
        <f t="shared" si="364"/>
        <v>0</v>
      </c>
      <c r="K736" s="67"/>
      <c r="L736" s="67"/>
      <c r="M736" s="67">
        <f t="shared" si="364"/>
        <v>0</v>
      </c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/>
      <c r="AR736" s="25"/>
      <c r="AS736" s="25"/>
      <c r="AT736" s="25"/>
      <c r="AU736" s="25"/>
      <c r="AV736" s="25"/>
      <c r="AW736" s="25"/>
      <c r="AX736" s="25"/>
      <c r="AY736" s="25"/>
      <c r="AZ736" s="25"/>
      <c r="BA736" s="25"/>
      <c r="BB736" s="25"/>
      <c r="BC736" s="25"/>
      <c r="BD736" s="25"/>
      <c r="BE736" s="25"/>
      <c r="BF736" s="25"/>
      <c r="BG736" s="25"/>
      <c r="BH736" s="25"/>
      <c r="BI736" s="25"/>
      <c r="BJ736" s="25"/>
      <c r="BK736" s="25"/>
      <c r="BL736" s="25"/>
      <c r="BM736" s="25"/>
      <c r="BN736" s="25"/>
      <c r="BO736" s="25"/>
      <c r="BP736" s="25"/>
      <c r="BQ736" s="25"/>
      <c r="BR736" s="25"/>
      <c r="BS736" s="25"/>
      <c r="BT736" s="25"/>
      <c r="BU736" s="25"/>
      <c r="BV736" s="25"/>
      <c r="BW736" s="25"/>
      <c r="BX736" s="25"/>
      <c r="BY736" s="25"/>
      <c r="BZ736" s="25"/>
      <c r="CA736" s="25"/>
      <c r="CB736" s="25"/>
      <c r="CC736" s="25"/>
      <c r="CD736" s="25"/>
      <c r="CE736" s="25"/>
      <c r="CF736" s="25"/>
      <c r="CG736" s="25"/>
      <c r="CH736" s="25"/>
      <c r="CI736" s="25"/>
      <c r="CJ736" s="25"/>
      <c r="CK736" s="25"/>
      <c r="CL736" s="25"/>
    </row>
    <row r="737" spans="1:90" s="31" customFormat="1" ht="12" hidden="1">
      <c r="A737" s="7" t="s">
        <v>302</v>
      </c>
      <c r="B737" s="6" t="s">
        <v>45</v>
      </c>
      <c r="C737" s="6" t="s">
        <v>9</v>
      </c>
      <c r="D737" s="6" t="s">
        <v>9</v>
      </c>
      <c r="E737" s="43" t="s">
        <v>450</v>
      </c>
      <c r="F737" s="30"/>
      <c r="G737" s="67">
        <f t="shared" si="364"/>
        <v>0</v>
      </c>
      <c r="H737" s="67">
        <f t="shared" si="364"/>
        <v>0</v>
      </c>
      <c r="I737" s="65">
        <f t="shared" si="336"/>
        <v>0</v>
      </c>
      <c r="J737" s="67">
        <f t="shared" si="364"/>
        <v>0</v>
      </c>
      <c r="K737" s="67"/>
      <c r="L737" s="67"/>
      <c r="M737" s="67">
        <f t="shared" si="364"/>
        <v>0</v>
      </c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  <c r="AG737" s="25"/>
      <c r="AH737" s="25"/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5"/>
      <c r="AW737" s="25"/>
      <c r="AX737" s="25"/>
      <c r="AY737" s="25"/>
      <c r="AZ737" s="25"/>
      <c r="BA737" s="25"/>
      <c r="BB737" s="25"/>
      <c r="BC737" s="25"/>
      <c r="BD737" s="25"/>
      <c r="BE737" s="25"/>
      <c r="BF737" s="25"/>
      <c r="BG737" s="25"/>
      <c r="BH737" s="25"/>
      <c r="BI737" s="25"/>
      <c r="BJ737" s="25"/>
      <c r="BK737" s="25"/>
      <c r="BL737" s="25"/>
      <c r="BM737" s="25"/>
      <c r="BN737" s="25"/>
      <c r="BO737" s="25"/>
      <c r="BP737" s="25"/>
      <c r="BQ737" s="25"/>
      <c r="BR737" s="25"/>
      <c r="BS737" s="25"/>
      <c r="BT737" s="25"/>
      <c r="BU737" s="25"/>
      <c r="BV737" s="25"/>
      <c r="BW737" s="25"/>
      <c r="BX737" s="25"/>
      <c r="BY737" s="25"/>
      <c r="BZ737" s="25"/>
      <c r="CA737" s="25"/>
      <c r="CB737" s="25"/>
      <c r="CC737" s="25"/>
      <c r="CD737" s="25"/>
      <c r="CE737" s="25"/>
      <c r="CF737" s="25"/>
      <c r="CG737" s="25"/>
      <c r="CH737" s="25"/>
      <c r="CI737" s="25"/>
      <c r="CJ737" s="25"/>
      <c r="CK737" s="25"/>
      <c r="CL737" s="25"/>
    </row>
    <row r="738" spans="1:90" s="31" customFormat="1" ht="24" hidden="1">
      <c r="A738" s="7" t="s">
        <v>88</v>
      </c>
      <c r="B738" s="6" t="s">
        <v>45</v>
      </c>
      <c r="C738" s="6" t="s">
        <v>9</v>
      </c>
      <c r="D738" s="6" t="s">
        <v>9</v>
      </c>
      <c r="E738" s="43" t="s">
        <v>450</v>
      </c>
      <c r="F738" s="30" t="s">
        <v>87</v>
      </c>
      <c r="G738" s="67">
        <f t="shared" si="364"/>
        <v>0</v>
      </c>
      <c r="H738" s="67">
        <f t="shared" si="364"/>
        <v>0</v>
      </c>
      <c r="I738" s="65">
        <f t="shared" si="336"/>
        <v>0</v>
      </c>
      <c r="J738" s="67">
        <f t="shared" si="364"/>
        <v>0</v>
      </c>
      <c r="K738" s="67"/>
      <c r="L738" s="67"/>
      <c r="M738" s="67">
        <f t="shared" si="364"/>
        <v>0</v>
      </c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  <c r="AG738" s="25"/>
      <c r="AH738" s="25"/>
      <c r="AI738" s="25"/>
      <c r="AJ738" s="25"/>
      <c r="AK738" s="25"/>
      <c r="AL738" s="25"/>
      <c r="AM738" s="25"/>
      <c r="AN738" s="25"/>
      <c r="AO738" s="25"/>
      <c r="AP738" s="25"/>
      <c r="AQ738" s="25"/>
      <c r="AR738" s="25"/>
      <c r="AS738" s="25"/>
      <c r="AT738" s="25"/>
      <c r="AU738" s="25"/>
      <c r="AV738" s="25"/>
      <c r="AW738" s="25"/>
      <c r="AX738" s="25"/>
      <c r="AY738" s="25"/>
      <c r="AZ738" s="25"/>
      <c r="BA738" s="25"/>
      <c r="BB738" s="25"/>
      <c r="BC738" s="25"/>
      <c r="BD738" s="25"/>
      <c r="BE738" s="25"/>
      <c r="BF738" s="25"/>
      <c r="BG738" s="25"/>
      <c r="BH738" s="25"/>
      <c r="BI738" s="25"/>
      <c r="BJ738" s="25"/>
      <c r="BK738" s="25"/>
      <c r="BL738" s="25"/>
      <c r="BM738" s="25"/>
      <c r="BN738" s="25"/>
      <c r="BO738" s="25"/>
      <c r="BP738" s="25"/>
      <c r="BQ738" s="25"/>
      <c r="BR738" s="25"/>
      <c r="BS738" s="25"/>
      <c r="BT738" s="25"/>
      <c r="BU738" s="25"/>
      <c r="BV738" s="25"/>
      <c r="BW738" s="25"/>
      <c r="BX738" s="25"/>
      <c r="BY738" s="25"/>
      <c r="BZ738" s="25"/>
      <c r="CA738" s="25"/>
      <c r="CB738" s="25"/>
      <c r="CC738" s="25"/>
      <c r="CD738" s="25"/>
      <c r="CE738" s="25"/>
      <c r="CF738" s="25"/>
      <c r="CG738" s="25"/>
      <c r="CH738" s="25"/>
      <c r="CI738" s="25"/>
      <c r="CJ738" s="25"/>
      <c r="CK738" s="25"/>
      <c r="CL738" s="25"/>
    </row>
    <row r="739" spans="1:90" s="31" customFormat="1" ht="12" hidden="1">
      <c r="A739" s="7" t="s">
        <v>188</v>
      </c>
      <c r="B739" s="6" t="s">
        <v>45</v>
      </c>
      <c r="C739" s="6" t="s">
        <v>9</v>
      </c>
      <c r="D739" s="6" t="s">
        <v>9</v>
      </c>
      <c r="E739" s="43" t="s">
        <v>450</v>
      </c>
      <c r="F739" s="30" t="s">
        <v>189</v>
      </c>
      <c r="G739" s="67"/>
      <c r="H739" s="67"/>
      <c r="I739" s="65">
        <f t="shared" si="336"/>
        <v>0</v>
      </c>
      <c r="J739" s="68"/>
      <c r="K739" s="68"/>
      <c r="L739" s="68"/>
      <c r="M739" s="67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  <c r="AG739" s="25"/>
      <c r="AH739" s="25"/>
      <c r="AI739" s="25"/>
      <c r="AJ739" s="25"/>
      <c r="AK739" s="25"/>
      <c r="AL739" s="25"/>
      <c r="AM739" s="25"/>
      <c r="AN739" s="25"/>
      <c r="AO739" s="25"/>
      <c r="AP739" s="25"/>
      <c r="AQ739" s="25"/>
      <c r="AR739" s="25"/>
      <c r="AS739" s="25"/>
      <c r="AT739" s="25"/>
      <c r="AU739" s="25"/>
      <c r="AV739" s="25"/>
      <c r="AW739" s="25"/>
      <c r="AX739" s="25"/>
      <c r="AY739" s="25"/>
      <c r="AZ739" s="25"/>
      <c r="BA739" s="25"/>
      <c r="BB739" s="25"/>
      <c r="BC739" s="25"/>
      <c r="BD739" s="25"/>
      <c r="BE739" s="25"/>
      <c r="BF739" s="25"/>
      <c r="BG739" s="25"/>
      <c r="BH739" s="25"/>
      <c r="BI739" s="25"/>
      <c r="BJ739" s="25"/>
      <c r="BK739" s="25"/>
      <c r="BL739" s="25"/>
      <c r="BM739" s="25"/>
      <c r="BN739" s="25"/>
      <c r="BO739" s="25"/>
      <c r="BP739" s="25"/>
      <c r="BQ739" s="25"/>
      <c r="BR739" s="25"/>
      <c r="BS739" s="25"/>
      <c r="BT739" s="25"/>
      <c r="BU739" s="25"/>
      <c r="BV739" s="25"/>
      <c r="BW739" s="25"/>
      <c r="BX739" s="25"/>
      <c r="BY739" s="25"/>
      <c r="BZ739" s="25"/>
      <c r="CA739" s="25"/>
      <c r="CB739" s="25"/>
      <c r="CC739" s="25"/>
      <c r="CD739" s="25"/>
      <c r="CE739" s="25"/>
      <c r="CF739" s="25"/>
      <c r="CG739" s="25"/>
      <c r="CH739" s="25"/>
      <c r="CI739" s="25"/>
      <c r="CJ739" s="25"/>
      <c r="CK739" s="25"/>
      <c r="CL739" s="25"/>
    </row>
    <row r="740" spans="1:90" s="31" customFormat="1" ht="12">
      <c r="A740" s="8" t="s">
        <v>19</v>
      </c>
      <c r="B740" s="4" t="s">
        <v>45</v>
      </c>
      <c r="C740" s="4" t="s">
        <v>9</v>
      </c>
      <c r="D740" s="4" t="s">
        <v>12</v>
      </c>
      <c r="E740" s="4"/>
      <c r="F740" s="4"/>
      <c r="G740" s="66">
        <f>G741</f>
        <v>22536304.789999999</v>
      </c>
      <c r="H740" s="66">
        <f>H741</f>
        <v>-3311260</v>
      </c>
      <c r="I740" s="66">
        <f t="shared" si="336"/>
        <v>19225044.789999999</v>
      </c>
      <c r="J740" s="66">
        <f t="shared" ref="J740:M740" si="365">J741</f>
        <v>22169635.5</v>
      </c>
      <c r="K740" s="66">
        <f>K741</f>
        <v>0</v>
      </c>
      <c r="L740" s="66">
        <f t="shared" ref="L740:L754" si="366">J740+K740</f>
        <v>22169635.5</v>
      </c>
      <c r="M740" s="66">
        <f t="shared" si="365"/>
        <v>21905650.369999997</v>
      </c>
      <c r="N740" s="66">
        <f>N741</f>
        <v>0</v>
      </c>
      <c r="O740" s="66">
        <f t="shared" ref="O740:O754" si="367">M740+N740</f>
        <v>21905650.369999997</v>
      </c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/>
      <c r="AU740" s="25"/>
      <c r="AV740" s="25"/>
      <c r="AW740" s="25"/>
      <c r="AX740" s="25"/>
      <c r="AY740" s="25"/>
      <c r="AZ740" s="25"/>
      <c r="BA740" s="25"/>
      <c r="BB740" s="25"/>
      <c r="BC740" s="25"/>
      <c r="BD740" s="25"/>
      <c r="BE740" s="25"/>
      <c r="BF740" s="25"/>
      <c r="BG740" s="25"/>
      <c r="BH740" s="25"/>
      <c r="BI740" s="25"/>
      <c r="BJ740" s="25"/>
      <c r="BK740" s="25"/>
      <c r="BL740" s="25"/>
      <c r="BM740" s="25"/>
      <c r="BN740" s="25"/>
      <c r="BO740" s="25"/>
      <c r="BP740" s="25"/>
      <c r="BQ740" s="25"/>
      <c r="BR740" s="25"/>
      <c r="BS740" s="25"/>
      <c r="BT740" s="25"/>
      <c r="BU740" s="25"/>
      <c r="BV740" s="25"/>
      <c r="BW740" s="25"/>
      <c r="BX740" s="25"/>
      <c r="BY740" s="25"/>
      <c r="BZ740" s="25"/>
      <c r="CA740" s="25"/>
      <c r="CB740" s="25"/>
      <c r="CC740" s="25"/>
      <c r="CD740" s="25"/>
      <c r="CE740" s="25"/>
      <c r="CF740" s="25"/>
      <c r="CG740" s="25"/>
      <c r="CH740" s="25"/>
      <c r="CI740" s="25"/>
      <c r="CJ740" s="25"/>
      <c r="CK740" s="25"/>
      <c r="CL740" s="25"/>
    </row>
    <row r="741" spans="1:90" s="31" customFormat="1" ht="12">
      <c r="A741" s="7" t="s">
        <v>501</v>
      </c>
      <c r="B741" s="6" t="s">
        <v>45</v>
      </c>
      <c r="C741" s="6" t="s">
        <v>9</v>
      </c>
      <c r="D741" s="6" t="s">
        <v>12</v>
      </c>
      <c r="E741" s="6" t="s">
        <v>154</v>
      </c>
      <c r="F741" s="6"/>
      <c r="G741" s="67">
        <f>G749+G742</f>
        <v>22536304.789999999</v>
      </c>
      <c r="H741" s="67">
        <f>H749+H742</f>
        <v>-3311260</v>
      </c>
      <c r="I741" s="67">
        <f t="shared" si="336"/>
        <v>19225044.789999999</v>
      </c>
      <c r="J741" s="67">
        <f t="shared" ref="J741:M741" si="368">J749+J742</f>
        <v>22169635.5</v>
      </c>
      <c r="K741" s="67">
        <f>K749+K742</f>
        <v>0</v>
      </c>
      <c r="L741" s="67">
        <f t="shared" si="366"/>
        <v>22169635.5</v>
      </c>
      <c r="M741" s="67">
        <f t="shared" si="368"/>
        <v>21905650.369999997</v>
      </c>
      <c r="N741" s="67">
        <f>N749+N742</f>
        <v>0</v>
      </c>
      <c r="O741" s="67">
        <f t="shared" si="367"/>
        <v>21905650.369999997</v>
      </c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  <c r="AG741" s="25"/>
      <c r="AH741" s="25"/>
      <c r="AI741" s="25"/>
      <c r="AJ741" s="25"/>
      <c r="AK741" s="25"/>
      <c r="AL741" s="25"/>
      <c r="AM741" s="25"/>
      <c r="AN741" s="25"/>
      <c r="AO741" s="25"/>
      <c r="AP741" s="25"/>
      <c r="AQ741" s="25"/>
      <c r="AR741" s="25"/>
      <c r="AS741" s="25"/>
      <c r="AT741" s="25"/>
      <c r="AU741" s="25"/>
      <c r="AV741" s="25"/>
      <c r="AW741" s="25"/>
      <c r="AX741" s="25"/>
      <c r="AY741" s="25"/>
      <c r="AZ741" s="25"/>
      <c r="BA741" s="25"/>
      <c r="BB741" s="25"/>
      <c r="BC741" s="25"/>
      <c r="BD741" s="25"/>
      <c r="BE741" s="25"/>
      <c r="BF741" s="25"/>
      <c r="BG741" s="25"/>
      <c r="BH741" s="25"/>
      <c r="BI741" s="25"/>
      <c r="BJ741" s="25"/>
      <c r="BK741" s="25"/>
      <c r="BL741" s="25"/>
      <c r="BM741" s="25"/>
      <c r="BN741" s="25"/>
      <c r="BO741" s="25"/>
      <c r="BP741" s="25"/>
      <c r="BQ741" s="25"/>
      <c r="BR741" s="25"/>
      <c r="BS741" s="25"/>
      <c r="BT741" s="25"/>
      <c r="BU741" s="25"/>
      <c r="BV741" s="25"/>
      <c r="BW741" s="25"/>
      <c r="BX741" s="25"/>
      <c r="BY741" s="25"/>
      <c r="BZ741" s="25"/>
      <c r="CA741" s="25"/>
      <c r="CB741" s="25"/>
      <c r="CC741" s="25"/>
      <c r="CD741" s="25"/>
      <c r="CE741" s="25"/>
      <c r="CF741" s="25"/>
      <c r="CG741" s="25"/>
      <c r="CH741" s="25"/>
      <c r="CI741" s="25"/>
      <c r="CJ741" s="25"/>
      <c r="CK741" s="25"/>
      <c r="CL741" s="25"/>
    </row>
    <row r="742" spans="1:90" s="31" customFormat="1" ht="12">
      <c r="A742" s="7" t="s">
        <v>499</v>
      </c>
      <c r="B742" s="6" t="s">
        <v>45</v>
      </c>
      <c r="C742" s="6" t="s">
        <v>9</v>
      </c>
      <c r="D742" s="6" t="s">
        <v>12</v>
      </c>
      <c r="E742" s="6" t="s">
        <v>155</v>
      </c>
      <c r="F742" s="6"/>
      <c r="G742" s="67">
        <f>G743+G746</f>
        <v>14605052.49</v>
      </c>
      <c r="H742" s="67">
        <f>H743+H746</f>
        <v>-3311260</v>
      </c>
      <c r="I742" s="67">
        <f t="shared" si="336"/>
        <v>11293792.49</v>
      </c>
      <c r="J742" s="67">
        <f t="shared" ref="J742:M742" si="369">J743+J746</f>
        <v>13946733.109999999</v>
      </c>
      <c r="K742" s="67">
        <f>K743+K746</f>
        <v>0</v>
      </c>
      <c r="L742" s="67">
        <f t="shared" si="366"/>
        <v>13946733.109999999</v>
      </c>
      <c r="M742" s="67">
        <f t="shared" si="369"/>
        <v>13379431.879999999</v>
      </c>
      <c r="N742" s="67">
        <f>N743+N746</f>
        <v>0</v>
      </c>
      <c r="O742" s="67">
        <f t="shared" si="367"/>
        <v>13379431.879999999</v>
      </c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  <c r="AG742" s="25"/>
      <c r="AH742" s="25"/>
      <c r="AI742" s="25"/>
      <c r="AJ742" s="25"/>
      <c r="AK742" s="25"/>
      <c r="AL742" s="25"/>
      <c r="AM742" s="25"/>
      <c r="AN742" s="25"/>
      <c r="AO742" s="25"/>
      <c r="AP742" s="25"/>
      <c r="AQ742" s="25"/>
      <c r="AR742" s="25"/>
      <c r="AS742" s="25"/>
      <c r="AT742" s="25"/>
      <c r="AU742" s="25"/>
      <c r="AV742" s="25"/>
      <c r="AW742" s="25"/>
      <c r="AX742" s="25"/>
      <c r="AY742" s="25"/>
      <c r="AZ742" s="25"/>
      <c r="BA742" s="25"/>
      <c r="BB742" s="25"/>
      <c r="BC742" s="25"/>
      <c r="BD742" s="25"/>
      <c r="BE742" s="25"/>
      <c r="BF742" s="25"/>
      <c r="BG742" s="25"/>
      <c r="BH742" s="25"/>
      <c r="BI742" s="25"/>
      <c r="BJ742" s="25"/>
      <c r="BK742" s="25"/>
      <c r="BL742" s="25"/>
      <c r="BM742" s="25"/>
      <c r="BN742" s="25"/>
      <c r="BO742" s="25"/>
      <c r="BP742" s="25"/>
      <c r="BQ742" s="25"/>
      <c r="BR742" s="25"/>
      <c r="BS742" s="25"/>
      <c r="BT742" s="25"/>
      <c r="BU742" s="25"/>
      <c r="BV742" s="25"/>
      <c r="BW742" s="25"/>
      <c r="BX742" s="25"/>
      <c r="BY742" s="25"/>
      <c r="BZ742" s="25"/>
      <c r="CA742" s="25"/>
      <c r="CB742" s="25"/>
      <c r="CC742" s="25"/>
      <c r="CD742" s="25"/>
      <c r="CE742" s="25"/>
      <c r="CF742" s="25"/>
      <c r="CG742" s="25"/>
      <c r="CH742" s="25"/>
      <c r="CI742" s="25"/>
      <c r="CJ742" s="25"/>
      <c r="CK742" s="25"/>
      <c r="CL742" s="25"/>
    </row>
    <row r="743" spans="1:90" s="31" customFormat="1" ht="12">
      <c r="A743" s="7" t="s">
        <v>115</v>
      </c>
      <c r="B743" s="6" t="s">
        <v>45</v>
      </c>
      <c r="C743" s="6" t="s">
        <v>9</v>
      </c>
      <c r="D743" s="6" t="s">
        <v>12</v>
      </c>
      <c r="E743" s="6" t="s">
        <v>156</v>
      </c>
      <c r="F743" s="6"/>
      <c r="G743" s="67">
        <f>G744</f>
        <v>10957333</v>
      </c>
      <c r="H743" s="67">
        <f>H744</f>
        <v>-3311260</v>
      </c>
      <c r="I743" s="67">
        <f t="shared" si="336"/>
        <v>7646073</v>
      </c>
      <c r="J743" s="67">
        <f t="shared" ref="J743:M744" si="370">J744</f>
        <v>10298830</v>
      </c>
      <c r="K743" s="67">
        <f>K744</f>
        <v>0</v>
      </c>
      <c r="L743" s="67">
        <f t="shared" si="366"/>
        <v>10298830</v>
      </c>
      <c r="M743" s="67">
        <f t="shared" si="370"/>
        <v>9731586</v>
      </c>
      <c r="N743" s="67">
        <f>N744</f>
        <v>0</v>
      </c>
      <c r="O743" s="67">
        <f t="shared" si="367"/>
        <v>9731586</v>
      </c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5"/>
      <c r="AW743" s="25"/>
      <c r="AX743" s="25"/>
      <c r="AY743" s="25"/>
      <c r="AZ743" s="25"/>
      <c r="BA743" s="25"/>
      <c r="BB743" s="25"/>
      <c r="BC743" s="25"/>
      <c r="BD743" s="25"/>
      <c r="BE743" s="25"/>
      <c r="BF743" s="25"/>
      <c r="BG743" s="25"/>
      <c r="BH743" s="25"/>
      <c r="BI743" s="25"/>
      <c r="BJ743" s="25"/>
      <c r="BK743" s="25"/>
      <c r="BL743" s="25"/>
      <c r="BM743" s="25"/>
      <c r="BN743" s="25"/>
      <c r="BO743" s="25"/>
      <c r="BP743" s="25"/>
      <c r="BQ743" s="25"/>
      <c r="BR743" s="25"/>
      <c r="BS743" s="25"/>
      <c r="BT743" s="25"/>
      <c r="BU743" s="25"/>
      <c r="BV743" s="25"/>
      <c r="BW743" s="25"/>
      <c r="BX743" s="25"/>
      <c r="BY743" s="25"/>
      <c r="BZ743" s="25"/>
      <c r="CA743" s="25"/>
      <c r="CB743" s="25"/>
      <c r="CC743" s="25"/>
      <c r="CD743" s="25"/>
      <c r="CE743" s="25"/>
      <c r="CF743" s="25"/>
      <c r="CG743" s="25"/>
      <c r="CH743" s="25"/>
      <c r="CI743" s="25"/>
      <c r="CJ743" s="25"/>
      <c r="CK743" s="25"/>
      <c r="CL743" s="25"/>
    </row>
    <row r="744" spans="1:90" s="31" customFormat="1" ht="12">
      <c r="A744" s="15" t="s">
        <v>65</v>
      </c>
      <c r="B744" s="6" t="s">
        <v>45</v>
      </c>
      <c r="C744" s="6" t="s">
        <v>9</v>
      </c>
      <c r="D744" s="6" t="s">
        <v>12</v>
      </c>
      <c r="E744" s="6" t="s">
        <v>156</v>
      </c>
      <c r="F744" s="6" t="s">
        <v>22</v>
      </c>
      <c r="G744" s="67">
        <f>G745</f>
        <v>10957333</v>
      </c>
      <c r="H744" s="67">
        <f>H745</f>
        <v>-3311260</v>
      </c>
      <c r="I744" s="67">
        <f t="shared" si="336"/>
        <v>7646073</v>
      </c>
      <c r="J744" s="67">
        <f t="shared" si="370"/>
        <v>10298830</v>
      </c>
      <c r="K744" s="67">
        <f>K745</f>
        <v>0</v>
      </c>
      <c r="L744" s="67">
        <f t="shared" si="366"/>
        <v>10298830</v>
      </c>
      <c r="M744" s="67">
        <f t="shared" si="370"/>
        <v>9731586</v>
      </c>
      <c r="N744" s="67">
        <f>N745</f>
        <v>0</v>
      </c>
      <c r="O744" s="67">
        <f t="shared" si="367"/>
        <v>9731586</v>
      </c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5"/>
      <c r="AW744" s="25"/>
      <c r="AX744" s="25"/>
      <c r="AY744" s="25"/>
      <c r="AZ744" s="25"/>
      <c r="BA744" s="25"/>
      <c r="BB744" s="25"/>
      <c r="BC744" s="25"/>
      <c r="BD744" s="25"/>
      <c r="BE744" s="25"/>
      <c r="BF744" s="25"/>
      <c r="BG744" s="25"/>
      <c r="BH744" s="25"/>
      <c r="BI744" s="25"/>
      <c r="BJ744" s="25"/>
      <c r="BK744" s="25"/>
      <c r="BL744" s="25"/>
      <c r="BM744" s="25"/>
      <c r="BN744" s="25"/>
      <c r="BO744" s="25"/>
      <c r="BP744" s="25"/>
      <c r="BQ744" s="25"/>
      <c r="BR744" s="25"/>
      <c r="BS744" s="25"/>
      <c r="BT744" s="25"/>
      <c r="BU744" s="25"/>
      <c r="BV744" s="25"/>
      <c r="BW744" s="25"/>
      <c r="BX744" s="25"/>
      <c r="BY744" s="25"/>
      <c r="BZ744" s="25"/>
      <c r="CA744" s="25"/>
      <c r="CB744" s="25"/>
      <c r="CC744" s="25"/>
      <c r="CD744" s="25"/>
      <c r="CE744" s="25"/>
      <c r="CF744" s="25"/>
      <c r="CG744" s="25"/>
      <c r="CH744" s="25"/>
      <c r="CI744" s="25"/>
      <c r="CJ744" s="25"/>
      <c r="CK744" s="25"/>
      <c r="CL744" s="25"/>
    </row>
    <row r="745" spans="1:90" s="31" customFormat="1" ht="12">
      <c r="A745" s="7" t="s">
        <v>99</v>
      </c>
      <c r="B745" s="6" t="s">
        <v>45</v>
      </c>
      <c r="C745" s="6" t="s">
        <v>9</v>
      </c>
      <c r="D745" s="6" t="s">
        <v>12</v>
      </c>
      <c r="E745" s="6" t="s">
        <v>156</v>
      </c>
      <c r="F745" s="6" t="s">
        <v>98</v>
      </c>
      <c r="G745" s="67">
        <v>10957333</v>
      </c>
      <c r="H745" s="67">
        <f>-3311260</f>
        <v>-3311260</v>
      </c>
      <c r="I745" s="67">
        <f t="shared" si="336"/>
        <v>7646073</v>
      </c>
      <c r="J745" s="68">
        <v>10298830</v>
      </c>
      <c r="K745" s="67"/>
      <c r="L745" s="67">
        <f t="shared" si="366"/>
        <v>10298830</v>
      </c>
      <c r="M745" s="67">
        <v>9731586</v>
      </c>
      <c r="N745" s="67"/>
      <c r="O745" s="67">
        <f t="shared" si="367"/>
        <v>9731586</v>
      </c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/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5"/>
      <c r="AW745" s="25"/>
      <c r="AX745" s="25"/>
      <c r="AY745" s="25"/>
      <c r="AZ745" s="25"/>
      <c r="BA745" s="25"/>
      <c r="BB745" s="25"/>
      <c r="BC745" s="25"/>
      <c r="BD745" s="25"/>
      <c r="BE745" s="25"/>
      <c r="BF745" s="25"/>
      <c r="BG745" s="25"/>
      <c r="BH745" s="25"/>
      <c r="BI745" s="25"/>
      <c r="BJ745" s="25"/>
      <c r="BK745" s="25"/>
      <c r="BL745" s="25"/>
      <c r="BM745" s="25"/>
      <c r="BN745" s="25"/>
      <c r="BO745" s="25"/>
      <c r="BP745" s="25"/>
      <c r="BQ745" s="25"/>
      <c r="BR745" s="25"/>
      <c r="BS745" s="25"/>
      <c r="BT745" s="25"/>
      <c r="BU745" s="25"/>
      <c r="BV745" s="25"/>
      <c r="BW745" s="25"/>
      <c r="BX745" s="25"/>
      <c r="BY745" s="25"/>
      <c r="BZ745" s="25"/>
      <c r="CA745" s="25"/>
      <c r="CB745" s="25"/>
      <c r="CC745" s="25"/>
      <c r="CD745" s="25"/>
      <c r="CE745" s="25"/>
      <c r="CF745" s="25"/>
      <c r="CG745" s="25"/>
      <c r="CH745" s="25"/>
      <c r="CI745" s="25"/>
      <c r="CJ745" s="25"/>
      <c r="CK745" s="25"/>
      <c r="CL745" s="25"/>
    </row>
    <row r="746" spans="1:90" s="31" customFormat="1" ht="12">
      <c r="A746" s="7" t="s">
        <v>68</v>
      </c>
      <c r="B746" s="6" t="s">
        <v>45</v>
      </c>
      <c r="C746" s="6" t="s">
        <v>9</v>
      </c>
      <c r="D746" s="6" t="s">
        <v>12</v>
      </c>
      <c r="E746" s="6" t="s">
        <v>157</v>
      </c>
      <c r="F746" s="6"/>
      <c r="G746" s="67">
        <f>G747</f>
        <v>3647719.49</v>
      </c>
      <c r="H746" s="67">
        <f>H747</f>
        <v>0</v>
      </c>
      <c r="I746" s="67">
        <f t="shared" ref="I746:I809" si="371">G746+H746</f>
        <v>3647719.49</v>
      </c>
      <c r="J746" s="67">
        <f t="shared" ref="J746:M747" si="372">J747</f>
        <v>3647903.11</v>
      </c>
      <c r="K746" s="67">
        <f>K747</f>
        <v>0</v>
      </c>
      <c r="L746" s="67">
        <f t="shared" si="366"/>
        <v>3647903.11</v>
      </c>
      <c r="M746" s="67">
        <f t="shared" si="372"/>
        <v>3647845.88</v>
      </c>
      <c r="N746" s="67">
        <f>N747</f>
        <v>0</v>
      </c>
      <c r="O746" s="67">
        <f t="shared" si="367"/>
        <v>3647845.88</v>
      </c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  <c r="AG746" s="25"/>
      <c r="AH746" s="25"/>
      <c r="AI746" s="25"/>
      <c r="AJ746" s="25"/>
      <c r="AK746" s="25"/>
      <c r="AL746" s="25"/>
      <c r="AM746" s="25"/>
      <c r="AN746" s="25"/>
      <c r="AO746" s="25"/>
      <c r="AP746" s="25"/>
      <c r="AQ746" s="25"/>
      <c r="AR746" s="25"/>
      <c r="AS746" s="25"/>
      <c r="AT746" s="25"/>
      <c r="AU746" s="25"/>
      <c r="AV746" s="25"/>
      <c r="AW746" s="25"/>
      <c r="AX746" s="25"/>
      <c r="AY746" s="25"/>
      <c r="AZ746" s="25"/>
      <c r="BA746" s="25"/>
      <c r="BB746" s="25"/>
      <c r="BC746" s="25"/>
      <c r="BD746" s="25"/>
      <c r="BE746" s="25"/>
      <c r="BF746" s="25"/>
      <c r="BG746" s="25"/>
      <c r="BH746" s="25"/>
      <c r="BI746" s="25"/>
      <c r="BJ746" s="25"/>
      <c r="BK746" s="25"/>
      <c r="BL746" s="25"/>
      <c r="BM746" s="25"/>
      <c r="BN746" s="25"/>
      <c r="BO746" s="25"/>
      <c r="BP746" s="25"/>
      <c r="BQ746" s="25"/>
      <c r="BR746" s="25"/>
      <c r="BS746" s="25"/>
      <c r="BT746" s="25"/>
      <c r="BU746" s="25"/>
      <c r="BV746" s="25"/>
      <c r="BW746" s="25"/>
      <c r="BX746" s="25"/>
      <c r="BY746" s="25"/>
      <c r="BZ746" s="25"/>
      <c r="CA746" s="25"/>
      <c r="CB746" s="25"/>
      <c r="CC746" s="25"/>
      <c r="CD746" s="25"/>
      <c r="CE746" s="25"/>
      <c r="CF746" s="25"/>
      <c r="CG746" s="25"/>
      <c r="CH746" s="25"/>
      <c r="CI746" s="25"/>
      <c r="CJ746" s="25"/>
      <c r="CK746" s="25"/>
      <c r="CL746" s="25"/>
    </row>
    <row r="747" spans="1:90" s="31" customFormat="1" ht="12">
      <c r="A747" s="15" t="s">
        <v>65</v>
      </c>
      <c r="B747" s="6" t="s">
        <v>45</v>
      </c>
      <c r="C747" s="6" t="s">
        <v>9</v>
      </c>
      <c r="D747" s="6" t="s">
        <v>12</v>
      </c>
      <c r="E747" s="6" t="s">
        <v>157</v>
      </c>
      <c r="F747" s="6" t="s">
        <v>22</v>
      </c>
      <c r="G747" s="67">
        <f>G748</f>
        <v>3647719.49</v>
      </c>
      <c r="H747" s="67">
        <f>H748</f>
        <v>0</v>
      </c>
      <c r="I747" s="67">
        <f t="shared" si="371"/>
        <v>3647719.49</v>
      </c>
      <c r="J747" s="67">
        <f t="shared" si="372"/>
        <v>3647903.11</v>
      </c>
      <c r="K747" s="67">
        <f>K748</f>
        <v>0</v>
      </c>
      <c r="L747" s="67">
        <f t="shared" si="366"/>
        <v>3647903.11</v>
      </c>
      <c r="M747" s="67">
        <f t="shared" si="372"/>
        <v>3647845.88</v>
      </c>
      <c r="N747" s="67">
        <f>N748</f>
        <v>0</v>
      </c>
      <c r="O747" s="67">
        <f t="shared" si="367"/>
        <v>3647845.88</v>
      </c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  <c r="AG747" s="25"/>
      <c r="AH747" s="25"/>
      <c r="AI747" s="25"/>
      <c r="AJ747" s="25"/>
      <c r="AK747" s="25"/>
      <c r="AL747" s="25"/>
      <c r="AM747" s="25"/>
      <c r="AN747" s="25"/>
      <c r="AO747" s="25"/>
      <c r="AP747" s="25"/>
      <c r="AQ747" s="25"/>
      <c r="AR747" s="25"/>
      <c r="AS747" s="25"/>
      <c r="AT747" s="25"/>
      <c r="AU747" s="25"/>
      <c r="AV747" s="25"/>
      <c r="AW747" s="25"/>
      <c r="AX747" s="25"/>
      <c r="AY747" s="25"/>
      <c r="AZ747" s="25"/>
      <c r="BA747" s="25"/>
      <c r="BB747" s="25"/>
      <c r="BC747" s="25"/>
      <c r="BD747" s="25"/>
      <c r="BE747" s="25"/>
      <c r="BF747" s="25"/>
      <c r="BG747" s="25"/>
      <c r="BH747" s="25"/>
      <c r="BI747" s="25"/>
      <c r="BJ747" s="25"/>
      <c r="BK747" s="25"/>
      <c r="BL747" s="25"/>
      <c r="BM747" s="25"/>
      <c r="BN747" s="25"/>
      <c r="BO747" s="25"/>
      <c r="BP747" s="25"/>
      <c r="BQ747" s="25"/>
      <c r="BR747" s="25"/>
      <c r="BS747" s="25"/>
      <c r="BT747" s="25"/>
      <c r="BU747" s="25"/>
      <c r="BV747" s="25"/>
      <c r="BW747" s="25"/>
      <c r="BX747" s="25"/>
      <c r="BY747" s="25"/>
      <c r="BZ747" s="25"/>
      <c r="CA747" s="25"/>
      <c r="CB747" s="25"/>
      <c r="CC747" s="25"/>
      <c r="CD747" s="25"/>
      <c r="CE747" s="25"/>
      <c r="CF747" s="25"/>
      <c r="CG747" s="25"/>
      <c r="CH747" s="25"/>
      <c r="CI747" s="25"/>
      <c r="CJ747" s="25"/>
      <c r="CK747" s="25"/>
      <c r="CL747" s="25"/>
    </row>
    <row r="748" spans="1:90" s="31" customFormat="1" ht="12">
      <c r="A748" s="7" t="s">
        <v>99</v>
      </c>
      <c r="B748" s="6" t="s">
        <v>45</v>
      </c>
      <c r="C748" s="6" t="s">
        <v>9</v>
      </c>
      <c r="D748" s="6" t="s">
        <v>12</v>
      </c>
      <c r="E748" s="6" t="s">
        <v>157</v>
      </c>
      <c r="F748" s="6" t="s">
        <v>98</v>
      </c>
      <c r="G748" s="67">
        <v>3647719.49</v>
      </c>
      <c r="H748" s="67"/>
      <c r="I748" s="67">
        <f t="shared" si="371"/>
        <v>3647719.49</v>
      </c>
      <c r="J748" s="68">
        <v>3647903.11</v>
      </c>
      <c r="K748" s="67"/>
      <c r="L748" s="67">
        <f t="shared" si="366"/>
        <v>3647903.11</v>
      </c>
      <c r="M748" s="67">
        <v>3647845.88</v>
      </c>
      <c r="N748" s="67"/>
      <c r="O748" s="67">
        <f t="shared" si="367"/>
        <v>3647845.88</v>
      </c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/>
      <c r="AR748" s="25"/>
      <c r="AS748" s="25"/>
      <c r="AT748" s="25"/>
      <c r="AU748" s="25"/>
      <c r="AV748" s="25"/>
      <c r="AW748" s="25"/>
      <c r="AX748" s="25"/>
      <c r="AY748" s="25"/>
      <c r="AZ748" s="25"/>
      <c r="BA748" s="25"/>
      <c r="BB748" s="25"/>
      <c r="BC748" s="25"/>
      <c r="BD748" s="25"/>
      <c r="BE748" s="25"/>
      <c r="BF748" s="25"/>
      <c r="BG748" s="25"/>
      <c r="BH748" s="25"/>
      <c r="BI748" s="25"/>
      <c r="BJ748" s="25"/>
      <c r="BK748" s="25"/>
      <c r="BL748" s="25"/>
      <c r="BM748" s="25"/>
      <c r="BN748" s="25"/>
      <c r="BO748" s="25"/>
      <c r="BP748" s="25"/>
      <c r="BQ748" s="25"/>
      <c r="BR748" s="25"/>
      <c r="BS748" s="25"/>
      <c r="BT748" s="25"/>
      <c r="BU748" s="25"/>
      <c r="BV748" s="25"/>
      <c r="BW748" s="25"/>
      <c r="BX748" s="25"/>
      <c r="BY748" s="25"/>
      <c r="BZ748" s="25"/>
      <c r="CA748" s="25"/>
      <c r="CB748" s="25"/>
      <c r="CC748" s="25"/>
      <c r="CD748" s="25"/>
      <c r="CE748" s="25"/>
      <c r="CF748" s="25"/>
      <c r="CG748" s="25"/>
      <c r="CH748" s="25"/>
      <c r="CI748" s="25"/>
      <c r="CJ748" s="25"/>
      <c r="CK748" s="25"/>
      <c r="CL748" s="25"/>
    </row>
    <row r="749" spans="1:90" s="31" customFormat="1" ht="24">
      <c r="A749" s="7" t="s">
        <v>183</v>
      </c>
      <c r="B749" s="6" t="s">
        <v>45</v>
      </c>
      <c r="C749" s="6" t="s">
        <v>9</v>
      </c>
      <c r="D749" s="6" t="s">
        <v>12</v>
      </c>
      <c r="E749" s="6" t="s">
        <v>204</v>
      </c>
      <c r="F749" s="6"/>
      <c r="G749" s="67">
        <f>G750</f>
        <v>7931252.2999999998</v>
      </c>
      <c r="H749" s="67">
        <f>H750</f>
        <v>0</v>
      </c>
      <c r="I749" s="67">
        <f t="shared" si="371"/>
        <v>7931252.2999999998</v>
      </c>
      <c r="J749" s="67">
        <f t="shared" ref="J749:M749" si="373">J750</f>
        <v>8222902.3899999997</v>
      </c>
      <c r="K749" s="67">
        <f>K750</f>
        <v>0</v>
      </c>
      <c r="L749" s="67">
        <f t="shared" si="366"/>
        <v>8222902.3899999997</v>
      </c>
      <c r="M749" s="67">
        <f t="shared" si="373"/>
        <v>8526218.4900000002</v>
      </c>
      <c r="N749" s="67">
        <f>N750</f>
        <v>0</v>
      </c>
      <c r="O749" s="67">
        <f t="shared" si="367"/>
        <v>8526218.4900000002</v>
      </c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  <c r="AG749" s="25"/>
      <c r="AH749" s="25"/>
      <c r="AI749" s="25"/>
      <c r="AJ749" s="25"/>
      <c r="AK749" s="25"/>
      <c r="AL749" s="25"/>
      <c r="AM749" s="25"/>
      <c r="AN749" s="25"/>
      <c r="AO749" s="25"/>
      <c r="AP749" s="25"/>
      <c r="AQ749" s="25"/>
      <c r="AR749" s="25"/>
      <c r="AS749" s="25"/>
      <c r="AT749" s="25"/>
      <c r="AU749" s="25"/>
      <c r="AV749" s="25"/>
      <c r="AW749" s="25"/>
      <c r="AX749" s="25"/>
      <c r="AY749" s="25"/>
      <c r="AZ749" s="25"/>
      <c r="BA749" s="25"/>
      <c r="BB749" s="25"/>
      <c r="BC749" s="25"/>
      <c r="BD749" s="25"/>
      <c r="BE749" s="25"/>
      <c r="BF749" s="25"/>
      <c r="BG749" s="25"/>
      <c r="BH749" s="25"/>
      <c r="BI749" s="25"/>
      <c r="BJ749" s="25"/>
      <c r="BK749" s="25"/>
      <c r="BL749" s="25"/>
      <c r="BM749" s="25"/>
      <c r="BN749" s="25"/>
      <c r="BO749" s="25"/>
      <c r="BP749" s="25"/>
      <c r="BQ749" s="25"/>
      <c r="BR749" s="25"/>
      <c r="BS749" s="25"/>
      <c r="BT749" s="25"/>
      <c r="BU749" s="25"/>
      <c r="BV749" s="25"/>
      <c r="BW749" s="25"/>
      <c r="BX749" s="25"/>
      <c r="BY749" s="25"/>
      <c r="BZ749" s="25"/>
      <c r="CA749" s="25"/>
      <c r="CB749" s="25"/>
      <c r="CC749" s="25"/>
      <c r="CD749" s="25"/>
      <c r="CE749" s="25"/>
      <c r="CF749" s="25"/>
      <c r="CG749" s="25"/>
      <c r="CH749" s="25"/>
      <c r="CI749" s="25"/>
      <c r="CJ749" s="25"/>
      <c r="CK749" s="25"/>
      <c r="CL749" s="25"/>
    </row>
    <row r="750" spans="1:90" s="31" customFormat="1" ht="12">
      <c r="A750" s="33" t="s">
        <v>53</v>
      </c>
      <c r="B750" s="6" t="s">
        <v>45</v>
      </c>
      <c r="C750" s="6" t="s">
        <v>9</v>
      </c>
      <c r="D750" s="6" t="s">
        <v>12</v>
      </c>
      <c r="E750" s="6" t="s">
        <v>356</v>
      </c>
      <c r="F750" s="6"/>
      <c r="G750" s="67">
        <f>G751+G753+G755</f>
        <v>7931252.2999999998</v>
      </c>
      <c r="H750" s="67">
        <f>H751+H753+H755</f>
        <v>0</v>
      </c>
      <c r="I750" s="67">
        <f t="shared" si="371"/>
        <v>7931252.2999999998</v>
      </c>
      <c r="J750" s="67">
        <f t="shared" ref="J750:M750" si="374">J751+J753+J755</f>
        <v>8222902.3899999997</v>
      </c>
      <c r="K750" s="67">
        <f>K751+K753+K755</f>
        <v>0</v>
      </c>
      <c r="L750" s="67">
        <f t="shared" si="366"/>
        <v>8222902.3899999997</v>
      </c>
      <c r="M750" s="67">
        <f t="shared" si="374"/>
        <v>8526218.4900000002</v>
      </c>
      <c r="N750" s="67">
        <f>N751+N753+N755</f>
        <v>0</v>
      </c>
      <c r="O750" s="67">
        <f t="shared" si="367"/>
        <v>8526218.4900000002</v>
      </c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  <c r="AG750" s="25"/>
      <c r="AH750" s="25"/>
      <c r="AI750" s="25"/>
      <c r="AJ750" s="25"/>
      <c r="AK750" s="25"/>
      <c r="AL750" s="25"/>
      <c r="AM750" s="25"/>
      <c r="AN750" s="25"/>
      <c r="AO750" s="25"/>
      <c r="AP750" s="25"/>
      <c r="AQ750" s="25"/>
      <c r="AR750" s="25"/>
      <c r="AS750" s="25"/>
      <c r="AT750" s="25"/>
      <c r="AU750" s="25"/>
      <c r="AV750" s="25"/>
      <c r="AW750" s="25"/>
      <c r="AX750" s="25"/>
      <c r="AY750" s="25"/>
      <c r="AZ750" s="25"/>
      <c r="BA750" s="25"/>
      <c r="BB750" s="25"/>
      <c r="BC750" s="25"/>
      <c r="BD750" s="25"/>
      <c r="BE750" s="25"/>
      <c r="BF750" s="25"/>
      <c r="BG750" s="25"/>
      <c r="BH750" s="25"/>
      <c r="BI750" s="25"/>
      <c r="BJ750" s="25"/>
      <c r="BK750" s="25"/>
      <c r="BL750" s="25"/>
      <c r="BM750" s="25"/>
      <c r="BN750" s="25"/>
      <c r="BO750" s="25"/>
      <c r="BP750" s="25"/>
      <c r="BQ750" s="25"/>
      <c r="BR750" s="25"/>
      <c r="BS750" s="25"/>
      <c r="BT750" s="25"/>
      <c r="BU750" s="25"/>
      <c r="BV750" s="25"/>
      <c r="BW750" s="25"/>
      <c r="BX750" s="25"/>
      <c r="BY750" s="25"/>
      <c r="BZ750" s="25"/>
      <c r="CA750" s="25"/>
      <c r="CB750" s="25"/>
      <c r="CC750" s="25"/>
      <c r="CD750" s="25"/>
      <c r="CE750" s="25"/>
      <c r="CF750" s="25"/>
      <c r="CG750" s="25"/>
      <c r="CH750" s="25"/>
      <c r="CI750" s="25"/>
      <c r="CJ750" s="25"/>
      <c r="CK750" s="25"/>
      <c r="CL750" s="25"/>
    </row>
    <row r="751" spans="1:90" s="31" customFormat="1" ht="36">
      <c r="A751" s="7" t="s">
        <v>423</v>
      </c>
      <c r="B751" s="6" t="s">
        <v>45</v>
      </c>
      <c r="C751" s="6" t="s">
        <v>9</v>
      </c>
      <c r="D751" s="6" t="s">
        <v>12</v>
      </c>
      <c r="E751" s="6" t="s">
        <v>356</v>
      </c>
      <c r="F751" s="6" t="s">
        <v>54</v>
      </c>
      <c r="G751" s="67">
        <f>G752</f>
        <v>7391252.2999999998</v>
      </c>
      <c r="H751" s="67">
        <f>H752</f>
        <v>0</v>
      </c>
      <c r="I751" s="67">
        <f t="shared" si="371"/>
        <v>7391252.2999999998</v>
      </c>
      <c r="J751" s="67">
        <f t="shared" ref="J751:M751" si="375">J752</f>
        <v>7682902.3899999997</v>
      </c>
      <c r="K751" s="67">
        <f>K752</f>
        <v>0</v>
      </c>
      <c r="L751" s="67">
        <f t="shared" si="366"/>
        <v>7682902.3899999997</v>
      </c>
      <c r="M751" s="67">
        <f t="shared" si="375"/>
        <v>7986218.4900000002</v>
      </c>
      <c r="N751" s="67">
        <f>N752</f>
        <v>0</v>
      </c>
      <c r="O751" s="67">
        <f t="shared" si="367"/>
        <v>7986218.4900000002</v>
      </c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5"/>
      <c r="AW751" s="25"/>
      <c r="AX751" s="25"/>
      <c r="AY751" s="25"/>
      <c r="AZ751" s="25"/>
      <c r="BA751" s="25"/>
      <c r="BB751" s="25"/>
      <c r="BC751" s="25"/>
      <c r="BD751" s="25"/>
      <c r="BE751" s="25"/>
      <c r="BF751" s="25"/>
      <c r="BG751" s="25"/>
      <c r="BH751" s="25"/>
      <c r="BI751" s="25"/>
      <c r="BJ751" s="25"/>
      <c r="BK751" s="25"/>
      <c r="BL751" s="25"/>
      <c r="BM751" s="25"/>
      <c r="BN751" s="25"/>
      <c r="BO751" s="25"/>
      <c r="BP751" s="25"/>
      <c r="BQ751" s="25"/>
      <c r="BR751" s="25"/>
      <c r="BS751" s="25"/>
      <c r="BT751" s="25"/>
      <c r="BU751" s="25"/>
      <c r="BV751" s="25"/>
      <c r="BW751" s="25"/>
      <c r="BX751" s="25"/>
      <c r="BY751" s="25"/>
      <c r="BZ751" s="25"/>
      <c r="CA751" s="25"/>
      <c r="CB751" s="25"/>
      <c r="CC751" s="25"/>
      <c r="CD751" s="25"/>
      <c r="CE751" s="25"/>
      <c r="CF751" s="25"/>
      <c r="CG751" s="25"/>
      <c r="CH751" s="25"/>
      <c r="CI751" s="25"/>
      <c r="CJ751" s="25"/>
      <c r="CK751" s="25"/>
      <c r="CL751" s="25"/>
    </row>
    <row r="752" spans="1:90" s="31" customFormat="1" ht="12">
      <c r="A752" s="7" t="s">
        <v>57</v>
      </c>
      <c r="B752" s="6" t="s">
        <v>45</v>
      </c>
      <c r="C752" s="6" t="s">
        <v>9</v>
      </c>
      <c r="D752" s="6" t="s">
        <v>12</v>
      </c>
      <c r="E752" s="6" t="s">
        <v>356</v>
      </c>
      <c r="F752" s="6" t="s">
        <v>56</v>
      </c>
      <c r="G752" s="67">
        <f>5600000+100000+1691252.3</f>
        <v>7391252.2999999998</v>
      </c>
      <c r="H752" s="67"/>
      <c r="I752" s="67">
        <f t="shared" si="371"/>
        <v>7391252.2999999998</v>
      </c>
      <c r="J752" s="68">
        <f>5824000+100000+1758902.39</f>
        <v>7682902.3899999997</v>
      </c>
      <c r="K752" s="67"/>
      <c r="L752" s="67">
        <f t="shared" si="366"/>
        <v>7682902.3899999997</v>
      </c>
      <c r="M752" s="67">
        <f>6056960+100000+1829258.49</f>
        <v>7986218.4900000002</v>
      </c>
      <c r="N752" s="67"/>
      <c r="O752" s="67">
        <f t="shared" si="367"/>
        <v>7986218.4900000002</v>
      </c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  <c r="AG752" s="25"/>
      <c r="AH752" s="25"/>
      <c r="AI752" s="25"/>
      <c r="AJ752" s="25"/>
      <c r="AK752" s="25"/>
      <c r="AL752" s="25"/>
      <c r="AM752" s="25"/>
      <c r="AN752" s="25"/>
      <c r="AO752" s="25"/>
      <c r="AP752" s="25"/>
      <c r="AQ752" s="25"/>
      <c r="AR752" s="25"/>
      <c r="AS752" s="25"/>
      <c r="AT752" s="25"/>
      <c r="AU752" s="25"/>
      <c r="AV752" s="25"/>
      <c r="AW752" s="25"/>
      <c r="AX752" s="25"/>
      <c r="AY752" s="25"/>
      <c r="AZ752" s="25"/>
      <c r="BA752" s="25"/>
      <c r="BB752" s="25"/>
      <c r="BC752" s="25"/>
      <c r="BD752" s="25"/>
      <c r="BE752" s="25"/>
      <c r="BF752" s="25"/>
      <c r="BG752" s="25"/>
      <c r="BH752" s="25"/>
      <c r="BI752" s="25"/>
      <c r="BJ752" s="25"/>
      <c r="BK752" s="25"/>
      <c r="BL752" s="25"/>
      <c r="BM752" s="25"/>
      <c r="BN752" s="25"/>
      <c r="BO752" s="25"/>
      <c r="BP752" s="25"/>
      <c r="BQ752" s="25"/>
      <c r="BR752" s="25"/>
      <c r="BS752" s="25"/>
      <c r="BT752" s="25"/>
      <c r="BU752" s="25"/>
      <c r="BV752" s="25"/>
      <c r="BW752" s="25"/>
      <c r="BX752" s="25"/>
      <c r="BY752" s="25"/>
      <c r="BZ752" s="25"/>
      <c r="CA752" s="25"/>
      <c r="CB752" s="25"/>
      <c r="CC752" s="25"/>
      <c r="CD752" s="25"/>
      <c r="CE752" s="25"/>
      <c r="CF752" s="25"/>
      <c r="CG752" s="25"/>
      <c r="CH752" s="25"/>
      <c r="CI752" s="25"/>
      <c r="CJ752" s="25"/>
      <c r="CK752" s="25"/>
      <c r="CL752" s="25"/>
    </row>
    <row r="753" spans="1:90" s="31" customFormat="1" ht="12">
      <c r="A753" s="7" t="s">
        <v>425</v>
      </c>
      <c r="B753" s="6" t="s">
        <v>45</v>
      </c>
      <c r="C753" s="6" t="s">
        <v>9</v>
      </c>
      <c r="D753" s="6" t="s">
        <v>12</v>
      </c>
      <c r="E753" s="6" t="s">
        <v>356</v>
      </c>
      <c r="F753" s="6" t="s">
        <v>61</v>
      </c>
      <c r="G753" s="67">
        <f>G754</f>
        <v>540000</v>
      </c>
      <c r="H753" s="67">
        <f>H754</f>
        <v>0</v>
      </c>
      <c r="I753" s="67">
        <f t="shared" si="371"/>
        <v>540000</v>
      </c>
      <c r="J753" s="67">
        <f t="shared" ref="J753:M753" si="376">J754</f>
        <v>540000</v>
      </c>
      <c r="K753" s="67">
        <f>K754</f>
        <v>0</v>
      </c>
      <c r="L753" s="67">
        <f t="shared" si="366"/>
        <v>540000</v>
      </c>
      <c r="M753" s="67">
        <f t="shared" si="376"/>
        <v>540000</v>
      </c>
      <c r="N753" s="67">
        <f>N754</f>
        <v>0</v>
      </c>
      <c r="O753" s="67">
        <f t="shared" si="367"/>
        <v>540000</v>
      </c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  <c r="AG753" s="25"/>
      <c r="AH753" s="25"/>
      <c r="AI753" s="25"/>
      <c r="AJ753" s="25"/>
      <c r="AK753" s="25"/>
      <c r="AL753" s="25"/>
      <c r="AM753" s="25"/>
      <c r="AN753" s="25"/>
      <c r="AO753" s="25"/>
      <c r="AP753" s="25"/>
      <c r="AQ753" s="25"/>
      <c r="AR753" s="25"/>
      <c r="AS753" s="25"/>
      <c r="AT753" s="25"/>
      <c r="AU753" s="25"/>
      <c r="AV753" s="25"/>
      <c r="AW753" s="25"/>
      <c r="AX753" s="25"/>
      <c r="AY753" s="25"/>
      <c r="AZ753" s="25"/>
      <c r="BA753" s="25"/>
      <c r="BB753" s="25"/>
      <c r="BC753" s="25"/>
      <c r="BD753" s="25"/>
      <c r="BE753" s="25"/>
      <c r="BF753" s="25"/>
      <c r="BG753" s="25"/>
      <c r="BH753" s="25"/>
      <c r="BI753" s="25"/>
      <c r="BJ753" s="25"/>
      <c r="BK753" s="25"/>
      <c r="BL753" s="25"/>
      <c r="BM753" s="25"/>
      <c r="BN753" s="25"/>
      <c r="BO753" s="25"/>
      <c r="BP753" s="25"/>
      <c r="BQ753" s="25"/>
      <c r="BR753" s="25"/>
      <c r="BS753" s="25"/>
      <c r="BT753" s="25"/>
      <c r="BU753" s="25"/>
      <c r="BV753" s="25"/>
      <c r="BW753" s="25"/>
      <c r="BX753" s="25"/>
      <c r="BY753" s="25"/>
      <c r="BZ753" s="25"/>
      <c r="CA753" s="25"/>
      <c r="CB753" s="25"/>
      <c r="CC753" s="25"/>
      <c r="CD753" s="25"/>
      <c r="CE753" s="25"/>
      <c r="CF753" s="25"/>
      <c r="CG753" s="25"/>
      <c r="CH753" s="25"/>
      <c r="CI753" s="25"/>
      <c r="CJ753" s="25"/>
      <c r="CK753" s="25"/>
      <c r="CL753" s="25"/>
    </row>
    <row r="754" spans="1:90" s="31" customFormat="1" ht="12">
      <c r="A754" s="7" t="s">
        <v>82</v>
      </c>
      <c r="B754" s="6" t="s">
        <v>45</v>
      </c>
      <c r="C754" s="6" t="s">
        <v>9</v>
      </c>
      <c r="D754" s="6" t="s">
        <v>12</v>
      </c>
      <c r="E754" s="6" t="s">
        <v>356</v>
      </c>
      <c r="F754" s="6" t="s">
        <v>62</v>
      </c>
      <c r="G754" s="67">
        <v>540000</v>
      </c>
      <c r="H754" s="67"/>
      <c r="I754" s="67">
        <f t="shared" si="371"/>
        <v>540000</v>
      </c>
      <c r="J754" s="68">
        <v>540000</v>
      </c>
      <c r="K754" s="67"/>
      <c r="L754" s="67">
        <f t="shared" si="366"/>
        <v>540000</v>
      </c>
      <c r="M754" s="67">
        <v>540000</v>
      </c>
      <c r="N754" s="67"/>
      <c r="O754" s="67">
        <f t="shared" si="367"/>
        <v>540000</v>
      </c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  <c r="AG754" s="25"/>
      <c r="AH754" s="25"/>
      <c r="AI754" s="25"/>
      <c r="AJ754" s="25"/>
      <c r="AK754" s="25"/>
      <c r="AL754" s="25"/>
      <c r="AM754" s="25"/>
      <c r="AN754" s="25"/>
      <c r="AO754" s="25"/>
      <c r="AP754" s="25"/>
      <c r="AQ754" s="25"/>
      <c r="AR754" s="25"/>
      <c r="AS754" s="25"/>
      <c r="AT754" s="25"/>
      <c r="AU754" s="25"/>
      <c r="AV754" s="25"/>
      <c r="AW754" s="25"/>
      <c r="AX754" s="25"/>
      <c r="AY754" s="25"/>
      <c r="AZ754" s="25"/>
      <c r="BA754" s="25"/>
      <c r="BB754" s="25"/>
      <c r="BC754" s="25"/>
      <c r="BD754" s="25"/>
      <c r="BE754" s="25"/>
      <c r="BF754" s="25"/>
      <c r="BG754" s="25"/>
      <c r="BH754" s="25"/>
      <c r="BI754" s="25"/>
      <c r="BJ754" s="25"/>
      <c r="BK754" s="25"/>
      <c r="BL754" s="25"/>
      <c r="BM754" s="25"/>
      <c r="BN754" s="25"/>
      <c r="BO754" s="25"/>
      <c r="BP754" s="25"/>
      <c r="BQ754" s="25"/>
      <c r="BR754" s="25"/>
      <c r="BS754" s="25"/>
      <c r="BT754" s="25"/>
      <c r="BU754" s="25"/>
      <c r="BV754" s="25"/>
      <c r="BW754" s="25"/>
      <c r="BX754" s="25"/>
      <c r="BY754" s="25"/>
      <c r="BZ754" s="25"/>
      <c r="CA754" s="25"/>
      <c r="CB754" s="25"/>
      <c r="CC754" s="25"/>
      <c r="CD754" s="25"/>
      <c r="CE754" s="25"/>
      <c r="CF754" s="25"/>
      <c r="CG754" s="25"/>
      <c r="CH754" s="25"/>
      <c r="CI754" s="25"/>
      <c r="CJ754" s="25"/>
      <c r="CK754" s="25"/>
      <c r="CL754" s="25"/>
    </row>
    <row r="755" spans="1:90" s="31" customFormat="1" ht="14.25" hidden="1" customHeight="1">
      <c r="A755" s="7" t="s">
        <v>65</v>
      </c>
      <c r="B755" s="6" t="s">
        <v>45</v>
      </c>
      <c r="C755" s="6" t="s">
        <v>9</v>
      </c>
      <c r="D755" s="6" t="s">
        <v>12</v>
      </c>
      <c r="E755" s="6" t="s">
        <v>356</v>
      </c>
      <c r="F755" s="6" t="s">
        <v>22</v>
      </c>
      <c r="G755" s="67">
        <f>G756</f>
        <v>0</v>
      </c>
      <c r="H755" s="67">
        <f>H756</f>
        <v>0</v>
      </c>
      <c r="I755" s="65">
        <f t="shared" si="371"/>
        <v>0</v>
      </c>
      <c r="J755" s="67">
        <f t="shared" ref="J755:M755" si="377">J756</f>
        <v>0</v>
      </c>
      <c r="K755" s="67"/>
      <c r="L755" s="67"/>
      <c r="M755" s="67">
        <f t="shared" si="377"/>
        <v>0</v>
      </c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  <c r="AG755" s="25"/>
      <c r="AH755" s="25"/>
      <c r="AI755" s="25"/>
      <c r="AJ755" s="25"/>
      <c r="AK755" s="25"/>
      <c r="AL755" s="25"/>
      <c r="AM755" s="25"/>
      <c r="AN755" s="25"/>
      <c r="AO755" s="25"/>
      <c r="AP755" s="25"/>
      <c r="AQ755" s="25"/>
      <c r="AR755" s="25"/>
      <c r="AS755" s="25"/>
      <c r="AT755" s="25"/>
      <c r="AU755" s="25"/>
      <c r="AV755" s="25"/>
      <c r="AW755" s="25"/>
      <c r="AX755" s="25"/>
      <c r="AY755" s="25"/>
      <c r="AZ755" s="25"/>
      <c r="BA755" s="25"/>
      <c r="BB755" s="25"/>
      <c r="BC755" s="25"/>
      <c r="BD755" s="25"/>
      <c r="BE755" s="25"/>
      <c r="BF755" s="25"/>
      <c r="BG755" s="25"/>
      <c r="BH755" s="25"/>
      <c r="BI755" s="25"/>
      <c r="BJ755" s="25"/>
      <c r="BK755" s="25"/>
      <c r="BL755" s="25"/>
      <c r="BM755" s="25"/>
      <c r="BN755" s="25"/>
      <c r="BO755" s="25"/>
      <c r="BP755" s="25"/>
      <c r="BQ755" s="25"/>
      <c r="BR755" s="25"/>
      <c r="BS755" s="25"/>
      <c r="BT755" s="25"/>
      <c r="BU755" s="25"/>
      <c r="BV755" s="25"/>
      <c r="BW755" s="25"/>
      <c r="BX755" s="25"/>
      <c r="BY755" s="25"/>
      <c r="BZ755" s="25"/>
      <c r="CA755" s="25"/>
      <c r="CB755" s="25"/>
      <c r="CC755" s="25"/>
      <c r="CD755" s="25"/>
      <c r="CE755" s="25"/>
      <c r="CF755" s="25"/>
      <c r="CG755" s="25"/>
      <c r="CH755" s="25"/>
      <c r="CI755" s="25"/>
      <c r="CJ755" s="25"/>
      <c r="CK755" s="25"/>
      <c r="CL755" s="25"/>
    </row>
    <row r="756" spans="1:90" s="31" customFormat="1" ht="14.25" hidden="1" customHeight="1">
      <c r="A756" s="7" t="s">
        <v>66</v>
      </c>
      <c r="B756" s="6" t="s">
        <v>45</v>
      </c>
      <c r="C756" s="6" t="s">
        <v>9</v>
      </c>
      <c r="D756" s="6" t="s">
        <v>12</v>
      </c>
      <c r="E756" s="6" t="s">
        <v>356</v>
      </c>
      <c r="F756" s="6" t="s">
        <v>64</v>
      </c>
      <c r="G756" s="67"/>
      <c r="H756" s="67"/>
      <c r="I756" s="65">
        <f t="shared" si="371"/>
        <v>0</v>
      </c>
      <c r="J756" s="68"/>
      <c r="K756" s="68"/>
      <c r="L756" s="68"/>
      <c r="M756" s="67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  <c r="AG756" s="25"/>
      <c r="AH756" s="25"/>
      <c r="AI756" s="25"/>
      <c r="AJ756" s="25"/>
      <c r="AK756" s="25"/>
      <c r="AL756" s="25"/>
      <c r="AM756" s="25"/>
      <c r="AN756" s="25"/>
      <c r="AO756" s="25"/>
      <c r="AP756" s="25"/>
      <c r="AQ756" s="25"/>
      <c r="AR756" s="25"/>
      <c r="AS756" s="25"/>
      <c r="AT756" s="25"/>
      <c r="AU756" s="25"/>
      <c r="AV756" s="25"/>
      <c r="AW756" s="25"/>
      <c r="AX756" s="25"/>
      <c r="AY756" s="25"/>
      <c r="AZ756" s="25"/>
      <c r="BA756" s="25"/>
      <c r="BB756" s="25"/>
      <c r="BC756" s="25"/>
      <c r="BD756" s="25"/>
      <c r="BE756" s="25"/>
      <c r="BF756" s="25"/>
      <c r="BG756" s="25"/>
      <c r="BH756" s="25"/>
      <c r="BI756" s="25"/>
      <c r="BJ756" s="25"/>
      <c r="BK756" s="25"/>
      <c r="BL756" s="25"/>
      <c r="BM756" s="25"/>
      <c r="BN756" s="25"/>
      <c r="BO756" s="25"/>
      <c r="BP756" s="25"/>
      <c r="BQ756" s="25"/>
      <c r="BR756" s="25"/>
      <c r="BS756" s="25"/>
      <c r="BT756" s="25"/>
      <c r="BU756" s="25"/>
      <c r="BV756" s="25"/>
      <c r="BW756" s="25"/>
      <c r="BX756" s="25"/>
      <c r="BY756" s="25"/>
      <c r="BZ756" s="25"/>
      <c r="CA756" s="25"/>
      <c r="CB756" s="25"/>
      <c r="CC756" s="25"/>
      <c r="CD756" s="25"/>
      <c r="CE756" s="25"/>
      <c r="CF756" s="25"/>
      <c r="CG756" s="25"/>
      <c r="CH756" s="25"/>
      <c r="CI756" s="25"/>
      <c r="CJ756" s="25"/>
      <c r="CK756" s="25"/>
      <c r="CL756" s="25"/>
    </row>
    <row r="757" spans="1:90" s="31" customFormat="1" ht="12">
      <c r="A757" s="11" t="s">
        <v>33</v>
      </c>
      <c r="B757" s="2" t="s">
        <v>45</v>
      </c>
      <c r="C757" s="12" t="s">
        <v>13</v>
      </c>
      <c r="D757" s="12"/>
      <c r="E757" s="12"/>
      <c r="F757" s="12"/>
      <c r="G757" s="65">
        <f>G758+G779</f>
        <v>15670425.049999999</v>
      </c>
      <c r="H757" s="65">
        <f>H758+H779</f>
        <v>0</v>
      </c>
      <c r="I757" s="65">
        <f t="shared" si="371"/>
        <v>15670425.049999999</v>
      </c>
      <c r="J757" s="65">
        <f>J758+J779</f>
        <v>15681970.170000002</v>
      </c>
      <c r="K757" s="65">
        <f>K758+K779</f>
        <v>0</v>
      </c>
      <c r="L757" s="65">
        <f t="shared" ref="L757:L796" si="378">J757+K757</f>
        <v>15681970.170000002</v>
      </c>
      <c r="M757" s="65">
        <f>M758+M779</f>
        <v>15747383.26</v>
      </c>
      <c r="N757" s="65">
        <f>N758+N779</f>
        <v>0</v>
      </c>
      <c r="O757" s="65">
        <f t="shared" ref="O757:O796" si="379">M757+N757</f>
        <v>15747383.26</v>
      </c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  <c r="AG757" s="25"/>
      <c r="AH757" s="25"/>
      <c r="AI757" s="25"/>
      <c r="AJ757" s="25"/>
      <c r="AK757" s="25"/>
      <c r="AL757" s="25"/>
      <c r="AM757" s="25"/>
      <c r="AN757" s="25"/>
      <c r="AO757" s="25"/>
      <c r="AP757" s="25"/>
      <c r="AQ757" s="25"/>
      <c r="AR757" s="25"/>
      <c r="AS757" s="25"/>
      <c r="AT757" s="25"/>
      <c r="AU757" s="25"/>
      <c r="AV757" s="25"/>
      <c r="AW757" s="25"/>
      <c r="AX757" s="25"/>
      <c r="AY757" s="25"/>
      <c r="AZ757" s="25"/>
      <c r="BA757" s="25"/>
      <c r="BB757" s="25"/>
      <c r="BC757" s="25"/>
      <c r="BD757" s="25"/>
      <c r="BE757" s="25"/>
      <c r="BF757" s="25"/>
      <c r="BG757" s="25"/>
      <c r="BH757" s="25"/>
      <c r="BI757" s="25"/>
      <c r="BJ757" s="25"/>
      <c r="BK757" s="25"/>
      <c r="BL757" s="25"/>
      <c r="BM757" s="25"/>
      <c r="BN757" s="25"/>
      <c r="BO757" s="25"/>
      <c r="BP757" s="25"/>
      <c r="BQ757" s="25"/>
      <c r="BR757" s="25"/>
      <c r="BS757" s="25"/>
      <c r="BT757" s="25"/>
      <c r="BU757" s="25"/>
      <c r="BV757" s="25"/>
      <c r="BW757" s="25"/>
      <c r="BX757" s="25"/>
      <c r="BY757" s="25"/>
      <c r="BZ757" s="25"/>
      <c r="CA757" s="25"/>
      <c r="CB757" s="25"/>
      <c r="CC757" s="25"/>
      <c r="CD757" s="25"/>
      <c r="CE757" s="25"/>
      <c r="CF757" s="25"/>
      <c r="CG757" s="25"/>
      <c r="CH757" s="25"/>
      <c r="CI757" s="25"/>
      <c r="CJ757" s="25"/>
      <c r="CK757" s="25"/>
      <c r="CL757" s="25"/>
    </row>
    <row r="758" spans="1:90" s="31" customFormat="1" ht="12">
      <c r="A758" s="8" t="s">
        <v>37</v>
      </c>
      <c r="B758" s="4" t="s">
        <v>45</v>
      </c>
      <c r="C758" s="21" t="s">
        <v>13</v>
      </c>
      <c r="D758" s="21" t="s">
        <v>14</v>
      </c>
      <c r="E758" s="21"/>
      <c r="F758" s="21"/>
      <c r="G758" s="66">
        <f>G759</f>
        <v>12928936.559999999</v>
      </c>
      <c r="H758" s="66">
        <f>H759</f>
        <v>0</v>
      </c>
      <c r="I758" s="66">
        <f t="shared" si="371"/>
        <v>12928936.559999999</v>
      </c>
      <c r="J758" s="66">
        <f t="shared" ref="J758:M759" si="380">J759</f>
        <v>12843422.140000001</v>
      </c>
      <c r="K758" s="66">
        <f>K759</f>
        <v>0</v>
      </c>
      <c r="L758" s="66">
        <f t="shared" si="378"/>
        <v>12843422.140000001</v>
      </c>
      <c r="M758" s="66">
        <f t="shared" si="380"/>
        <v>12814384.07</v>
      </c>
      <c r="N758" s="66">
        <f>N759</f>
        <v>0</v>
      </c>
      <c r="O758" s="66">
        <f t="shared" si="379"/>
        <v>12814384.07</v>
      </c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  <c r="AG758" s="25"/>
      <c r="AH758" s="25"/>
      <c r="AI758" s="25"/>
      <c r="AJ758" s="25"/>
      <c r="AK758" s="25"/>
      <c r="AL758" s="25"/>
      <c r="AM758" s="25"/>
      <c r="AN758" s="25"/>
      <c r="AO758" s="25"/>
      <c r="AP758" s="25"/>
      <c r="AQ758" s="25"/>
      <c r="AR758" s="25"/>
      <c r="AS758" s="25"/>
      <c r="AT758" s="25"/>
      <c r="AU758" s="25"/>
      <c r="AV758" s="25"/>
      <c r="AW758" s="25"/>
      <c r="AX758" s="25"/>
      <c r="AY758" s="25"/>
      <c r="AZ758" s="25"/>
      <c r="BA758" s="25"/>
      <c r="BB758" s="25"/>
      <c r="BC758" s="25"/>
      <c r="BD758" s="25"/>
      <c r="BE758" s="25"/>
      <c r="BF758" s="25"/>
      <c r="BG758" s="25"/>
      <c r="BH758" s="25"/>
      <c r="BI758" s="25"/>
      <c r="BJ758" s="25"/>
      <c r="BK758" s="25"/>
      <c r="BL758" s="25"/>
      <c r="BM758" s="25"/>
      <c r="BN758" s="25"/>
      <c r="BO758" s="25"/>
      <c r="BP758" s="25"/>
      <c r="BQ758" s="25"/>
      <c r="BR758" s="25"/>
      <c r="BS758" s="25"/>
      <c r="BT758" s="25"/>
      <c r="BU758" s="25"/>
      <c r="BV758" s="25"/>
      <c r="BW758" s="25"/>
      <c r="BX758" s="25"/>
      <c r="BY758" s="25"/>
      <c r="BZ758" s="25"/>
      <c r="CA758" s="25"/>
      <c r="CB758" s="25"/>
      <c r="CC758" s="25"/>
      <c r="CD758" s="25"/>
      <c r="CE758" s="25"/>
      <c r="CF758" s="25"/>
      <c r="CG758" s="25"/>
      <c r="CH758" s="25"/>
      <c r="CI758" s="25"/>
      <c r="CJ758" s="25"/>
      <c r="CK758" s="25"/>
      <c r="CL758" s="25"/>
    </row>
    <row r="759" spans="1:90" s="31" customFormat="1" ht="12">
      <c r="A759" s="7" t="s">
        <v>498</v>
      </c>
      <c r="B759" s="6" t="s">
        <v>45</v>
      </c>
      <c r="C759" s="9" t="s">
        <v>13</v>
      </c>
      <c r="D759" s="9" t="s">
        <v>14</v>
      </c>
      <c r="E759" s="9" t="s">
        <v>154</v>
      </c>
      <c r="F759" s="9"/>
      <c r="G759" s="67">
        <f>G760</f>
        <v>12928936.559999999</v>
      </c>
      <c r="H759" s="67">
        <f>H760</f>
        <v>0</v>
      </c>
      <c r="I759" s="67">
        <f t="shared" si="371"/>
        <v>12928936.559999999</v>
      </c>
      <c r="J759" s="67">
        <f t="shared" si="380"/>
        <v>12843422.140000001</v>
      </c>
      <c r="K759" s="67">
        <f>K760</f>
        <v>0</v>
      </c>
      <c r="L759" s="67">
        <f t="shared" si="378"/>
        <v>12843422.140000001</v>
      </c>
      <c r="M759" s="67">
        <f t="shared" si="380"/>
        <v>12814384.07</v>
      </c>
      <c r="N759" s="67">
        <f>N760</f>
        <v>0</v>
      </c>
      <c r="O759" s="67">
        <f t="shared" si="379"/>
        <v>12814384.07</v>
      </c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  <c r="AG759" s="25"/>
      <c r="AH759" s="25"/>
      <c r="AI759" s="25"/>
      <c r="AJ759" s="25"/>
      <c r="AK759" s="25"/>
      <c r="AL759" s="25"/>
      <c r="AM759" s="25"/>
      <c r="AN759" s="25"/>
      <c r="AO759" s="25"/>
      <c r="AP759" s="25"/>
      <c r="AQ759" s="25"/>
      <c r="AR759" s="25"/>
      <c r="AS759" s="25"/>
      <c r="AT759" s="25"/>
      <c r="AU759" s="25"/>
      <c r="AV759" s="25"/>
      <c r="AW759" s="25"/>
      <c r="AX759" s="25"/>
      <c r="AY759" s="25"/>
      <c r="AZ759" s="25"/>
      <c r="BA759" s="25"/>
      <c r="BB759" s="25"/>
      <c r="BC759" s="25"/>
      <c r="BD759" s="25"/>
      <c r="BE759" s="25"/>
      <c r="BF759" s="25"/>
      <c r="BG759" s="25"/>
      <c r="BH759" s="25"/>
      <c r="BI759" s="25"/>
      <c r="BJ759" s="25"/>
      <c r="BK759" s="25"/>
      <c r="BL759" s="25"/>
      <c r="BM759" s="25"/>
      <c r="BN759" s="25"/>
      <c r="BO759" s="25"/>
      <c r="BP759" s="25"/>
      <c r="BQ759" s="25"/>
      <c r="BR759" s="25"/>
      <c r="BS759" s="25"/>
      <c r="BT759" s="25"/>
      <c r="BU759" s="25"/>
      <c r="BV759" s="25"/>
      <c r="BW759" s="25"/>
      <c r="BX759" s="25"/>
      <c r="BY759" s="25"/>
      <c r="BZ759" s="25"/>
      <c r="CA759" s="25"/>
      <c r="CB759" s="25"/>
      <c r="CC759" s="25"/>
      <c r="CD759" s="25"/>
      <c r="CE759" s="25"/>
      <c r="CF759" s="25"/>
      <c r="CG759" s="25"/>
      <c r="CH759" s="25"/>
      <c r="CI759" s="25"/>
      <c r="CJ759" s="25"/>
      <c r="CK759" s="25"/>
      <c r="CL759" s="25"/>
    </row>
    <row r="760" spans="1:90">
      <c r="A760" s="7" t="s">
        <v>499</v>
      </c>
      <c r="B760" s="6" t="s">
        <v>45</v>
      </c>
      <c r="C760" s="9" t="s">
        <v>13</v>
      </c>
      <c r="D760" s="9" t="s">
        <v>14</v>
      </c>
      <c r="E760" s="9" t="s">
        <v>155</v>
      </c>
      <c r="F760" s="9"/>
      <c r="G760" s="67">
        <f>G761+G767+G776+G764+G770+G773</f>
        <v>12928936.559999999</v>
      </c>
      <c r="H760" s="67">
        <f>H761+H767+H776+H764+H770+H773</f>
        <v>0</v>
      </c>
      <c r="I760" s="67">
        <f t="shared" si="371"/>
        <v>12928936.559999999</v>
      </c>
      <c r="J760" s="67">
        <f t="shared" ref="J760:M760" si="381">J761+J767+J776+J764+J770+J773</f>
        <v>12843422.140000001</v>
      </c>
      <c r="K760" s="67">
        <f>K761+K767+K776+K764+K770+K773</f>
        <v>0</v>
      </c>
      <c r="L760" s="67">
        <f t="shared" si="378"/>
        <v>12843422.140000001</v>
      </c>
      <c r="M760" s="67">
        <f t="shared" si="381"/>
        <v>12814384.07</v>
      </c>
      <c r="N760" s="67">
        <f>N761+N767+N776+N764+N770+N773</f>
        <v>0</v>
      </c>
      <c r="O760" s="67">
        <f t="shared" si="379"/>
        <v>12814384.07</v>
      </c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  <c r="AL760" s="26"/>
      <c r="AM760" s="26"/>
      <c r="AN760" s="26"/>
      <c r="AO760" s="26"/>
      <c r="AP760" s="26"/>
      <c r="AQ760" s="26"/>
      <c r="AR760" s="26"/>
      <c r="AS760" s="26"/>
      <c r="AT760" s="26"/>
      <c r="AU760" s="26"/>
      <c r="AV760" s="26"/>
      <c r="AW760" s="26"/>
      <c r="AX760" s="26"/>
      <c r="AY760" s="26"/>
      <c r="AZ760" s="26"/>
      <c r="BA760" s="26"/>
      <c r="BB760" s="26"/>
      <c r="BC760" s="26"/>
      <c r="BD760" s="26"/>
      <c r="BE760" s="26"/>
      <c r="BF760" s="26"/>
      <c r="BG760" s="26"/>
      <c r="BH760" s="26"/>
      <c r="BI760" s="26"/>
      <c r="BJ760" s="26"/>
      <c r="BK760" s="26"/>
      <c r="BL760" s="26"/>
      <c r="BM760" s="26"/>
      <c r="BN760" s="26"/>
      <c r="BO760" s="26"/>
      <c r="BP760" s="26"/>
      <c r="BQ760" s="26"/>
      <c r="BR760" s="26"/>
      <c r="BS760" s="26"/>
      <c r="BT760" s="26"/>
      <c r="BU760" s="26"/>
      <c r="BV760" s="26"/>
      <c r="BW760" s="26"/>
      <c r="BX760" s="26"/>
      <c r="BY760" s="26"/>
      <c r="BZ760" s="26"/>
      <c r="CA760" s="26"/>
      <c r="CB760" s="26"/>
      <c r="CC760" s="26"/>
      <c r="CD760" s="26"/>
      <c r="CE760" s="26"/>
      <c r="CF760" s="26"/>
      <c r="CG760" s="26"/>
      <c r="CH760" s="26"/>
      <c r="CI760" s="26"/>
      <c r="CJ760" s="26"/>
      <c r="CK760" s="26"/>
      <c r="CL760" s="26"/>
    </row>
    <row r="761" spans="1:90" s="31" customFormat="1" ht="24">
      <c r="A761" s="7" t="s">
        <v>116</v>
      </c>
      <c r="B761" s="6" t="s">
        <v>45</v>
      </c>
      <c r="C761" s="9" t="s">
        <v>13</v>
      </c>
      <c r="D761" s="9" t="s">
        <v>14</v>
      </c>
      <c r="E761" s="9" t="s">
        <v>164</v>
      </c>
      <c r="F761" s="9"/>
      <c r="G761" s="67">
        <f>G762</f>
        <v>4035271.78</v>
      </c>
      <c r="H761" s="67">
        <f>H762</f>
        <v>0</v>
      </c>
      <c r="I761" s="67">
        <f t="shared" si="371"/>
        <v>4035271.78</v>
      </c>
      <c r="J761" s="67">
        <f t="shared" ref="J761:M762" si="382">J762</f>
        <v>4196575.51</v>
      </c>
      <c r="K761" s="67">
        <f>K762</f>
        <v>0</v>
      </c>
      <c r="L761" s="67">
        <f t="shared" si="378"/>
        <v>4196575.51</v>
      </c>
      <c r="M761" s="67">
        <f t="shared" si="382"/>
        <v>4118940.98</v>
      </c>
      <c r="N761" s="67">
        <f>N762</f>
        <v>0</v>
      </c>
      <c r="O761" s="67">
        <f t="shared" si="379"/>
        <v>4118940.98</v>
      </c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  <c r="AG761" s="25"/>
      <c r="AH761" s="25"/>
      <c r="AI761" s="25"/>
      <c r="AJ761" s="25"/>
      <c r="AK761" s="25"/>
      <c r="AL761" s="25"/>
      <c r="AM761" s="25"/>
      <c r="AN761" s="25"/>
      <c r="AO761" s="25"/>
      <c r="AP761" s="25"/>
      <c r="AQ761" s="25"/>
      <c r="AR761" s="25"/>
      <c r="AS761" s="25"/>
      <c r="AT761" s="25"/>
      <c r="AU761" s="25"/>
      <c r="AV761" s="25"/>
      <c r="AW761" s="25"/>
      <c r="AX761" s="25"/>
      <c r="AY761" s="25"/>
      <c r="AZ761" s="25"/>
      <c r="BA761" s="25"/>
      <c r="BB761" s="25"/>
      <c r="BC761" s="25"/>
      <c r="BD761" s="25"/>
      <c r="BE761" s="25"/>
      <c r="BF761" s="25"/>
      <c r="BG761" s="25"/>
      <c r="BH761" s="25"/>
      <c r="BI761" s="25"/>
      <c r="BJ761" s="25"/>
      <c r="BK761" s="25"/>
      <c r="BL761" s="25"/>
      <c r="BM761" s="25"/>
      <c r="BN761" s="25"/>
      <c r="BO761" s="25"/>
      <c r="BP761" s="25"/>
      <c r="BQ761" s="25"/>
      <c r="BR761" s="25"/>
      <c r="BS761" s="25"/>
      <c r="BT761" s="25"/>
      <c r="BU761" s="25"/>
      <c r="BV761" s="25"/>
      <c r="BW761" s="25"/>
      <c r="BX761" s="25"/>
      <c r="BY761" s="25"/>
      <c r="BZ761" s="25"/>
      <c r="CA761" s="25"/>
      <c r="CB761" s="25"/>
      <c r="CC761" s="25"/>
      <c r="CD761" s="25"/>
      <c r="CE761" s="25"/>
      <c r="CF761" s="25"/>
      <c r="CG761" s="25"/>
      <c r="CH761" s="25"/>
      <c r="CI761" s="25"/>
      <c r="CJ761" s="25"/>
      <c r="CK761" s="25"/>
      <c r="CL761" s="25"/>
    </row>
    <row r="762" spans="1:90" s="31" customFormat="1" ht="24">
      <c r="A762" s="7" t="s">
        <v>88</v>
      </c>
      <c r="B762" s="6" t="s">
        <v>45</v>
      </c>
      <c r="C762" s="9" t="s">
        <v>13</v>
      </c>
      <c r="D762" s="9" t="s">
        <v>14</v>
      </c>
      <c r="E762" s="9" t="s">
        <v>164</v>
      </c>
      <c r="F762" s="9" t="s">
        <v>87</v>
      </c>
      <c r="G762" s="67">
        <f>G763</f>
        <v>4035271.78</v>
      </c>
      <c r="H762" s="67">
        <f>H763</f>
        <v>0</v>
      </c>
      <c r="I762" s="67">
        <f t="shared" si="371"/>
        <v>4035271.78</v>
      </c>
      <c r="J762" s="67">
        <f t="shared" si="382"/>
        <v>4196575.51</v>
      </c>
      <c r="K762" s="67">
        <f>K763</f>
        <v>0</v>
      </c>
      <c r="L762" s="67">
        <f t="shared" si="378"/>
        <v>4196575.51</v>
      </c>
      <c r="M762" s="67">
        <f t="shared" si="382"/>
        <v>4118940.98</v>
      </c>
      <c r="N762" s="67">
        <f>N763</f>
        <v>0</v>
      </c>
      <c r="O762" s="67">
        <f t="shared" si="379"/>
        <v>4118940.98</v>
      </c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/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5"/>
      <c r="AW762" s="25"/>
      <c r="AX762" s="25"/>
      <c r="AY762" s="25"/>
      <c r="AZ762" s="25"/>
      <c r="BA762" s="25"/>
      <c r="BB762" s="25"/>
      <c r="BC762" s="25"/>
      <c r="BD762" s="25"/>
      <c r="BE762" s="25"/>
      <c r="BF762" s="25"/>
      <c r="BG762" s="25"/>
      <c r="BH762" s="25"/>
      <c r="BI762" s="25"/>
      <c r="BJ762" s="25"/>
      <c r="BK762" s="25"/>
      <c r="BL762" s="25"/>
      <c r="BM762" s="25"/>
      <c r="BN762" s="25"/>
      <c r="BO762" s="25"/>
      <c r="BP762" s="25"/>
      <c r="BQ762" s="25"/>
      <c r="BR762" s="25"/>
      <c r="BS762" s="25"/>
      <c r="BT762" s="25"/>
      <c r="BU762" s="25"/>
      <c r="BV762" s="25"/>
      <c r="BW762" s="25"/>
      <c r="BX762" s="25"/>
      <c r="BY762" s="25"/>
      <c r="BZ762" s="25"/>
      <c r="CA762" s="25"/>
      <c r="CB762" s="25"/>
      <c r="CC762" s="25"/>
      <c r="CD762" s="25"/>
      <c r="CE762" s="25"/>
      <c r="CF762" s="25"/>
      <c r="CG762" s="25"/>
      <c r="CH762" s="25"/>
      <c r="CI762" s="25"/>
      <c r="CJ762" s="25"/>
      <c r="CK762" s="25"/>
      <c r="CL762" s="25"/>
    </row>
    <row r="763" spans="1:90" s="31" customFormat="1" ht="12">
      <c r="A763" s="7" t="s">
        <v>188</v>
      </c>
      <c r="B763" s="6" t="s">
        <v>45</v>
      </c>
      <c r="C763" s="9" t="s">
        <v>13</v>
      </c>
      <c r="D763" s="9" t="s">
        <v>14</v>
      </c>
      <c r="E763" s="9" t="s">
        <v>164</v>
      </c>
      <c r="F763" s="9" t="s">
        <v>189</v>
      </c>
      <c r="G763" s="67">
        <v>4035271.78</v>
      </c>
      <c r="H763" s="67"/>
      <c r="I763" s="67">
        <f t="shared" si="371"/>
        <v>4035271.78</v>
      </c>
      <c r="J763" s="68">
        <v>4196575.51</v>
      </c>
      <c r="K763" s="67"/>
      <c r="L763" s="67">
        <f t="shared" si="378"/>
        <v>4196575.51</v>
      </c>
      <c r="M763" s="67">
        <v>4118940.98</v>
      </c>
      <c r="N763" s="67"/>
      <c r="O763" s="67">
        <f t="shared" si="379"/>
        <v>4118940.98</v>
      </c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/>
      <c r="AR763" s="25"/>
      <c r="AS763" s="25"/>
      <c r="AT763" s="25"/>
      <c r="AU763" s="25"/>
      <c r="AV763" s="25"/>
      <c r="AW763" s="25"/>
      <c r="AX763" s="25"/>
      <c r="AY763" s="25"/>
      <c r="AZ763" s="25"/>
      <c r="BA763" s="25"/>
      <c r="BB763" s="25"/>
      <c r="BC763" s="25"/>
      <c r="BD763" s="25"/>
      <c r="BE763" s="25"/>
      <c r="BF763" s="25"/>
      <c r="BG763" s="25"/>
      <c r="BH763" s="25"/>
      <c r="BI763" s="25"/>
      <c r="BJ763" s="25"/>
      <c r="BK763" s="25"/>
      <c r="BL763" s="25"/>
      <c r="BM763" s="25"/>
      <c r="BN763" s="25"/>
      <c r="BO763" s="25"/>
      <c r="BP763" s="25"/>
      <c r="BQ763" s="25"/>
      <c r="BR763" s="25"/>
      <c r="BS763" s="25"/>
      <c r="BT763" s="25"/>
      <c r="BU763" s="25"/>
      <c r="BV763" s="25"/>
      <c r="BW763" s="25"/>
      <c r="BX763" s="25"/>
      <c r="BY763" s="25"/>
      <c r="BZ763" s="25"/>
      <c r="CA763" s="25"/>
      <c r="CB763" s="25"/>
      <c r="CC763" s="25"/>
      <c r="CD763" s="25"/>
      <c r="CE763" s="25"/>
      <c r="CF763" s="25"/>
      <c r="CG763" s="25"/>
      <c r="CH763" s="25"/>
      <c r="CI763" s="25"/>
      <c r="CJ763" s="25"/>
      <c r="CK763" s="25"/>
      <c r="CL763" s="25"/>
    </row>
    <row r="764" spans="1:90" s="31" customFormat="1" ht="24">
      <c r="A764" s="7" t="s">
        <v>222</v>
      </c>
      <c r="B764" s="6" t="s">
        <v>45</v>
      </c>
      <c r="C764" s="9" t="s">
        <v>13</v>
      </c>
      <c r="D764" s="9" t="s">
        <v>14</v>
      </c>
      <c r="E764" s="9" t="s">
        <v>221</v>
      </c>
      <c r="F764" s="9"/>
      <c r="G764" s="67">
        <f>G765</f>
        <v>1105086</v>
      </c>
      <c r="H764" s="67">
        <f>H765</f>
        <v>0</v>
      </c>
      <c r="I764" s="67">
        <f t="shared" si="371"/>
        <v>1105086</v>
      </c>
      <c r="J764" s="67">
        <f t="shared" ref="J764:M765" si="383">J765</f>
        <v>1100000</v>
      </c>
      <c r="K764" s="67">
        <f>K765</f>
        <v>0</v>
      </c>
      <c r="L764" s="67">
        <f t="shared" si="378"/>
        <v>1100000</v>
      </c>
      <c r="M764" s="67">
        <f t="shared" si="383"/>
        <v>1100000</v>
      </c>
      <c r="N764" s="67">
        <f>N765</f>
        <v>0</v>
      </c>
      <c r="O764" s="67">
        <f t="shared" si="379"/>
        <v>1100000</v>
      </c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  <c r="AG764" s="25"/>
      <c r="AH764" s="25"/>
      <c r="AI764" s="25"/>
      <c r="AJ764" s="25"/>
      <c r="AK764" s="25"/>
      <c r="AL764" s="25"/>
      <c r="AM764" s="25"/>
      <c r="AN764" s="25"/>
      <c r="AO764" s="25"/>
      <c r="AP764" s="25"/>
      <c r="AQ764" s="25"/>
      <c r="AR764" s="25"/>
      <c r="AS764" s="25"/>
      <c r="AT764" s="25"/>
      <c r="AU764" s="25"/>
      <c r="AV764" s="25"/>
      <c r="AW764" s="25"/>
      <c r="AX764" s="25"/>
      <c r="AY764" s="25"/>
      <c r="AZ764" s="25"/>
      <c r="BA764" s="25"/>
      <c r="BB764" s="25"/>
      <c r="BC764" s="25"/>
      <c r="BD764" s="25"/>
      <c r="BE764" s="25"/>
      <c r="BF764" s="25"/>
      <c r="BG764" s="25"/>
      <c r="BH764" s="25"/>
      <c r="BI764" s="25"/>
      <c r="BJ764" s="25"/>
      <c r="BK764" s="25"/>
      <c r="BL764" s="25"/>
      <c r="BM764" s="25"/>
      <c r="BN764" s="25"/>
      <c r="BO764" s="25"/>
      <c r="BP764" s="25"/>
      <c r="BQ764" s="25"/>
      <c r="BR764" s="25"/>
      <c r="BS764" s="25"/>
      <c r="BT764" s="25"/>
      <c r="BU764" s="25"/>
      <c r="BV764" s="25"/>
      <c r="BW764" s="25"/>
      <c r="BX764" s="25"/>
      <c r="BY764" s="25"/>
      <c r="BZ764" s="25"/>
      <c r="CA764" s="25"/>
      <c r="CB764" s="25"/>
      <c r="CC764" s="25"/>
      <c r="CD764" s="25"/>
      <c r="CE764" s="25"/>
      <c r="CF764" s="25"/>
      <c r="CG764" s="25"/>
      <c r="CH764" s="25"/>
      <c r="CI764" s="25"/>
      <c r="CJ764" s="25"/>
      <c r="CK764" s="25"/>
      <c r="CL764" s="25"/>
    </row>
    <row r="765" spans="1:90" s="31" customFormat="1" ht="24">
      <c r="A765" s="7" t="s">
        <v>88</v>
      </c>
      <c r="B765" s="6" t="s">
        <v>45</v>
      </c>
      <c r="C765" s="9" t="s">
        <v>13</v>
      </c>
      <c r="D765" s="9" t="s">
        <v>14</v>
      </c>
      <c r="E765" s="9" t="s">
        <v>221</v>
      </c>
      <c r="F765" s="9" t="s">
        <v>87</v>
      </c>
      <c r="G765" s="67">
        <f>G766</f>
        <v>1105086</v>
      </c>
      <c r="H765" s="67">
        <f>H766</f>
        <v>0</v>
      </c>
      <c r="I765" s="67">
        <f t="shared" si="371"/>
        <v>1105086</v>
      </c>
      <c r="J765" s="67">
        <f t="shared" si="383"/>
        <v>1100000</v>
      </c>
      <c r="K765" s="67">
        <f>K766</f>
        <v>0</v>
      </c>
      <c r="L765" s="67">
        <f t="shared" si="378"/>
        <v>1100000</v>
      </c>
      <c r="M765" s="67">
        <f t="shared" si="383"/>
        <v>1100000</v>
      </c>
      <c r="N765" s="67">
        <f>N766</f>
        <v>0</v>
      </c>
      <c r="O765" s="67">
        <f t="shared" si="379"/>
        <v>1100000</v>
      </c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  <c r="AG765" s="25"/>
      <c r="AH765" s="25"/>
      <c r="AI765" s="25"/>
      <c r="AJ765" s="25"/>
      <c r="AK765" s="25"/>
      <c r="AL765" s="25"/>
      <c r="AM765" s="25"/>
      <c r="AN765" s="25"/>
      <c r="AO765" s="25"/>
      <c r="AP765" s="25"/>
      <c r="AQ765" s="25"/>
      <c r="AR765" s="25"/>
      <c r="AS765" s="25"/>
      <c r="AT765" s="25"/>
      <c r="AU765" s="25"/>
      <c r="AV765" s="25"/>
      <c r="AW765" s="25"/>
      <c r="AX765" s="25"/>
      <c r="AY765" s="25"/>
      <c r="AZ765" s="25"/>
      <c r="BA765" s="25"/>
      <c r="BB765" s="25"/>
      <c r="BC765" s="25"/>
      <c r="BD765" s="25"/>
      <c r="BE765" s="25"/>
      <c r="BF765" s="25"/>
      <c r="BG765" s="25"/>
      <c r="BH765" s="25"/>
      <c r="BI765" s="25"/>
      <c r="BJ765" s="25"/>
      <c r="BK765" s="25"/>
      <c r="BL765" s="25"/>
      <c r="BM765" s="25"/>
      <c r="BN765" s="25"/>
      <c r="BO765" s="25"/>
      <c r="BP765" s="25"/>
      <c r="BQ765" s="25"/>
      <c r="BR765" s="25"/>
      <c r="BS765" s="25"/>
      <c r="BT765" s="25"/>
      <c r="BU765" s="25"/>
      <c r="BV765" s="25"/>
      <c r="BW765" s="25"/>
      <c r="BX765" s="25"/>
      <c r="BY765" s="25"/>
      <c r="BZ765" s="25"/>
      <c r="CA765" s="25"/>
      <c r="CB765" s="25"/>
      <c r="CC765" s="25"/>
      <c r="CD765" s="25"/>
      <c r="CE765" s="25"/>
      <c r="CF765" s="25"/>
      <c r="CG765" s="25"/>
      <c r="CH765" s="25"/>
      <c r="CI765" s="25"/>
      <c r="CJ765" s="25"/>
      <c r="CK765" s="25"/>
      <c r="CL765" s="25"/>
    </row>
    <row r="766" spans="1:90" s="31" customFormat="1" ht="12">
      <c r="A766" s="7" t="s">
        <v>188</v>
      </c>
      <c r="B766" s="6" t="s">
        <v>45</v>
      </c>
      <c r="C766" s="9" t="s">
        <v>13</v>
      </c>
      <c r="D766" s="9" t="s">
        <v>14</v>
      </c>
      <c r="E766" s="9" t="s">
        <v>221</v>
      </c>
      <c r="F766" s="9" t="s">
        <v>189</v>
      </c>
      <c r="G766" s="67">
        <v>1105086</v>
      </c>
      <c r="H766" s="67"/>
      <c r="I766" s="67">
        <f t="shared" si="371"/>
        <v>1105086</v>
      </c>
      <c r="J766" s="68">
        <v>1100000</v>
      </c>
      <c r="K766" s="67"/>
      <c r="L766" s="67">
        <f t="shared" si="378"/>
        <v>1100000</v>
      </c>
      <c r="M766" s="67">
        <v>1100000</v>
      </c>
      <c r="N766" s="67"/>
      <c r="O766" s="67">
        <f t="shared" si="379"/>
        <v>1100000</v>
      </c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  <c r="AG766" s="25"/>
      <c r="AH766" s="25"/>
      <c r="AI766" s="25"/>
      <c r="AJ766" s="25"/>
      <c r="AK766" s="25"/>
      <c r="AL766" s="25"/>
      <c r="AM766" s="25"/>
      <c r="AN766" s="25"/>
      <c r="AO766" s="25"/>
      <c r="AP766" s="25"/>
      <c r="AQ766" s="25"/>
      <c r="AR766" s="25"/>
      <c r="AS766" s="25"/>
      <c r="AT766" s="25"/>
      <c r="AU766" s="25"/>
      <c r="AV766" s="25"/>
      <c r="AW766" s="25"/>
      <c r="AX766" s="25"/>
      <c r="AY766" s="25"/>
      <c r="AZ766" s="25"/>
      <c r="BA766" s="25"/>
      <c r="BB766" s="25"/>
      <c r="BC766" s="25"/>
      <c r="BD766" s="25"/>
      <c r="BE766" s="25"/>
      <c r="BF766" s="25"/>
      <c r="BG766" s="25"/>
      <c r="BH766" s="25"/>
      <c r="BI766" s="25"/>
      <c r="BJ766" s="25"/>
      <c r="BK766" s="25"/>
      <c r="BL766" s="25"/>
      <c r="BM766" s="25"/>
      <c r="BN766" s="25"/>
      <c r="BO766" s="25"/>
      <c r="BP766" s="25"/>
      <c r="BQ766" s="25"/>
      <c r="BR766" s="25"/>
      <c r="BS766" s="25"/>
      <c r="BT766" s="25"/>
      <c r="BU766" s="25"/>
      <c r="BV766" s="25"/>
      <c r="BW766" s="25"/>
      <c r="BX766" s="25"/>
      <c r="BY766" s="25"/>
      <c r="BZ766" s="25"/>
      <c r="CA766" s="25"/>
      <c r="CB766" s="25"/>
      <c r="CC766" s="25"/>
      <c r="CD766" s="25"/>
      <c r="CE766" s="25"/>
      <c r="CF766" s="25"/>
      <c r="CG766" s="25"/>
      <c r="CH766" s="25"/>
      <c r="CI766" s="25"/>
      <c r="CJ766" s="25"/>
      <c r="CK766" s="25"/>
      <c r="CL766" s="25"/>
    </row>
    <row r="767" spans="1:90" s="31" customFormat="1" ht="24">
      <c r="A767" s="7" t="s">
        <v>107</v>
      </c>
      <c r="B767" s="35" t="s">
        <v>45</v>
      </c>
      <c r="C767" s="36" t="s">
        <v>13</v>
      </c>
      <c r="D767" s="36" t="s">
        <v>14</v>
      </c>
      <c r="E767" s="36" t="s">
        <v>165</v>
      </c>
      <c r="F767" s="36"/>
      <c r="G767" s="67">
        <f>G768</f>
        <v>666600</v>
      </c>
      <c r="H767" s="67">
        <f>H768</f>
        <v>0</v>
      </c>
      <c r="I767" s="67">
        <f t="shared" si="371"/>
        <v>666600</v>
      </c>
      <c r="J767" s="67">
        <f t="shared" ref="J767:M768" si="384">J768</f>
        <v>600000</v>
      </c>
      <c r="K767" s="67">
        <f>K768</f>
        <v>0</v>
      </c>
      <c r="L767" s="67">
        <f t="shared" si="378"/>
        <v>600000</v>
      </c>
      <c r="M767" s="67">
        <f t="shared" si="384"/>
        <v>600000</v>
      </c>
      <c r="N767" s="67">
        <f>N768</f>
        <v>0</v>
      </c>
      <c r="O767" s="67">
        <f t="shared" si="379"/>
        <v>600000</v>
      </c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  <c r="AG767" s="25"/>
      <c r="AH767" s="25"/>
      <c r="AI767" s="25"/>
      <c r="AJ767" s="25"/>
      <c r="AK767" s="25"/>
      <c r="AL767" s="25"/>
      <c r="AM767" s="25"/>
      <c r="AN767" s="25"/>
      <c r="AO767" s="25"/>
      <c r="AP767" s="25"/>
      <c r="AQ767" s="25"/>
      <c r="AR767" s="25"/>
      <c r="AS767" s="25"/>
      <c r="AT767" s="25"/>
      <c r="AU767" s="25"/>
      <c r="AV767" s="25"/>
      <c r="AW767" s="25"/>
      <c r="AX767" s="25"/>
      <c r="AY767" s="25"/>
      <c r="AZ767" s="25"/>
      <c r="BA767" s="25"/>
      <c r="BB767" s="25"/>
      <c r="BC767" s="25"/>
      <c r="BD767" s="25"/>
      <c r="BE767" s="25"/>
      <c r="BF767" s="25"/>
      <c r="BG767" s="25"/>
      <c r="BH767" s="25"/>
      <c r="BI767" s="25"/>
      <c r="BJ767" s="25"/>
      <c r="BK767" s="25"/>
      <c r="BL767" s="25"/>
      <c r="BM767" s="25"/>
      <c r="BN767" s="25"/>
      <c r="BO767" s="25"/>
      <c r="BP767" s="25"/>
      <c r="BQ767" s="25"/>
      <c r="BR767" s="25"/>
      <c r="BS767" s="25"/>
      <c r="BT767" s="25"/>
      <c r="BU767" s="25"/>
      <c r="BV767" s="25"/>
      <c r="BW767" s="25"/>
      <c r="BX767" s="25"/>
      <c r="BY767" s="25"/>
      <c r="BZ767" s="25"/>
      <c r="CA767" s="25"/>
      <c r="CB767" s="25"/>
      <c r="CC767" s="25"/>
      <c r="CD767" s="25"/>
      <c r="CE767" s="25"/>
      <c r="CF767" s="25"/>
      <c r="CG767" s="25"/>
      <c r="CH767" s="25"/>
      <c r="CI767" s="25"/>
      <c r="CJ767" s="25"/>
      <c r="CK767" s="25"/>
      <c r="CL767" s="25"/>
    </row>
    <row r="768" spans="1:90" s="31" customFormat="1" ht="24">
      <c r="A768" s="7" t="s">
        <v>88</v>
      </c>
      <c r="B768" s="35" t="s">
        <v>45</v>
      </c>
      <c r="C768" s="36" t="s">
        <v>13</v>
      </c>
      <c r="D768" s="36" t="s">
        <v>14</v>
      </c>
      <c r="E768" s="36" t="s">
        <v>165</v>
      </c>
      <c r="F768" s="35" t="s">
        <v>87</v>
      </c>
      <c r="G768" s="67">
        <f>G769</f>
        <v>666600</v>
      </c>
      <c r="H768" s="67">
        <f>H769</f>
        <v>0</v>
      </c>
      <c r="I768" s="67">
        <f t="shared" si="371"/>
        <v>666600</v>
      </c>
      <c r="J768" s="67">
        <f t="shared" si="384"/>
        <v>600000</v>
      </c>
      <c r="K768" s="67">
        <f>K769</f>
        <v>0</v>
      </c>
      <c r="L768" s="67">
        <f t="shared" si="378"/>
        <v>600000</v>
      </c>
      <c r="M768" s="67">
        <f t="shared" si="384"/>
        <v>600000</v>
      </c>
      <c r="N768" s="67">
        <f>N769</f>
        <v>0</v>
      </c>
      <c r="O768" s="67">
        <f t="shared" si="379"/>
        <v>600000</v>
      </c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  <c r="AG768" s="25"/>
      <c r="AH768" s="25"/>
      <c r="AI768" s="25"/>
      <c r="AJ768" s="25"/>
      <c r="AK768" s="25"/>
      <c r="AL768" s="25"/>
      <c r="AM768" s="25"/>
      <c r="AN768" s="25"/>
      <c r="AO768" s="25"/>
      <c r="AP768" s="25"/>
      <c r="AQ768" s="25"/>
      <c r="AR768" s="25"/>
      <c r="AS768" s="25"/>
      <c r="AT768" s="25"/>
      <c r="AU768" s="25"/>
      <c r="AV768" s="25"/>
      <c r="AW768" s="25"/>
      <c r="AX768" s="25"/>
      <c r="AY768" s="25"/>
      <c r="AZ768" s="25"/>
      <c r="BA768" s="25"/>
      <c r="BB768" s="25"/>
      <c r="BC768" s="25"/>
      <c r="BD768" s="25"/>
      <c r="BE768" s="25"/>
      <c r="BF768" s="25"/>
      <c r="BG768" s="25"/>
      <c r="BH768" s="25"/>
      <c r="BI768" s="25"/>
      <c r="BJ768" s="25"/>
      <c r="BK768" s="25"/>
      <c r="BL768" s="25"/>
      <c r="BM768" s="25"/>
      <c r="BN768" s="25"/>
      <c r="BO768" s="25"/>
      <c r="BP768" s="25"/>
      <c r="BQ768" s="25"/>
      <c r="BR768" s="25"/>
      <c r="BS768" s="25"/>
      <c r="BT768" s="25"/>
      <c r="BU768" s="25"/>
      <c r="BV768" s="25"/>
      <c r="BW768" s="25"/>
      <c r="BX768" s="25"/>
      <c r="BY768" s="25"/>
      <c r="BZ768" s="25"/>
      <c r="CA768" s="25"/>
      <c r="CB768" s="25"/>
      <c r="CC768" s="25"/>
      <c r="CD768" s="25"/>
      <c r="CE768" s="25"/>
      <c r="CF768" s="25"/>
      <c r="CG768" s="25"/>
      <c r="CH768" s="25"/>
      <c r="CI768" s="25"/>
      <c r="CJ768" s="25"/>
      <c r="CK768" s="25"/>
      <c r="CL768" s="25"/>
    </row>
    <row r="769" spans="1:90" s="31" customFormat="1" ht="12">
      <c r="A769" s="7" t="s">
        <v>188</v>
      </c>
      <c r="B769" s="35" t="s">
        <v>45</v>
      </c>
      <c r="C769" s="36" t="s">
        <v>13</v>
      </c>
      <c r="D769" s="36" t="s">
        <v>14</v>
      </c>
      <c r="E769" s="36" t="s">
        <v>165</v>
      </c>
      <c r="F769" s="35" t="s">
        <v>189</v>
      </c>
      <c r="G769" s="67">
        <v>666600</v>
      </c>
      <c r="H769" s="67"/>
      <c r="I769" s="67">
        <f t="shared" si="371"/>
        <v>666600</v>
      </c>
      <c r="J769" s="68">
        <v>600000</v>
      </c>
      <c r="K769" s="67"/>
      <c r="L769" s="67">
        <f t="shared" si="378"/>
        <v>600000</v>
      </c>
      <c r="M769" s="67">
        <v>600000</v>
      </c>
      <c r="N769" s="67"/>
      <c r="O769" s="67">
        <f t="shared" si="379"/>
        <v>600000</v>
      </c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/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5"/>
      <c r="AW769" s="25"/>
      <c r="AX769" s="25"/>
      <c r="AY769" s="25"/>
      <c r="AZ769" s="25"/>
      <c r="BA769" s="25"/>
      <c r="BB769" s="25"/>
      <c r="BC769" s="25"/>
      <c r="BD769" s="25"/>
      <c r="BE769" s="25"/>
      <c r="BF769" s="25"/>
      <c r="BG769" s="25"/>
      <c r="BH769" s="25"/>
      <c r="BI769" s="25"/>
      <c r="BJ769" s="25"/>
      <c r="BK769" s="25"/>
      <c r="BL769" s="25"/>
      <c r="BM769" s="25"/>
      <c r="BN769" s="25"/>
      <c r="BO769" s="25"/>
      <c r="BP769" s="25"/>
      <c r="BQ769" s="25"/>
      <c r="BR769" s="25"/>
      <c r="BS769" s="25"/>
      <c r="BT769" s="25"/>
      <c r="BU769" s="25"/>
      <c r="BV769" s="25"/>
      <c r="BW769" s="25"/>
      <c r="BX769" s="25"/>
      <c r="BY769" s="25"/>
      <c r="BZ769" s="25"/>
      <c r="CA769" s="25"/>
      <c r="CB769" s="25"/>
      <c r="CC769" s="25"/>
      <c r="CD769" s="25"/>
      <c r="CE769" s="25"/>
      <c r="CF769" s="25"/>
      <c r="CG769" s="25"/>
      <c r="CH769" s="25"/>
      <c r="CI769" s="25"/>
      <c r="CJ769" s="25"/>
      <c r="CK769" s="25"/>
      <c r="CL769" s="25"/>
    </row>
    <row r="770" spans="1:90" s="31" customFormat="1" ht="36">
      <c r="A770" s="7" t="s">
        <v>422</v>
      </c>
      <c r="B770" s="6" t="s">
        <v>45</v>
      </c>
      <c r="C770" s="36" t="s">
        <v>13</v>
      </c>
      <c r="D770" s="36" t="s">
        <v>14</v>
      </c>
      <c r="E770" s="36" t="s">
        <v>409</v>
      </c>
      <c r="F770" s="6"/>
      <c r="G770" s="67">
        <f>G771</f>
        <v>6854513.7800000003</v>
      </c>
      <c r="H770" s="67">
        <f>H771</f>
        <v>0</v>
      </c>
      <c r="I770" s="67">
        <f t="shared" si="371"/>
        <v>6854513.7800000003</v>
      </c>
      <c r="J770" s="67">
        <f t="shared" ref="J770:M771" si="385">J771</f>
        <v>6670891.6299999999</v>
      </c>
      <c r="K770" s="67">
        <f>K771</f>
        <v>0</v>
      </c>
      <c r="L770" s="67">
        <f t="shared" si="378"/>
        <v>6670891.6299999999</v>
      </c>
      <c r="M770" s="67">
        <f t="shared" si="385"/>
        <v>6728118.0899999999</v>
      </c>
      <c r="N770" s="67">
        <f>N771</f>
        <v>0</v>
      </c>
      <c r="O770" s="67">
        <f t="shared" si="379"/>
        <v>6728118.0899999999</v>
      </c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5"/>
      <c r="AW770" s="25"/>
      <c r="AX770" s="25"/>
      <c r="AY770" s="25"/>
      <c r="AZ770" s="25"/>
      <c r="BA770" s="25"/>
      <c r="BB770" s="25"/>
      <c r="BC770" s="25"/>
      <c r="BD770" s="25"/>
      <c r="BE770" s="25"/>
      <c r="BF770" s="25"/>
      <c r="BG770" s="25"/>
      <c r="BH770" s="25"/>
      <c r="BI770" s="25"/>
      <c r="BJ770" s="25"/>
      <c r="BK770" s="25"/>
      <c r="BL770" s="25"/>
      <c r="BM770" s="25"/>
      <c r="BN770" s="25"/>
      <c r="BO770" s="25"/>
      <c r="BP770" s="25"/>
      <c r="BQ770" s="25"/>
      <c r="BR770" s="25"/>
      <c r="BS770" s="25"/>
      <c r="BT770" s="25"/>
      <c r="BU770" s="25"/>
      <c r="BV770" s="25"/>
      <c r="BW770" s="25"/>
      <c r="BX770" s="25"/>
      <c r="BY770" s="25"/>
      <c r="BZ770" s="25"/>
      <c r="CA770" s="25"/>
      <c r="CB770" s="25"/>
      <c r="CC770" s="25"/>
      <c r="CD770" s="25"/>
      <c r="CE770" s="25"/>
      <c r="CF770" s="25"/>
      <c r="CG770" s="25"/>
      <c r="CH770" s="25"/>
      <c r="CI770" s="25"/>
      <c r="CJ770" s="25"/>
      <c r="CK770" s="25"/>
      <c r="CL770" s="25"/>
    </row>
    <row r="771" spans="1:90" s="31" customFormat="1" ht="24">
      <c r="A771" s="7" t="s">
        <v>88</v>
      </c>
      <c r="B771" s="6" t="s">
        <v>45</v>
      </c>
      <c r="C771" s="36" t="s">
        <v>13</v>
      </c>
      <c r="D771" s="36" t="s">
        <v>14</v>
      </c>
      <c r="E771" s="36" t="s">
        <v>409</v>
      </c>
      <c r="F771" s="6" t="s">
        <v>87</v>
      </c>
      <c r="G771" s="67">
        <f>G772</f>
        <v>6854513.7800000003</v>
      </c>
      <c r="H771" s="67">
        <f>H772</f>
        <v>0</v>
      </c>
      <c r="I771" s="67">
        <f t="shared" si="371"/>
        <v>6854513.7800000003</v>
      </c>
      <c r="J771" s="67">
        <f t="shared" si="385"/>
        <v>6670891.6299999999</v>
      </c>
      <c r="K771" s="67">
        <f>K772</f>
        <v>0</v>
      </c>
      <c r="L771" s="67">
        <f t="shared" si="378"/>
        <v>6670891.6299999999</v>
      </c>
      <c r="M771" s="67">
        <f t="shared" si="385"/>
        <v>6728118.0899999999</v>
      </c>
      <c r="N771" s="67">
        <f>N772</f>
        <v>0</v>
      </c>
      <c r="O771" s="67">
        <f t="shared" si="379"/>
        <v>6728118.0899999999</v>
      </c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/>
      <c r="AU771" s="25"/>
      <c r="AV771" s="25"/>
      <c r="AW771" s="25"/>
      <c r="AX771" s="25"/>
      <c r="AY771" s="25"/>
      <c r="AZ771" s="25"/>
      <c r="BA771" s="25"/>
      <c r="BB771" s="25"/>
      <c r="BC771" s="25"/>
      <c r="BD771" s="25"/>
      <c r="BE771" s="25"/>
      <c r="BF771" s="25"/>
      <c r="BG771" s="25"/>
      <c r="BH771" s="25"/>
      <c r="BI771" s="25"/>
      <c r="BJ771" s="25"/>
      <c r="BK771" s="25"/>
      <c r="BL771" s="25"/>
      <c r="BM771" s="25"/>
      <c r="BN771" s="25"/>
      <c r="BO771" s="25"/>
      <c r="BP771" s="25"/>
      <c r="BQ771" s="25"/>
      <c r="BR771" s="25"/>
      <c r="BS771" s="25"/>
      <c r="BT771" s="25"/>
      <c r="BU771" s="25"/>
      <c r="BV771" s="25"/>
      <c r="BW771" s="25"/>
      <c r="BX771" s="25"/>
      <c r="BY771" s="25"/>
      <c r="BZ771" s="25"/>
      <c r="CA771" s="25"/>
      <c r="CB771" s="25"/>
      <c r="CC771" s="25"/>
      <c r="CD771" s="25"/>
      <c r="CE771" s="25"/>
      <c r="CF771" s="25"/>
      <c r="CG771" s="25"/>
      <c r="CH771" s="25"/>
      <c r="CI771" s="25"/>
      <c r="CJ771" s="25"/>
      <c r="CK771" s="25"/>
      <c r="CL771" s="25"/>
    </row>
    <row r="772" spans="1:90" s="31" customFormat="1" ht="12">
      <c r="A772" s="7" t="s">
        <v>188</v>
      </c>
      <c r="B772" s="6" t="s">
        <v>45</v>
      </c>
      <c r="C772" s="36" t="s">
        <v>13</v>
      </c>
      <c r="D772" s="36" t="s">
        <v>14</v>
      </c>
      <c r="E772" s="36" t="s">
        <v>409</v>
      </c>
      <c r="F772" s="6" t="s">
        <v>189</v>
      </c>
      <c r="G772" s="67">
        <v>6854513.7800000003</v>
      </c>
      <c r="H772" s="67"/>
      <c r="I772" s="67">
        <f t="shared" si="371"/>
        <v>6854513.7800000003</v>
      </c>
      <c r="J772" s="68">
        <v>6670891.6299999999</v>
      </c>
      <c r="K772" s="67"/>
      <c r="L772" s="67">
        <f t="shared" si="378"/>
        <v>6670891.6299999999</v>
      </c>
      <c r="M772" s="67">
        <v>6728118.0899999999</v>
      </c>
      <c r="N772" s="67"/>
      <c r="O772" s="67">
        <f t="shared" si="379"/>
        <v>6728118.0899999999</v>
      </c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  <c r="AG772" s="25"/>
      <c r="AH772" s="25"/>
      <c r="AI772" s="25"/>
      <c r="AJ772" s="25"/>
      <c r="AK772" s="25"/>
      <c r="AL772" s="25"/>
      <c r="AM772" s="25"/>
      <c r="AN772" s="25"/>
      <c r="AO772" s="25"/>
      <c r="AP772" s="25"/>
      <c r="AQ772" s="25"/>
      <c r="AR772" s="25"/>
      <c r="AS772" s="25"/>
      <c r="AT772" s="25"/>
      <c r="AU772" s="25"/>
      <c r="AV772" s="25"/>
      <c r="AW772" s="25"/>
      <c r="AX772" s="25"/>
      <c r="AY772" s="25"/>
      <c r="AZ772" s="25"/>
      <c r="BA772" s="25"/>
      <c r="BB772" s="25"/>
      <c r="BC772" s="25"/>
      <c r="BD772" s="25"/>
      <c r="BE772" s="25"/>
      <c r="BF772" s="25"/>
      <c r="BG772" s="25"/>
      <c r="BH772" s="25"/>
      <c r="BI772" s="25"/>
      <c r="BJ772" s="25"/>
      <c r="BK772" s="25"/>
      <c r="BL772" s="25"/>
      <c r="BM772" s="25"/>
      <c r="BN772" s="25"/>
      <c r="BO772" s="25"/>
      <c r="BP772" s="25"/>
      <c r="BQ772" s="25"/>
      <c r="BR772" s="25"/>
      <c r="BS772" s="25"/>
      <c r="BT772" s="25"/>
      <c r="BU772" s="25"/>
      <c r="BV772" s="25"/>
      <c r="BW772" s="25"/>
      <c r="BX772" s="25"/>
      <c r="BY772" s="25"/>
      <c r="BZ772" s="25"/>
      <c r="CA772" s="25"/>
      <c r="CB772" s="25"/>
      <c r="CC772" s="25"/>
      <c r="CD772" s="25"/>
      <c r="CE772" s="25"/>
      <c r="CF772" s="25"/>
      <c r="CG772" s="25"/>
      <c r="CH772" s="25"/>
      <c r="CI772" s="25"/>
      <c r="CJ772" s="25"/>
      <c r="CK772" s="25"/>
      <c r="CL772" s="25"/>
    </row>
    <row r="773" spans="1:90" s="31" customFormat="1" ht="36">
      <c r="A773" s="7" t="s">
        <v>342</v>
      </c>
      <c r="B773" s="6" t="s">
        <v>45</v>
      </c>
      <c r="C773" s="36" t="s">
        <v>13</v>
      </c>
      <c r="D773" s="36" t="s">
        <v>14</v>
      </c>
      <c r="E773" s="6" t="s">
        <v>305</v>
      </c>
      <c r="F773" s="6"/>
      <c r="G773" s="67">
        <f>G774</f>
        <v>41475</v>
      </c>
      <c r="H773" s="67">
        <f>H774</f>
        <v>0</v>
      </c>
      <c r="I773" s="67">
        <f t="shared" si="371"/>
        <v>41475</v>
      </c>
      <c r="J773" s="67">
        <f t="shared" ref="J773:M774" si="386">J774</f>
        <v>56875</v>
      </c>
      <c r="K773" s="67">
        <f>K774</f>
        <v>0</v>
      </c>
      <c r="L773" s="67">
        <f t="shared" si="378"/>
        <v>56875</v>
      </c>
      <c r="M773" s="67">
        <f t="shared" si="386"/>
        <v>44675</v>
      </c>
      <c r="N773" s="67">
        <f>N774</f>
        <v>0</v>
      </c>
      <c r="O773" s="67">
        <f t="shared" si="379"/>
        <v>44675</v>
      </c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  <c r="AC773" s="25"/>
      <c r="AD773" s="25"/>
      <c r="AE773" s="25"/>
      <c r="AF773" s="25"/>
      <c r="AG773" s="25"/>
      <c r="AH773" s="25"/>
      <c r="AI773" s="25"/>
      <c r="AJ773" s="25"/>
      <c r="AK773" s="25"/>
      <c r="AL773" s="25"/>
      <c r="AM773" s="25"/>
      <c r="AN773" s="25"/>
      <c r="AO773" s="25"/>
      <c r="AP773" s="25"/>
      <c r="AQ773" s="25"/>
      <c r="AR773" s="25"/>
      <c r="AS773" s="25"/>
      <c r="AT773" s="25"/>
      <c r="AU773" s="25"/>
      <c r="AV773" s="25"/>
      <c r="AW773" s="25"/>
      <c r="AX773" s="25"/>
      <c r="AY773" s="25"/>
      <c r="AZ773" s="25"/>
      <c r="BA773" s="25"/>
      <c r="BB773" s="25"/>
      <c r="BC773" s="25"/>
      <c r="BD773" s="25"/>
      <c r="BE773" s="25"/>
      <c r="BF773" s="25"/>
      <c r="BG773" s="25"/>
      <c r="BH773" s="25"/>
      <c r="BI773" s="25"/>
      <c r="BJ773" s="25"/>
      <c r="BK773" s="25"/>
      <c r="BL773" s="25"/>
      <c r="BM773" s="25"/>
      <c r="BN773" s="25"/>
      <c r="BO773" s="25"/>
      <c r="BP773" s="25"/>
      <c r="BQ773" s="25"/>
      <c r="BR773" s="25"/>
      <c r="BS773" s="25"/>
      <c r="BT773" s="25"/>
      <c r="BU773" s="25"/>
      <c r="BV773" s="25"/>
      <c r="BW773" s="25"/>
      <c r="BX773" s="25"/>
      <c r="BY773" s="25"/>
      <c r="BZ773" s="25"/>
      <c r="CA773" s="25"/>
      <c r="CB773" s="25"/>
      <c r="CC773" s="25"/>
      <c r="CD773" s="25"/>
      <c r="CE773" s="25"/>
      <c r="CF773" s="25"/>
      <c r="CG773" s="25"/>
      <c r="CH773" s="25"/>
      <c r="CI773" s="25"/>
      <c r="CJ773" s="25"/>
      <c r="CK773" s="25"/>
      <c r="CL773" s="25"/>
    </row>
    <row r="774" spans="1:90" s="31" customFormat="1" ht="24">
      <c r="A774" s="7" t="s">
        <v>88</v>
      </c>
      <c r="B774" s="6" t="s">
        <v>45</v>
      </c>
      <c r="C774" s="36" t="s">
        <v>13</v>
      </c>
      <c r="D774" s="36" t="s">
        <v>14</v>
      </c>
      <c r="E774" s="6" t="s">
        <v>305</v>
      </c>
      <c r="F774" s="6" t="s">
        <v>87</v>
      </c>
      <c r="G774" s="67">
        <f>G775</f>
        <v>41475</v>
      </c>
      <c r="H774" s="67">
        <f>H775</f>
        <v>0</v>
      </c>
      <c r="I774" s="67">
        <f t="shared" si="371"/>
        <v>41475</v>
      </c>
      <c r="J774" s="67">
        <f t="shared" si="386"/>
        <v>56875</v>
      </c>
      <c r="K774" s="67">
        <f>K775</f>
        <v>0</v>
      </c>
      <c r="L774" s="67">
        <f t="shared" si="378"/>
        <v>56875</v>
      </c>
      <c r="M774" s="67">
        <f t="shared" si="386"/>
        <v>44675</v>
      </c>
      <c r="N774" s="67">
        <f>N775</f>
        <v>0</v>
      </c>
      <c r="O774" s="67">
        <f t="shared" si="379"/>
        <v>44675</v>
      </c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  <c r="AG774" s="25"/>
      <c r="AH774" s="25"/>
      <c r="AI774" s="25"/>
      <c r="AJ774" s="25"/>
      <c r="AK774" s="25"/>
      <c r="AL774" s="25"/>
      <c r="AM774" s="25"/>
      <c r="AN774" s="25"/>
      <c r="AO774" s="25"/>
      <c r="AP774" s="25"/>
      <c r="AQ774" s="25"/>
      <c r="AR774" s="25"/>
      <c r="AS774" s="25"/>
      <c r="AT774" s="25"/>
      <c r="AU774" s="25"/>
      <c r="AV774" s="25"/>
      <c r="AW774" s="25"/>
      <c r="AX774" s="25"/>
      <c r="AY774" s="25"/>
      <c r="AZ774" s="25"/>
      <c r="BA774" s="25"/>
      <c r="BB774" s="25"/>
      <c r="BC774" s="25"/>
      <c r="BD774" s="25"/>
      <c r="BE774" s="25"/>
      <c r="BF774" s="25"/>
      <c r="BG774" s="25"/>
      <c r="BH774" s="25"/>
      <c r="BI774" s="25"/>
      <c r="BJ774" s="25"/>
      <c r="BK774" s="25"/>
      <c r="BL774" s="25"/>
      <c r="BM774" s="25"/>
      <c r="BN774" s="25"/>
      <c r="BO774" s="25"/>
      <c r="BP774" s="25"/>
      <c r="BQ774" s="25"/>
      <c r="BR774" s="25"/>
      <c r="BS774" s="25"/>
      <c r="BT774" s="25"/>
      <c r="BU774" s="25"/>
      <c r="BV774" s="25"/>
      <c r="BW774" s="25"/>
      <c r="BX774" s="25"/>
      <c r="BY774" s="25"/>
      <c r="BZ774" s="25"/>
      <c r="CA774" s="25"/>
      <c r="CB774" s="25"/>
      <c r="CC774" s="25"/>
      <c r="CD774" s="25"/>
      <c r="CE774" s="25"/>
      <c r="CF774" s="25"/>
      <c r="CG774" s="25"/>
      <c r="CH774" s="25"/>
      <c r="CI774" s="25"/>
      <c r="CJ774" s="25"/>
      <c r="CK774" s="25"/>
      <c r="CL774" s="25"/>
    </row>
    <row r="775" spans="1:90" s="31" customFormat="1" ht="12">
      <c r="A775" s="7" t="s">
        <v>188</v>
      </c>
      <c r="B775" s="6" t="s">
        <v>45</v>
      </c>
      <c r="C775" s="36" t="s">
        <v>13</v>
      </c>
      <c r="D775" s="36" t="s">
        <v>14</v>
      </c>
      <c r="E775" s="6" t="s">
        <v>305</v>
      </c>
      <c r="F775" s="6" t="s">
        <v>189</v>
      </c>
      <c r="G775" s="67">
        <f>39400+2075</f>
        <v>41475</v>
      </c>
      <c r="H775" s="67"/>
      <c r="I775" s="67">
        <f t="shared" si="371"/>
        <v>41475</v>
      </c>
      <c r="J775" s="68">
        <f>54800+2075</f>
        <v>56875</v>
      </c>
      <c r="K775" s="67"/>
      <c r="L775" s="67">
        <f t="shared" si="378"/>
        <v>56875</v>
      </c>
      <c r="M775" s="67">
        <f>42600+2075</f>
        <v>44675</v>
      </c>
      <c r="N775" s="67"/>
      <c r="O775" s="67">
        <f t="shared" si="379"/>
        <v>44675</v>
      </c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  <c r="AG775" s="25"/>
      <c r="AH775" s="25"/>
      <c r="AI775" s="25"/>
      <c r="AJ775" s="25"/>
      <c r="AK775" s="25"/>
      <c r="AL775" s="25"/>
      <c r="AM775" s="25"/>
      <c r="AN775" s="25"/>
      <c r="AO775" s="25"/>
      <c r="AP775" s="25"/>
      <c r="AQ775" s="25"/>
      <c r="AR775" s="25"/>
      <c r="AS775" s="25"/>
      <c r="AT775" s="25"/>
      <c r="AU775" s="25"/>
      <c r="AV775" s="25"/>
      <c r="AW775" s="25"/>
      <c r="AX775" s="25"/>
      <c r="AY775" s="25"/>
      <c r="AZ775" s="25"/>
      <c r="BA775" s="25"/>
      <c r="BB775" s="25"/>
      <c r="BC775" s="25"/>
      <c r="BD775" s="25"/>
      <c r="BE775" s="25"/>
      <c r="BF775" s="25"/>
      <c r="BG775" s="25"/>
      <c r="BH775" s="25"/>
      <c r="BI775" s="25"/>
      <c r="BJ775" s="25"/>
      <c r="BK775" s="25"/>
      <c r="BL775" s="25"/>
      <c r="BM775" s="25"/>
      <c r="BN775" s="25"/>
      <c r="BO775" s="25"/>
      <c r="BP775" s="25"/>
      <c r="BQ775" s="25"/>
      <c r="BR775" s="25"/>
      <c r="BS775" s="25"/>
      <c r="BT775" s="25"/>
      <c r="BU775" s="25"/>
      <c r="BV775" s="25"/>
      <c r="BW775" s="25"/>
      <c r="BX775" s="25"/>
      <c r="BY775" s="25"/>
      <c r="BZ775" s="25"/>
      <c r="CA775" s="25"/>
      <c r="CB775" s="25"/>
      <c r="CC775" s="25"/>
      <c r="CD775" s="25"/>
      <c r="CE775" s="25"/>
      <c r="CF775" s="25"/>
      <c r="CG775" s="25"/>
      <c r="CH775" s="25"/>
      <c r="CI775" s="25"/>
      <c r="CJ775" s="25"/>
      <c r="CK775" s="25"/>
      <c r="CL775" s="25"/>
    </row>
    <row r="776" spans="1:90" s="31" customFormat="1" ht="36">
      <c r="A776" s="7" t="s">
        <v>254</v>
      </c>
      <c r="B776" s="35" t="s">
        <v>45</v>
      </c>
      <c r="C776" s="36" t="s">
        <v>13</v>
      </c>
      <c r="D776" s="36" t="s">
        <v>14</v>
      </c>
      <c r="E776" s="43" t="s">
        <v>187</v>
      </c>
      <c r="F776" s="36"/>
      <c r="G776" s="67">
        <f>G777</f>
        <v>225990</v>
      </c>
      <c r="H776" s="67">
        <f>H777</f>
        <v>0</v>
      </c>
      <c r="I776" s="67">
        <f t="shared" si="371"/>
        <v>225990</v>
      </c>
      <c r="J776" s="67">
        <f t="shared" ref="J776:M777" si="387">J777</f>
        <v>219080</v>
      </c>
      <c r="K776" s="67">
        <f>K777</f>
        <v>0</v>
      </c>
      <c r="L776" s="67">
        <f t="shared" si="378"/>
        <v>219080</v>
      </c>
      <c r="M776" s="67">
        <f t="shared" si="387"/>
        <v>222650</v>
      </c>
      <c r="N776" s="67">
        <f>N777</f>
        <v>0</v>
      </c>
      <c r="O776" s="67">
        <f t="shared" si="379"/>
        <v>222650</v>
      </c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  <c r="AG776" s="25"/>
      <c r="AH776" s="25"/>
      <c r="AI776" s="25"/>
      <c r="AJ776" s="25"/>
      <c r="AK776" s="25"/>
      <c r="AL776" s="25"/>
      <c r="AM776" s="25"/>
      <c r="AN776" s="25"/>
      <c r="AO776" s="25"/>
      <c r="AP776" s="25"/>
      <c r="AQ776" s="25"/>
      <c r="AR776" s="25"/>
      <c r="AS776" s="25"/>
      <c r="AT776" s="25"/>
      <c r="AU776" s="25"/>
      <c r="AV776" s="25"/>
      <c r="AW776" s="25"/>
      <c r="AX776" s="25"/>
      <c r="AY776" s="25"/>
      <c r="AZ776" s="25"/>
      <c r="BA776" s="25"/>
      <c r="BB776" s="25"/>
      <c r="BC776" s="25"/>
      <c r="BD776" s="25"/>
      <c r="BE776" s="25"/>
      <c r="BF776" s="25"/>
      <c r="BG776" s="25"/>
      <c r="BH776" s="25"/>
      <c r="BI776" s="25"/>
      <c r="BJ776" s="25"/>
      <c r="BK776" s="25"/>
      <c r="BL776" s="25"/>
      <c r="BM776" s="25"/>
      <c r="BN776" s="25"/>
      <c r="BO776" s="25"/>
      <c r="BP776" s="25"/>
      <c r="BQ776" s="25"/>
      <c r="BR776" s="25"/>
      <c r="BS776" s="25"/>
      <c r="BT776" s="25"/>
      <c r="BU776" s="25"/>
      <c r="BV776" s="25"/>
      <c r="BW776" s="25"/>
      <c r="BX776" s="25"/>
      <c r="BY776" s="25"/>
      <c r="BZ776" s="25"/>
      <c r="CA776" s="25"/>
      <c r="CB776" s="25"/>
      <c r="CC776" s="25"/>
      <c r="CD776" s="25"/>
      <c r="CE776" s="25"/>
      <c r="CF776" s="25"/>
      <c r="CG776" s="25"/>
      <c r="CH776" s="25"/>
      <c r="CI776" s="25"/>
      <c r="CJ776" s="25"/>
      <c r="CK776" s="25"/>
      <c r="CL776" s="25"/>
    </row>
    <row r="777" spans="1:90" s="31" customFormat="1" ht="24">
      <c r="A777" s="7" t="s">
        <v>88</v>
      </c>
      <c r="B777" s="35" t="s">
        <v>45</v>
      </c>
      <c r="C777" s="36" t="s">
        <v>13</v>
      </c>
      <c r="D777" s="36" t="s">
        <v>14</v>
      </c>
      <c r="E777" s="43" t="s">
        <v>187</v>
      </c>
      <c r="F777" s="35" t="s">
        <v>87</v>
      </c>
      <c r="G777" s="67">
        <f>G778</f>
        <v>225990</v>
      </c>
      <c r="H777" s="67">
        <f>H778</f>
        <v>0</v>
      </c>
      <c r="I777" s="67">
        <f t="shared" si="371"/>
        <v>225990</v>
      </c>
      <c r="J777" s="67">
        <f t="shared" si="387"/>
        <v>219080</v>
      </c>
      <c r="K777" s="67">
        <f>K778</f>
        <v>0</v>
      </c>
      <c r="L777" s="67">
        <f t="shared" si="378"/>
        <v>219080</v>
      </c>
      <c r="M777" s="67">
        <f t="shared" si="387"/>
        <v>222650</v>
      </c>
      <c r="N777" s="67">
        <f>N778</f>
        <v>0</v>
      </c>
      <c r="O777" s="67">
        <f t="shared" si="379"/>
        <v>222650</v>
      </c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  <c r="AG777" s="25"/>
      <c r="AH777" s="25"/>
      <c r="AI777" s="25"/>
      <c r="AJ777" s="25"/>
      <c r="AK777" s="25"/>
      <c r="AL777" s="25"/>
      <c r="AM777" s="25"/>
      <c r="AN777" s="25"/>
      <c r="AO777" s="25"/>
      <c r="AP777" s="25"/>
      <c r="AQ777" s="25"/>
      <c r="AR777" s="25"/>
      <c r="AS777" s="25"/>
      <c r="AT777" s="25"/>
      <c r="AU777" s="25"/>
      <c r="AV777" s="25"/>
      <c r="AW777" s="25"/>
      <c r="AX777" s="25"/>
      <c r="AY777" s="25"/>
      <c r="AZ777" s="25"/>
      <c r="BA777" s="25"/>
      <c r="BB777" s="25"/>
      <c r="BC777" s="25"/>
      <c r="BD777" s="25"/>
      <c r="BE777" s="25"/>
      <c r="BF777" s="25"/>
      <c r="BG777" s="25"/>
      <c r="BH777" s="25"/>
      <c r="BI777" s="25"/>
      <c r="BJ777" s="25"/>
      <c r="BK777" s="25"/>
      <c r="BL777" s="25"/>
      <c r="BM777" s="25"/>
      <c r="BN777" s="25"/>
      <c r="BO777" s="25"/>
      <c r="BP777" s="25"/>
      <c r="BQ777" s="25"/>
      <c r="BR777" s="25"/>
      <c r="BS777" s="25"/>
      <c r="BT777" s="25"/>
      <c r="BU777" s="25"/>
      <c r="BV777" s="25"/>
      <c r="BW777" s="25"/>
      <c r="BX777" s="25"/>
      <c r="BY777" s="25"/>
      <c r="BZ777" s="25"/>
      <c r="CA777" s="25"/>
      <c r="CB777" s="25"/>
      <c r="CC777" s="25"/>
      <c r="CD777" s="25"/>
      <c r="CE777" s="25"/>
      <c r="CF777" s="25"/>
      <c r="CG777" s="25"/>
      <c r="CH777" s="25"/>
      <c r="CI777" s="25"/>
      <c r="CJ777" s="25"/>
      <c r="CK777" s="25"/>
      <c r="CL777" s="25"/>
    </row>
    <row r="778" spans="1:90" s="31" customFormat="1" ht="12">
      <c r="A778" s="7" t="s">
        <v>188</v>
      </c>
      <c r="B778" s="35" t="s">
        <v>45</v>
      </c>
      <c r="C778" s="36" t="s">
        <v>13</v>
      </c>
      <c r="D778" s="36" t="s">
        <v>14</v>
      </c>
      <c r="E778" s="43" t="s">
        <v>187</v>
      </c>
      <c r="F778" s="35" t="s">
        <v>189</v>
      </c>
      <c r="G778" s="67">
        <f>91390+134600</f>
        <v>225990</v>
      </c>
      <c r="H778" s="67"/>
      <c r="I778" s="67">
        <f t="shared" si="371"/>
        <v>225990</v>
      </c>
      <c r="J778" s="68">
        <f>89080+130000</f>
        <v>219080</v>
      </c>
      <c r="K778" s="67"/>
      <c r="L778" s="67">
        <f t="shared" si="378"/>
        <v>219080</v>
      </c>
      <c r="M778" s="67">
        <f>92650+130000</f>
        <v>222650</v>
      </c>
      <c r="N778" s="67"/>
      <c r="O778" s="67">
        <f t="shared" si="379"/>
        <v>222650</v>
      </c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  <c r="AC778" s="25"/>
      <c r="AD778" s="25"/>
      <c r="AE778" s="25"/>
      <c r="AF778" s="25"/>
      <c r="AG778" s="25"/>
      <c r="AH778" s="25"/>
      <c r="AI778" s="25"/>
      <c r="AJ778" s="25"/>
      <c r="AK778" s="25"/>
      <c r="AL778" s="25"/>
      <c r="AM778" s="25"/>
      <c r="AN778" s="25"/>
      <c r="AO778" s="25"/>
      <c r="AP778" s="25"/>
      <c r="AQ778" s="25"/>
      <c r="AR778" s="25"/>
      <c r="AS778" s="25"/>
      <c r="AT778" s="25"/>
      <c r="AU778" s="25"/>
      <c r="AV778" s="25"/>
      <c r="AW778" s="25"/>
      <c r="AX778" s="25"/>
      <c r="AY778" s="25"/>
      <c r="AZ778" s="25"/>
      <c r="BA778" s="25"/>
      <c r="BB778" s="25"/>
      <c r="BC778" s="25"/>
      <c r="BD778" s="25"/>
      <c r="BE778" s="25"/>
      <c r="BF778" s="25"/>
      <c r="BG778" s="25"/>
      <c r="BH778" s="25"/>
      <c r="BI778" s="25"/>
      <c r="BJ778" s="25"/>
      <c r="BK778" s="25"/>
      <c r="BL778" s="25"/>
      <c r="BM778" s="25"/>
      <c r="BN778" s="25"/>
      <c r="BO778" s="25"/>
      <c r="BP778" s="25"/>
      <c r="BQ778" s="25"/>
      <c r="BR778" s="25"/>
      <c r="BS778" s="25"/>
      <c r="BT778" s="25"/>
      <c r="BU778" s="25"/>
      <c r="BV778" s="25"/>
      <c r="BW778" s="25"/>
      <c r="BX778" s="25"/>
      <c r="BY778" s="25"/>
      <c r="BZ778" s="25"/>
      <c r="CA778" s="25"/>
      <c r="CB778" s="25"/>
      <c r="CC778" s="25"/>
      <c r="CD778" s="25"/>
      <c r="CE778" s="25"/>
      <c r="CF778" s="25"/>
      <c r="CG778" s="25"/>
      <c r="CH778" s="25"/>
      <c r="CI778" s="25"/>
      <c r="CJ778" s="25"/>
      <c r="CK778" s="25"/>
      <c r="CL778" s="25"/>
    </row>
    <row r="779" spans="1:90" s="31" customFormat="1" ht="12">
      <c r="A779" s="8" t="s">
        <v>205</v>
      </c>
      <c r="B779" s="4" t="s">
        <v>45</v>
      </c>
      <c r="C779" s="21" t="s">
        <v>13</v>
      </c>
      <c r="D779" s="21" t="s">
        <v>15</v>
      </c>
      <c r="E779" s="21"/>
      <c r="F779" s="21"/>
      <c r="G779" s="66">
        <f>G780</f>
        <v>2741488.49</v>
      </c>
      <c r="H779" s="66">
        <f>H780</f>
        <v>0</v>
      </c>
      <c r="I779" s="67">
        <f t="shared" si="371"/>
        <v>2741488.49</v>
      </c>
      <c r="J779" s="66">
        <f t="shared" ref="J779:M780" si="388">J780</f>
        <v>2838548.0300000003</v>
      </c>
      <c r="K779" s="66">
        <f>K780</f>
        <v>0</v>
      </c>
      <c r="L779" s="67">
        <f t="shared" si="378"/>
        <v>2838548.0300000003</v>
      </c>
      <c r="M779" s="66">
        <f t="shared" si="388"/>
        <v>2932999.19</v>
      </c>
      <c r="N779" s="66">
        <f>N780</f>
        <v>0</v>
      </c>
      <c r="O779" s="67">
        <f t="shared" si="379"/>
        <v>2932999.19</v>
      </c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  <c r="AG779" s="25"/>
      <c r="AH779" s="25"/>
      <c r="AI779" s="25"/>
      <c r="AJ779" s="25"/>
      <c r="AK779" s="25"/>
      <c r="AL779" s="25"/>
      <c r="AM779" s="25"/>
      <c r="AN779" s="25"/>
      <c r="AO779" s="25"/>
      <c r="AP779" s="25"/>
      <c r="AQ779" s="25"/>
      <c r="AR779" s="25"/>
      <c r="AS779" s="25"/>
      <c r="AT779" s="25"/>
      <c r="AU779" s="25"/>
      <c r="AV779" s="25"/>
      <c r="AW779" s="25"/>
      <c r="AX779" s="25"/>
      <c r="AY779" s="25"/>
      <c r="AZ779" s="25"/>
      <c r="BA779" s="25"/>
      <c r="BB779" s="25"/>
      <c r="BC779" s="25"/>
      <c r="BD779" s="25"/>
      <c r="BE779" s="25"/>
      <c r="BF779" s="25"/>
      <c r="BG779" s="25"/>
      <c r="BH779" s="25"/>
      <c r="BI779" s="25"/>
      <c r="BJ779" s="25"/>
      <c r="BK779" s="25"/>
      <c r="BL779" s="25"/>
      <c r="BM779" s="25"/>
      <c r="BN779" s="25"/>
      <c r="BO779" s="25"/>
      <c r="BP779" s="25"/>
      <c r="BQ779" s="25"/>
      <c r="BR779" s="25"/>
      <c r="BS779" s="25"/>
      <c r="BT779" s="25"/>
      <c r="BU779" s="25"/>
      <c r="BV779" s="25"/>
      <c r="BW779" s="25"/>
      <c r="BX779" s="25"/>
      <c r="BY779" s="25"/>
      <c r="BZ779" s="25"/>
      <c r="CA779" s="25"/>
      <c r="CB779" s="25"/>
      <c r="CC779" s="25"/>
      <c r="CD779" s="25"/>
      <c r="CE779" s="25"/>
      <c r="CF779" s="25"/>
      <c r="CG779" s="25"/>
      <c r="CH779" s="25"/>
      <c r="CI779" s="25"/>
      <c r="CJ779" s="25"/>
      <c r="CK779" s="25"/>
      <c r="CL779" s="25"/>
    </row>
    <row r="780" spans="1:90" s="31" customFormat="1" ht="12">
      <c r="A780" s="7" t="s">
        <v>501</v>
      </c>
      <c r="B780" s="6" t="s">
        <v>45</v>
      </c>
      <c r="C780" s="9" t="s">
        <v>13</v>
      </c>
      <c r="D780" s="9" t="s">
        <v>15</v>
      </c>
      <c r="E780" s="9" t="s">
        <v>154</v>
      </c>
      <c r="F780" s="9"/>
      <c r="G780" s="67">
        <f>G781</f>
        <v>2741488.49</v>
      </c>
      <c r="H780" s="67">
        <f>H781</f>
        <v>0</v>
      </c>
      <c r="I780" s="67">
        <f t="shared" si="371"/>
        <v>2741488.49</v>
      </c>
      <c r="J780" s="67">
        <f t="shared" si="388"/>
        <v>2838548.0300000003</v>
      </c>
      <c r="K780" s="67">
        <f>K781</f>
        <v>0</v>
      </c>
      <c r="L780" s="67">
        <f t="shared" si="378"/>
        <v>2838548.0300000003</v>
      </c>
      <c r="M780" s="67">
        <f t="shared" si="388"/>
        <v>2932999.19</v>
      </c>
      <c r="N780" s="67">
        <f>N781</f>
        <v>0</v>
      </c>
      <c r="O780" s="67">
        <f t="shared" si="379"/>
        <v>2932999.19</v>
      </c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  <c r="AG780" s="25"/>
      <c r="AH780" s="25"/>
      <c r="AI780" s="25"/>
      <c r="AJ780" s="25"/>
      <c r="AK780" s="25"/>
      <c r="AL780" s="25"/>
      <c r="AM780" s="25"/>
      <c r="AN780" s="25"/>
      <c r="AO780" s="25"/>
      <c r="AP780" s="25"/>
      <c r="AQ780" s="25"/>
      <c r="AR780" s="25"/>
      <c r="AS780" s="25"/>
      <c r="AT780" s="25"/>
      <c r="AU780" s="25"/>
      <c r="AV780" s="25"/>
      <c r="AW780" s="25"/>
      <c r="AX780" s="25"/>
      <c r="AY780" s="25"/>
      <c r="AZ780" s="25"/>
      <c r="BA780" s="25"/>
      <c r="BB780" s="25"/>
      <c r="BC780" s="25"/>
      <c r="BD780" s="25"/>
      <c r="BE780" s="25"/>
      <c r="BF780" s="25"/>
      <c r="BG780" s="25"/>
      <c r="BH780" s="25"/>
      <c r="BI780" s="25"/>
      <c r="BJ780" s="25"/>
      <c r="BK780" s="25"/>
      <c r="BL780" s="25"/>
      <c r="BM780" s="25"/>
      <c r="BN780" s="25"/>
      <c r="BO780" s="25"/>
      <c r="BP780" s="25"/>
      <c r="BQ780" s="25"/>
      <c r="BR780" s="25"/>
      <c r="BS780" s="25"/>
      <c r="BT780" s="25"/>
      <c r="BU780" s="25"/>
      <c r="BV780" s="25"/>
      <c r="BW780" s="25"/>
      <c r="BX780" s="25"/>
      <c r="BY780" s="25"/>
      <c r="BZ780" s="25"/>
      <c r="CA780" s="25"/>
      <c r="CB780" s="25"/>
      <c r="CC780" s="25"/>
      <c r="CD780" s="25"/>
      <c r="CE780" s="25"/>
      <c r="CF780" s="25"/>
      <c r="CG780" s="25"/>
      <c r="CH780" s="25"/>
      <c r="CI780" s="25"/>
      <c r="CJ780" s="25"/>
      <c r="CK780" s="25"/>
      <c r="CL780" s="25"/>
    </row>
    <row r="781" spans="1:90" s="31" customFormat="1" ht="24">
      <c r="A781" s="7" t="s">
        <v>183</v>
      </c>
      <c r="B781" s="6" t="s">
        <v>45</v>
      </c>
      <c r="C781" s="9" t="s">
        <v>13</v>
      </c>
      <c r="D781" s="9" t="s">
        <v>15</v>
      </c>
      <c r="E781" s="9" t="s">
        <v>204</v>
      </c>
      <c r="F781" s="9"/>
      <c r="G781" s="67">
        <f>G785+G782</f>
        <v>2741488.49</v>
      </c>
      <c r="H781" s="67">
        <f>H785+H782</f>
        <v>0</v>
      </c>
      <c r="I781" s="67">
        <f t="shared" si="371"/>
        <v>2741488.49</v>
      </c>
      <c r="J781" s="67">
        <f t="shared" ref="J781:M781" si="389">J785+J782</f>
        <v>2838548.0300000003</v>
      </c>
      <c r="K781" s="67">
        <f>K785+K782</f>
        <v>0</v>
      </c>
      <c r="L781" s="67">
        <f t="shared" si="378"/>
        <v>2838548.0300000003</v>
      </c>
      <c r="M781" s="67">
        <f t="shared" si="389"/>
        <v>2932999.19</v>
      </c>
      <c r="N781" s="67">
        <f>N785+N782</f>
        <v>0</v>
      </c>
      <c r="O781" s="67">
        <f t="shared" si="379"/>
        <v>2932999.19</v>
      </c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  <c r="AG781" s="25"/>
      <c r="AH781" s="25"/>
      <c r="AI781" s="25"/>
      <c r="AJ781" s="25"/>
      <c r="AK781" s="25"/>
      <c r="AL781" s="25"/>
      <c r="AM781" s="25"/>
      <c r="AN781" s="25"/>
      <c r="AO781" s="25"/>
      <c r="AP781" s="25"/>
      <c r="AQ781" s="25"/>
      <c r="AR781" s="25"/>
      <c r="AS781" s="25"/>
      <c r="AT781" s="25"/>
      <c r="AU781" s="25"/>
      <c r="AV781" s="25"/>
      <c r="AW781" s="25"/>
      <c r="AX781" s="25"/>
      <c r="AY781" s="25"/>
      <c r="AZ781" s="25"/>
      <c r="BA781" s="25"/>
      <c r="BB781" s="25"/>
      <c r="BC781" s="25"/>
      <c r="BD781" s="25"/>
      <c r="BE781" s="25"/>
      <c r="BF781" s="25"/>
      <c r="BG781" s="25"/>
      <c r="BH781" s="25"/>
      <c r="BI781" s="25"/>
      <c r="BJ781" s="25"/>
      <c r="BK781" s="25"/>
      <c r="BL781" s="25"/>
      <c r="BM781" s="25"/>
      <c r="BN781" s="25"/>
      <c r="BO781" s="25"/>
      <c r="BP781" s="25"/>
      <c r="BQ781" s="25"/>
      <c r="BR781" s="25"/>
      <c r="BS781" s="25"/>
      <c r="BT781" s="25"/>
      <c r="BU781" s="25"/>
      <c r="BV781" s="25"/>
      <c r="BW781" s="25"/>
      <c r="BX781" s="25"/>
      <c r="BY781" s="25"/>
      <c r="BZ781" s="25"/>
      <c r="CA781" s="25"/>
      <c r="CB781" s="25"/>
      <c r="CC781" s="25"/>
      <c r="CD781" s="25"/>
      <c r="CE781" s="25"/>
      <c r="CF781" s="25"/>
      <c r="CG781" s="25"/>
      <c r="CH781" s="25"/>
      <c r="CI781" s="25"/>
      <c r="CJ781" s="25"/>
      <c r="CK781" s="25"/>
      <c r="CL781" s="25"/>
    </row>
    <row r="782" spans="1:90" s="31" customFormat="1" ht="24">
      <c r="A782" s="7" t="s">
        <v>251</v>
      </c>
      <c r="B782" s="6" t="s">
        <v>45</v>
      </c>
      <c r="C782" s="9" t="s">
        <v>13</v>
      </c>
      <c r="D782" s="9" t="s">
        <v>15</v>
      </c>
      <c r="E782" s="9" t="s">
        <v>367</v>
      </c>
      <c r="F782" s="9"/>
      <c r="G782" s="67">
        <f t="shared" ref="G782:N783" si="390">G783</f>
        <v>156027.96</v>
      </c>
      <c r="H782" s="67">
        <f t="shared" si="390"/>
        <v>0</v>
      </c>
      <c r="I782" s="67">
        <f t="shared" si="371"/>
        <v>156027.96</v>
      </c>
      <c r="J782" s="67">
        <f t="shared" si="390"/>
        <v>162269.07999999999</v>
      </c>
      <c r="K782" s="67">
        <f t="shared" si="390"/>
        <v>0</v>
      </c>
      <c r="L782" s="67">
        <f t="shared" si="378"/>
        <v>162269.07999999999</v>
      </c>
      <c r="M782" s="67">
        <f t="shared" si="390"/>
        <v>162269.07999999999</v>
      </c>
      <c r="N782" s="67">
        <f t="shared" si="390"/>
        <v>0</v>
      </c>
      <c r="O782" s="67">
        <f t="shared" si="379"/>
        <v>162269.07999999999</v>
      </c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  <c r="AG782" s="25"/>
      <c r="AH782" s="25"/>
      <c r="AI782" s="25"/>
      <c r="AJ782" s="25"/>
      <c r="AK782" s="25"/>
      <c r="AL782" s="25"/>
      <c r="AM782" s="25"/>
      <c r="AN782" s="25"/>
      <c r="AO782" s="25"/>
      <c r="AP782" s="25"/>
      <c r="AQ782" s="25"/>
      <c r="AR782" s="25"/>
      <c r="AS782" s="25"/>
      <c r="AT782" s="25"/>
      <c r="AU782" s="25"/>
      <c r="AV782" s="25"/>
      <c r="AW782" s="25"/>
      <c r="AX782" s="25"/>
      <c r="AY782" s="25"/>
      <c r="AZ782" s="25"/>
      <c r="BA782" s="25"/>
      <c r="BB782" s="25"/>
      <c r="BC782" s="25"/>
      <c r="BD782" s="25"/>
      <c r="BE782" s="25"/>
      <c r="BF782" s="25"/>
      <c r="BG782" s="25"/>
      <c r="BH782" s="25"/>
      <c r="BI782" s="25"/>
      <c r="BJ782" s="25"/>
      <c r="BK782" s="25"/>
      <c r="BL782" s="25"/>
      <c r="BM782" s="25"/>
      <c r="BN782" s="25"/>
      <c r="BO782" s="25"/>
      <c r="BP782" s="25"/>
      <c r="BQ782" s="25"/>
      <c r="BR782" s="25"/>
      <c r="BS782" s="25"/>
      <c r="BT782" s="25"/>
      <c r="BU782" s="25"/>
      <c r="BV782" s="25"/>
      <c r="BW782" s="25"/>
      <c r="BX782" s="25"/>
      <c r="BY782" s="25"/>
      <c r="BZ782" s="25"/>
      <c r="CA782" s="25"/>
      <c r="CB782" s="25"/>
      <c r="CC782" s="25"/>
      <c r="CD782" s="25"/>
      <c r="CE782" s="25"/>
      <c r="CF782" s="25"/>
      <c r="CG782" s="25"/>
      <c r="CH782" s="25"/>
      <c r="CI782" s="25"/>
      <c r="CJ782" s="25"/>
      <c r="CK782" s="25"/>
      <c r="CL782" s="25"/>
    </row>
    <row r="783" spans="1:90" s="31" customFormat="1" ht="12">
      <c r="A783" s="10" t="s">
        <v>73</v>
      </c>
      <c r="B783" s="6" t="s">
        <v>45</v>
      </c>
      <c r="C783" s="9" t="s">
        <v>13</v>
      </c>
      <c r="D783" s="9" t="s">
        <v>15</v>
      </c>
      <c r="E783" s="9" t="s">
        <v>367</v>
      </c>
      <c r="F783" s="9" t="s">
        <v>72</v>
      </c>
      <c r="G783" s="67">
        <f t="shared" si="390"/>
        <v>156027.96</v>
      </c>
      <c r="H783" s="67">
        <f t="shared" si="390"/>
        <v>0</v>
      </c>
      <c r="I783" s="67">
        <f t="shared" si="371"/>
        <v>156027.96</v>
      </c>
      <c r="J783" s="67">
        <f t="shared" si="390"/>
        <v>162269.07999999999</v>
      </c>
      <c r="K783" s="67">
        <f t="shared" si="390"/>
        <v>0</v>
      </c>
      <c r="L783" s="67">
        <f t="shared" si="378"/>
        <v>162269.07999999999</v>
      </c>
      <c r="M783" s="67">
        <f t="shared" si="390"/>
        <v>162269.07999999999</v>
      </c>
      <c r="N783" s="67">
        <f t="shared" si="390"/>
        <v>0</v>
      </c>
      <c r="O783" s="67">
        <f t="shared" si="379"/>
        <v>162269.07999999999</v>
      </c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  <c r="AG783" s="25"/>
      <c r="AH783" s="25"/>
      <c r="AI783" s="25"/>
      <c r="AJ783" s="25"/>
      <c r="AK783" s="25"/>
      <c r="AL783" s="25"/>
      <c r="AM783" s="25"/>
      <c r="AN783" s="25"/>
      <c r="AO783" s="25"/>
      <c r="AP783" s="25"/>
      <c r="AQ783" s="25"/>
      <c r="AR783" s="25"/>
      <c r="AS783" s="25"/>
      <c r="AT783" s="25"/>
      <c r="AU783" s="25"/>
      <c r="AV783" s="25"/>
      <c r="AW783" s="25"/>
      <c r="AX783" s="25"/>
      <c r="AY783" s="25"/>
      <c r="AZ783" s="25"/>
      <c r="BA783" s="25"/>
      <c r="BB783" s="25"/>
      <c r="BC783" s="25"/>
      <c r="BD783" s="25"/>
      <c r="BE783" s="25"/>
      <c r="BF783" s="25"/>
      <c r="BG783" s="25"/>
      <c r="BH783" s="25"/>
      <c r="BI783" s="25"/>
      <c r="BJ783" s="25"/>
      <c r="BK783" s="25"/>
      <c r="BL783" s="25"/>
      <c r="BM783" s="25"/>
      <c r="BN783" s="25"/>
      <c r="BO783" s="25"/>
      <c r="BP783" s="25"/>
      <c r="BQ783" s="25"/>
      <c r="BR783" s="25"/>
      <c r="BS783" s="25"/>
      <c r="BT783" s="25"/>
      <c r="BU783" s="25"/>
      <c r="BV783" s="25"/>
      <c r="BW783" s="25"/>
      <c r="BX783" s="25"/>
      <c r="BY783" s="25"/>
      <c r="BZ783" s="25"/>
      <c r="CA783" s="25"/>
      <c r="CB783" s="25"/>
      <c r="CC783" s="25"/>
      <c r="CD783" s="25"/>
      <c r="CE783" s="25"/>
      <c r="CF783" s="25"/>
      <c r="CG783" s="25"/>
      <c r="CH783" s="25"/>
      <c r="CI783" s="25"/>
      <c r="CJ783" s="25"/>
      <c r="CK783" s="25"/>
      <c r="CL783" s="25"/>
    </row>
    <row r="784" spans="1:90" s="31" customFormat="1" ht="12">
      <c r="A784" s="10" t="s">
        <v>78</v>
      </c>
      <c r="B784" s="6" t="s">
        <v>45</v>
      </c>
      <c r="C784" s="9" t="s">
        <v>13</v>
      </c>
      <c r="D784" s="9" t="s">
        <v>15</v>
      </c>
      <c r="E784" s="9" t="s">
        <v>367</v>
      </c>
      <c r="F784" s="9" t="s">
        <v>77</v>
      </c>
      <c r="G784" s="67">
        <v>156027.96</v>
      </c>
      <c r="H784" s="67"/>
      <c r="I784" s="67">
        <f t="shared" si="371"/>
        <v>156027.96</v>
      </c>
      <c r="J784" s="68">
        <v>162269.07999999999</v>
      </c>
      <c r="K784" s="67"/>
      <c r="L784" s="67">
        <f t="shared" si="378"/>
        <v>162269.07999999999</v>
      </c>
      <c r="M784" s="67">
        <v>162269.07999999999</v>
      </c>
      <c r="N784" s="67"/>
      <c r="O784" s="67">
        <f t="shared" si="379"/>
        <v>162269.07999999999</v>
      </c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  <c r="AG784" s="25"/>
      <c r="AH784" s="25"/>
      <c r="AI784" s="25"/>
      <c r="AJ784" s="25"/>
      <c r="AK784" s="25"/>
      <c r="AL784" s="25"/>
      <c r="AM784" s="25"/>
      <c r="AN784" s="25"/>
      <c r="AO784" s="25"/>
      <c r="AP784" s="25"/>
      <c r="AQ784" s="25"/>
      <c r="AR784" s="25"/>
      <c r="AS784" s="25"/>
      <c r="AT784" s="25"/>
      <c r="AU784" s="25"/>
      <c r="AV784" s="25"/>
      <c r="AW784" s="25"/>
      <c r="AX784" s="25"/>
      <c r="AY784" s="25"/>
      <c r="AZ784" s="25"/>
      <c r="BA784" s="25"/>
      <c r="BB784" s="25"/>
      <c r="BC784" s="25"/>
      <c r="BD784" s="25"/>
      <c r="BE784" s="25"/>
      <c r="BF784" s="25"/>
      <c r="BG784" s="25"/>
      <c r="BH784" s="25"/>
      <c r="BI784" s="25"/>
      <c r="BJ784" s="25"/>
      <c r="BK784" s="25"/>
      <c r="BL784" s="25"/>
      <c r="BM784" s="25"/>
      <c r="BN784" s="25"/>
      <c r="BO784" s="25"/>
      <c r="BP784" s="25"/>
      <c r="BQ784" s="25"/>
      <c r="BR784" s="25"/>
      <c r="BS784" s="25"/>
      <c r="BT784" s="25"/>
      <c r="BU784" s="25"/>
      <c r="BV784" s="25"/>
      <c r="BW784" s="25"/>
      <c r="BX784" s="25"/>
      <c r="BY784" s="25"/>
      <c r="BZ784" s="25"/>
      <c r="CA784" s="25"/>
      <c r="CB784" s="25"/>
      <c r="CC784" s="25"/>
      <c r="CD784" s="25"/>
      <c r="CE784" s="25"/>
      <c r="CF784" s="25"/>
      <c r="CG784" s="25"/>
      <c r="CH784" s="25"/>
      <c r="CI784" s="25"/>
      <c r="CJ784" s="25"/>
      <c r="CK784" s="25"/>
      <c r="CL784" s="25"/>
    </row>
    <row r="785" spans="1:90" s="31" customFormat="1" ht="12">
      <c r="A785" s="7" t="s">
        <v>478</v>
      </c>
      <c r="B785" s="6" t="s">
        <v>45</v>
      </c>
      <c r="C785" s="9" t="s">
        <v>13</v>
      </c>
      <c r="D785" s="9" t="s">
        <v>15</v>
      </c>
      <c r="E785" s="9" t="s">
        <v>368</v>
      </c>
      <c r="F785" s="9"/>
      <c r="G785" s="67">
        <f>G786</f>
        <v>2585460.5300000003</v>
      </c>
      <c r="H785" s="67">
        <f>H786</f>
        <v>0</v>
      </c>
      <c r="I785" s="67">
        <f t="shared" si="371"/>
        <v>2585460.5300000003</v>
      </c>
      <c r="J785" s="67">
        <f t="shared" ref="J785:M785" si="391">J786</f>
        <v>2676278.9500000002</v>
      </c>
      <c r="K785" s="67">
        <f>K786</f>
        <v>0</v>
      </c>
      <c r="L785" s="67">
        <f t="shared" si="378"/>
        <v>2676278.9500000002</v>
      </c>
      <c r="M785" s="67">
        <f t="shared" si="391"/>
        <v>2770730.11</v>
      </c>
      <c r="N785" s="67">
        <f>N786</f>
        <v>0</v>
      </c>
      <c r="O785" s="67">
        <f t="shared" si="379"/>
        <v>2770730.11</v>
      </c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  <c r="AG785" s="25"/>
      <c r="AH785" s="25"/>
      <c r="AI785" s="25"/>
      <c r="AJ785" s="25"/>
      <c r="AK785" s="25"/>
      <c r="AL785" s="25"/>
      <c r="AM785" s="25"/>
      <c r="AN785" s="25"/>
      <c r="AO785" s="25"/>
      <c r="AP785" s="25"/>
      <c r="AQ785" s="25"/>
      <c r="AR785" s="25"/>
      <c r="AS785" s="25"/>
      <c r="AT785" s="25"/>
      <c r="AU785" s="25"/>
      <c r="AV785" s="25"/>
      <c r="AW785" s="25"/>
      <c r="AX785" s="25"/>
      <c r="AY785" s="25"/>
      <c r="AZ785" s="25"/>
      <c r="BA785" s="25"/>
      <c r="BB785" s="25"/>
      <c r="BC785" s="25"/>
      <c r="BD785" s="25"/>
      <c r="BE785" s="25"/>
      <c r="BF785" s="25"/>
      <c r="BG785" s="25"/>
      <c r="BH785" s="25"/>
      <c r="BI785" s="25"/>
      <c r="BJ785" s="25"/>
      <c r="BK785" s="25"/>
      <c r="BL785" s="25"/>
      <c r="BM785" s="25"/>
      <c r="BN785" s="25"/>
      <c r="BO785" s="25"/>
      <c r="BP785" s="25"/>
      <c r="BQ785" s="25"/>
      <c r="BR785" s="25"/>
      <c r="BS785" s="25"/>
      <c r="BT785" s="25"/>
      <c r="BU785" s="25"/>
      <c r="BV785" s="25"/>
      <c r="BW785" s="25"/>
      <c r="BX785" s="25"/>
      <c r="BY785" s="25"/>
      <c r="BZ785" s="25"/>
      <c r="CA785" s="25"/>
      <c r="CB785" s="25"/>
      <c r="CC785" s="25"/>
      <c r="CD785" s="25"/>
      <c r="CE785" s="25"/>
      <c r="CF785" s="25"/>
      <c r="CG785" s="25"/>
      <c r="CH785" s="25"/>
      <c r="CI785" s="25"/>
      <c r="CJ785" s="25"/>
      <c r="CK785" s="25"/>
      <c r="CL785" s="25"/>
    </row>
    <row r="786" spans="1:90" s="31" customFormat="1" ht="36">
      <c r="A786" s="54" t="s">
        <v>229</v>
      </c>
      <c r="B786" s="6" t="s">
        <v>45</v>
      </c>
      <c r="C786" s="9" t="s">
        <v>13</v>
      </c>
      <c r="D786" s="9" t="s">
        <v>15</v>
      </c>
      <c r="E786" s="9" t="s">
        <v>369</v>
      </c>
      <c r="F786" s="9"/>
      <c r="G786" s="67">
        <f>G787+G789</f>
        <v>2585460.5300000003</v>
      </c>
      <c r="H786" s="67">
        <f>H787+H789</f>
        <v>0</v>
      </c>
      <c r="I786" s="67">
        <f t="shared" si="371"/>
        <v>2585460.5300000003</v>
      </c>
      <c r="J786" s="67">
        <f t="shared" ref="J786:M786" si="392">J787+J789</f>
        <v>2676278.9500000002</v>
      </c>
      <c r="K786" s="67">
        <f>K787+K789</f>
        <v>0</v>
      </c>
      <c r="L786" s="67">
        <f t="shared" si="378"/>
        <v>2676278.9500000002</v>
      </c>
      <c r="M786" s="67">
        <f t="shared" si="392"/>
        <v>2770730.11</v>
      </c>
      <c r="N786" s="67">
        <f>N787+N789</f>
        <v>0</v>
      </c>
      <c r="O786" s="67">
        <f t="shared" si="379"/>
        <v>2770730.11</v>
      </c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  <c r="AG786" s="25"/>
      <c r="AH786" s="25"/>
      <c r="AI786" s="25"/>
      <c r="AJ786" s="25"/>
      <c r="AK786" s="25"/>
      <c r="AL786" s="25"/>
      <c r="AM786" s="25"/>
      <c r="AN786" s="25"/>
      <c r="AO786" s="25"/>
      <c r="AP786" s="25"/>
      <c r="AQ786" s="25"/>
      <c r="AR786" s="25"/>
      <c r="AS786" s="25"/>
      <c r="AT786" s="25"/>
      <c r="AU786" s="25"/>
      <c r="AV786" s="25"/>
      <c r="AW786" s="25"/>
      <c r="AX786" s="25"/>
      <c r="AY786" s="25"/>
      <c r="AZ786" s="25"/>
      <c r="BA786" s="25"/>
      <c r="BB786" s="25"/>
      <c r="BC786" s="25"/>
      <c r="BD786" s="25"/>
      <c r="BE786" s="25"/>
      <c r="BF786" s="25"/>
      <c r="BG786" s="25"/>
      <c r="BH786" s="25"/>
      <c r="BI786" s="25"/>
      <c r="BJ786" s="25"/>
      <c r="BK786" s="25"/>
      <c r="BL786" s="25"/>
      <c r="BM786" s="25"/>
      <c r="BN786" s="25"/>
      <c r="BO786" s="25"/>
      <c r="BP786" s="25"/>
      <c r="BQ786" s="25"/>
      <c r="BR786" s="25"/>
      <c r="BS786" s="25"/>
      <c r="BT786" s="25"/>
      <c r="BU786" s="25"/>
      <c r="BV786" s="25"/>
      <c r="BW786" s="25"/>
      <c r="BX786" s="25"/>
      <c r="BY786" s="25"/>
      <c r="BZ786" s="25"/>
      <c r="CA786" s="25"/>
      <c r="CB786" s="25"/>
      <c r="CC786" s="25"/>
      <c r="CD786" s="25"/>
      <c r="CE786" s="25"/>
      <c r="CF786" s="25"/>
      <c r="CG786" s="25"/>
      <c r="CH786" s="25"/>
      <c r="CI786" s="25"/>
      <c r="CJ786" s="25"/>
      <c r="CK786" s="25"/>
      <c r="CL786" s="25"/>
    </row>
    <row r="787" spans="1:90" s="34" customFormat="1" ht="36">
      <c r="A787" s="7" t="s">
        <v>423</v>
      </c>
      <c r="B787" s="6" t="s">
        <v>45</v>
      </c>
      <c r="C787" s="9" t="s">
        <v>13</v>
      </c>
      <c r="D787" s="9" t="s">
        <v>15</v>
      </c>
      <c r="E787" s="9" t="s">
        <v>369</v>
      </c>
      <c r="F787" s="9" t="s">
        <v>54</v>
      </c>
      <c r="G787" s="67">
        <f>G788</f>
        <v>2340460.5300000003</v>
      </c>
      <c r="H787" s="67">
        <f>H788</f>
        <v>0</v>
      </c>
      <c r="I787" s="67">
        <f t="shared" si="371"/>
        <v>2340460.5300000003</v>
      </c>
      <c r="J787" s="67">
        <f t="shared" ref="J787:M787" si="393">J788</f>
        <v>2431278.9500000002</v>
      </c>
      <c r="K787" s="67">
        <f>K788</f>
        <v>0</v>
      </c>
      <c r="L787" s="67">
        <f t="shared" si="378"/>
        <v>2431278.9500000002</v>
      </c>
      <c r="M787" s="67">
        <f t="shared" si="393"/>
        <v>2525730.11</v>
      </c>
      <c r="N787" s="67">
        <f>N788</f>
        <v>0</v>
      </c>
      <c r="O787" s="67">
        <f t="shared" si="379"/>
        <v>2525730.11</v>
      </c>
      <c r="P787" s="24"/>
      <c r="Q787" s="24"/>
      <c r="R787" s="41"/>
      <c r="S787" s="41"/>
      <c r="T787" s="41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F787" s="41"/>
      <c r="AG787" s="41"/>
      <c r="AH787" s="41"/>
      <c r="AI787" s="41"/>
      <c r="AJ787" s="41"/>
      <c r="AK787" s="41"/>
      <c r="AL787" s="41"/>
      <c r="AM787" s="41"/>
      <c r="AN787" s="41"/>
      <c r="AO787" s="41"/>
      <c r="AP787" s="41"/>
      <c r="AQ787" s="41"/>
      <c r="AR787" s="41"/>
      <c r="AS787" s="41"/>
      <c r="AT787" s="41"/>
      <c r="AU787" s="41"/>
      <c r="AV787" s="41"/>
      <c r="AW787" s="41"/>
      <c r="AX787" s="41"/>
      <c r="AY787" s="41"/>
      <c r="AZ787" s="41"/>
      <c r="BA787" s="41"/>
      <c r="BB787" s="41"/>
      <c r="BC787" s="41"/>
      <c r="BD787" s="41"/>
      <c r="BE787" s="41"/>
      <c r="BF787" s="41"/>
      <c r="BG787" s="41"/>
      <c r="BH787" s="41"/>
      <c r="BI787" s="41"/>
      <c r="BJ787" s="41"/>
      <c r="BK787" s="41"/>
      <c r="BL787" s="41"/>
      <c r="BM787" s="41"/>
      <c r="BN787" s="41"/>
      <c r="BO787" s="41"/>
      <c r="BP787" s="41"/>
      <c r="BQ787" s="41"/>
      <c r="BR787" s="41"/>
      <c r="BS787" s="41"/>
      <c r="BT787" s="41"/>
      <c r="BU787" s="41"/>
      <c r="BV787" s="41"/>
      <c r="BW787" s="41"/>
      <c r="BX787" s="41"/>
      <c r="BY787" s="41"/>
      <c r="BZ787" s="41"/>
      <c r="CA787" s="41"/>
      <c r="CB787" s="41"/>
      <c r="CC787" s="41"/>
      <c r="CD787" s="41"/>
      <c r="CE787" s="41"/>
      <c r="CF787" s="41"/>
      <c r="CG787" s="41"/>
      <c r="CH787" s="41"/>
      <c r="CI787" s="41"/>
      <c r="CJ787" s="41"/>
      <c r="CK787" s="41"/>
      <c r="CL787" s="41"/>
    </row>
    <row r="788" spans="1:90" s="31" customFormat="1" ht="12">
      <c r="A788" s="7" t="s">
        <v>57</v>
      </c>
      <c r="B788" s="6" t="s">
        <v>45</v>
      </c>
      <c r="C788" s="9" t="s">
        <v>13</v>
      </c>
      <c r="D788" s="9" t="s">
        <v>15</v>
      </c>
      <c r="E788" s="9" t="s">
        <v>369</v>
      </c>
      <c r="F788" s="9" t="s">
        <v>56</v>
      </c>
      <c r="G788" s="67">
        <f>1600000+70000+670460.53</f>
        <v>2340460.5300000003</v>
      </c>
      <c r="H788" s="67"/>
      <c r="I788" s="67">
        <f t="shared" si="371"/>
        <v>2340460.5300000003</v>
      </c>
      <c r="J788" s="68">
        <f>1664000+70000+697278.95</f>
        <v>2431278.9500000002</v>
      </c>
      <c r="K788" s="67"/>
      <c r="L788" s="67">
        <f t="shared" si="378"/>
        <v>2431278.9500000002</v>
      </c>
      <c r="M788" s="67">
        <f>1730560+70000+725170.11</f>
        <v>2525730.11</v>
      </c>
      <c r="N788" s="67"/>
      <c r="O788" s="67">
        <f t="shared" si="379"/>
        <v>2525730.11</v>
      </c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  <c r="AG788" s="25"/>
      <c r="AH788" s="25"/>
      <c r="AI788" s="25"/>
      <c r="AJ788" s="25"/>
      <c r="AK788" s="25"/>
      <c r="AL788" s="25"/>
      <c r="AM788" s="25"/>
      <c r="AN788" s="25"/>
      <c r="AO788" s="25"/>
      <c r="AP788" s="25"/>
      <c r="AQ788" s="25"/>
      <c r="AR788" s="25"/>
      <c r="AS788" s="25"/>
      <c r="AT788" s="25"/>
      <c r="AU788" s="25"/>
      <c r="AV788" s="25"/>
      <c r="AW788" s="25"/>
      <c r="AX788" s="25"/>
      <c r="AY788" s="25"/>
      <c r="AZ788" s="25"/>
      <c r="BA788" s="25"/>
      <c r="BB788" s="25"/>
      <c r="BC788" s="25"/>
      <c r="BD788" s="25"/>
      <c r="BE788" s="25"/>
      <c r="BF788" s="25"/>
      <c r="BG788" s="25"/>
      <c r="BH788" s="25"/>
      <c r="BI788" s="25"/>
      <c r="BJ788" s="25"/>
      <c r="BK788" s="25"/>
      <c r="BL788" s="25"/>
      <c r="BM788" s="25"/>
      <c r="BN788" s="25"/>
      <c r="BO788" s="25"/>
      <c r="BP788" s="25"/>
      <c r="BQ788" s="25"/>
      <c r="BR788" s="25"/>
      <c r="BS788" s="25"/>
      <c r="BT788" s="25"/>
      <c r="BU788" s="25"/>
      <c r="BV788" s="25"/>
      <c r="BW788" s="25"/>
      <c r="BX788" s="25"/>
      <c r="BY788" s="25"/>
      <c r="BZ788" s="25"/>
      <c r="CA788" s="25"/>
      <c r="CB788" s="25"/>
      <c r="CC788" s="25"/>
      <c r="CD788" s="25"/>
      <c r="CE788" s="25"/>
      <c r="CF788" s="25"/>
      <c r="CG788" s="25"/>
      <c r="CH788" s="25"/>
      <c r="CI788" s="25"/>
      <c r="CJ788" s="25"/>
      <c r="CK788" s="25"/>
      <c r="CL788" s="25"/>
    </row>
    <row r="789" spans="1:90" s="31" customFormat="1" ht="12">
      <c r="A789" s="7" t="s">
        <v>425</v>
      </c>
      <c r="B789" s="6" t="s">
        <v>45</v>
      </c>
      <c r="C789" s="9" t="s">
        <v>13</v>
      </c>
      <c r="D789" s="9" t="s">
        <v>15</v>
      </c>
      <c r="E789" s="9" t="s">
        <v>369</v>
      </c>
      <c r="F789" s="9" t="s">
        <v>61</v>
      </c>
      <c r="G789" s="67">
        <f>G790</f>
        <v>245000</v>
      </c>
      <c r="H789" s="67">
        <f>H790</f>
        <v>0</v>
      </c>
      <c r="I789" s="67">
        <f t="shared" si="371"/>
        <v>245000</v>
      </c>
      <c r="J789" s="67">
        <f t="shared" ref="J789:M789" si="394">J790</f>
        <v>245000</v>
      </c>
      <c r="K789" s="67">
        <f>K790</f>
        <v>0</v>
      </c>
      <c r="L789" s="67">
        <f t="shared" si="378"/>
        <v>245000</v>
      </c>
      <c r="M789" s="67">
        <f t="shared" si="394"/>
        <v>245000</v>
      </c>
      <c r="N789" s="67">
        <f>N790</f>
        <v>0</v>
      </c>
      <c r="O789" s="67">
        <f t="shared" si="379"/>
        <v>245000</v>
      </c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  <c r="AD789" s="25"/>
      <c r="AE789" s="25"/>
      <c r="AF789" s="25"/>
      <c r="AG789" s="25"/>
      <c r="AH789" s="25"/>
      <c r="AI789" s="25"/>
      <c r="AJ789" s="25"/>
      <c r="AK789" s="25"/>
      <c r="AL789" s="25"/>
      <c r="AM789" s="25"/>
      <c r="AN789" s="25"/>
      <c r="AO789" s="25"/>
      <c r="AP789" s="25"/>
      <c r="AQ789" s="25"/>
      <c r="AR789" s="25"/>
      <c r="AS789" s="25"/>
      <c r="AT789" s="25"/>
      <c r="AU789" s="25"/>
      <c r="AV789" s="25"/>
      <c r="AW789" s="25"/>
      <c r="AX789" s="25"/>
      <c r="AY789" s="25"/>
      <c r="AZ789" s="25"/>
      <c r="BA789" s="25"/>
      <c r="BB789" s="25"/>
      <c r="BC789" s="25"/>
      <c r="BD789" s="25"/>
      <c r="BE789" s="25"/>
      <c r="BF789" s="25"/>
      <c r="BG789" s="25"/>
      <c r="BH789" s="25"/>
      <c r="BI789" s="25"/>
      <c r="BJ789" s="25"/>
      <c r="BK789" s="25"/>
      <c r="BL789" s="25"/>
      <c r="BM789" s="25"/>
      <c r="BN789" s="25"/>
      <c r="BO789" s="25"/>
      <c r="BP789" s="25"/>
      <c r="BQ789" s="25"/>
      <c r="BR789" s="25"/>
      <c r="BS789" s="25"/>
      <c r="BT789" s="25"/>
      <c r="BU789" s="25"/>
      <c r="BV789" s="25"/>
      <c r="BW789" s="25"/>
      <c r="BX789" s="25"/>
      <c r="BY789" s="25"/>
      <c r="BZ789" s="25"/>
      <c r="CA789" s="25"/>
      <c r="CB789" s="25"/>
      <c r="CC789" s="25"/>
      <c r="CD789" s="25"/>
      <c r="CE789" s="25"/>
      <c r="CF789" s="25"/>
      <c r="CG789" s="25"/>
      <c r="CH789" s="25"/>
      <c r="CI789" s="25"/>
      <c r="CJ789" s="25"/>
      <c r="CK789" s="25"/>
      <c r="CL789" s="25"/>
    </row>
    <row r="790" spans="1:90" s="31" customFormat="1" ht="12">
      <c r="A790" s="7" t="s">
        <v>82</v>
      </c>
      <c r="B790" s="6" t="s">
        <v>45</v>
      </c>
      <c r="C790" s="9" t="s">
        <v>13</v>
      </c>
      <c r="D790" s="9" t="s">
        <v>15</v>
      </c>
      <c r="E790" s="9" t="s">
        <v>369</v>
      </c>
      <c r="F790" s="9" t="s">
        <v>62</v>
      </c>
      <c r="G790" s="67">
        <v>245000</v>
      </c>
      <c r="H790" s="67"/>
      <c r="I790" s="67">
        <f t="shared" si="371"/>
        <v>245000</v>
      </c>
      <c r="J790" s="68">
        <v>245000</v>
      </c>
      <c r="K790" s="67"/>
      <c r="L790" s="67">
        <f t="shared" si="378"/>
        <v>245000</v>
      </c>
      <c r="M790" s="67">
        <v>245000</v>
      </c>
      <c r="N790" s="67"/>
      <c r="O790" s="67">
        <f t="shared" si="379"/>
        <v>245000</v>
      </c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  <c r="AG790" s="25"/>
      <c r="AH790" s="25"/>
      <c r="AI790" s="25"/>
      <c r="AJ790" s="25"/>
      <c r="AK790" s="25"/>
      <c r="AL790" s="25"/>
      <c r="AM790" s="25"/>
      <c r="AN790" s="25"/>
      <c r="AO790" s="25"/>
      <c r="AP790" s="25"/>
      <c r="AQ790" s="25"/>
      <c r="AR790" s="25"/>
      <c r="AS790" s="25"/>
      <c r="AT790" s="25"/>
      <c r="AU790" s="25"/>
      <c r="AV790" s="25"/>
      <c r="AW790" s="25"/>
      <c r="AX790" s="25"/>
      <c r="AY790" s="25"/>
      <c r="AZ790" s="25"/>
      <c r="BA790" s="25"/>
      <c r="BB790" s="25"/>
      <c r="BC790" s="25"/>
      <c r="BD790" s="25"/>
      <c r="BE790" s="25"/>
      <c r="BF790" s="25"/>
      <c r="BG790" s="25"/>
      <c r="BH790" s="25"/>
      <c r="BI790" s="25"/>
      <c r="BJ790" s="25"/>
      <c r="BK790" s="25"/>
      <c r="BL790" s="25"/>
      <c r="BM790" s="25"/>
      <c r="BN790" s="25"/>
      <c r="BO790" s="25"/>
      <c r="BP790" s="25"/>
      <c r="BQ790" s="25"/>
      <c r="BR790" s="25"/>
      <c r="BS790" s="25"/>
      <c r="BT790" s="25"/>
      <c r="BU790" s="25"/>
      <c r="BV790" s="25"/>
      <c r="BW790" s="25"/>
      <c r="BX790" s="25"/>
      <c r="BY790" s="25"/>
      <c r="BZ790" s="25"/>
      <c r="CA790" s="25"/>
      <c r="CB790" s="25"/>
      <c r="CC790" s="25"/>
      <c r="CD790" s="25"/>
      <c r="CE790" s="25"/>
      <c r="CF790" s="25"/>
      <c r="CG790" s="25"/>
      <c r="CH790" s="25"/>
      <c r="CI790" s="25"/>
      <c r="CJ790" s="25"/>
      <c r="CK790" s="25"/>
      <c r="CL790" s="25"/>
    </row>
    <row r="791" spans="1:90" s="32" customFormat="1" ht="12">
      <c r="A791" s="1" t="s">
        <v>31</v>
      </c>
      <c r="B791" s="2" t="s">
        <v>45</v>
      </c>
      <c r="C791" s="12" t="s">
        <v>41</v>
      </c>
      <c r="D791" s="12"/>
      <c r="E791" s="12"/>
      <c r="F791" s="12"/>
      <c r="G791" s="65">
        <f t="shared" ref="G791:N795" si="395">G792</f>
        <v>200000</v>
      </c>
      <c r="H791" s="65">
        <f t="shared" si="395"/>
        <v>0</v>
      </c>
      <c r="I791" s="65">
        <f t="shared" si="371"/>
        <v>200000</v>
      </c>
      <c r="J791" s="65">
        <f t="shared" si="395"/>
        <v>200000</v>
      </c>
      <c r="K791" s="65">
        <f t="shared" si="395"/>
        <v>0</v>
      </c>
      <c r="L791" s="65">
        <f t="shared" si="378"/>
        <v>200000</v>
      </c>
      <c r="M791" s="65">
        <f t="shared" si="395"/>
        <v>200000</v>
      </c>
      <c r="N791" s="65">
        <f t="shared" si="395"/>
        <v>0</v>
      </c>
      <c r="O791" s="65">
        <f t="shared" si="379"/>
        <v>200000</v>
      </c>
      <c r="P791" s="25"/>
      <c r="Q791" s="25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  <c r="BI791" s="50"/>
      <c r="BJ791" s="50"/>
      <c r="BK791" s="50"/>
      <c r="BL791" s="50"/>
      <c r="BM791" s="50"/>
      <c r="BN791" s="50"/>
      <c r="BO791" s="50"/>
      <c r="BP791" s="50"/>
      <c r="BQ791" s="50"/>
      <c r="BR791" s="50"/>
      <c r="BS791" s="50"/>
      <c r="BT791" s="50"/>
      <c r="BU791" s="50"/>
      <c r="BV791" s="50"/>
      <c r="BW791" s="50"/>
      <c r="BX791" s="50"/>
      <c r="BY791" s="50"/>
      <c r="BZ791" s="50"/>
      <c r="CA791" s="50"/>
      <c r="CB791" s="50"/>
      <c r="CC791" s="50"/>
      <c r="CD791" s="50"/>
      <c r="CE791" s="50"/>
      <c r="CF791" s="50"/>
      <c r="CG791" s="50"/>
      <c r="CH791" s="50"/>
      <c r="CI791" s="50"/>
      <c r="CJ791" s="50"/>
      <c r="CK791" s="50"/>
      <c r="CL791" s="50"/>
    </row>
    <row r="792" spans="1:90" s="34" customFormat="1" ht="12">
      <c r="A792" s="19" t="s">
        <v>50</v>
      </c>
      <c r="B792" s="4" t="s">
        <v>45</v>
      </c>
      <c r="C792" s="21" t="s">
        <v>41</v>
      </c>
      <c r="D792" s="21" t="s">
        <v>5</v>
      </c>
      <c r="E792" s="21"/>
      <c r="F792" s="21"/>
      <c r="G792" s="66">
        <f t="shared" si="395"/>
        <v>200000</v>
      </c>
      <c r="H792" s="66">
        <f t="shared" si="395"/>
        <v>0</v>
      </c>
      <c r="I792" s="66">
        <f t="shared" si="371"/>
        <v>200000</v>
      </c>
      <c r="J792" s="66">
        <f t="shared" si="395"/>
        <v>200000</v>
      </c>
      <c r="K792" s="66">
        <f t="shared" si="395"/>
        <v>0</v>
      </c>
      <c r="L792" s="66">
        <f t="shared" si="378"/>
        <v>200000</v>
      </c>
      <c r="M792" s="66">
        <f t="shared" si="395"/>
        <v>200000</v>
      </c>
      <c r="N792" s="66">
        <f t="shared" si="395"/>
        <v>0</v>
      </c>
      <c r="O792" s="66">
        <f t="shared" si="379"/>
        <v>200000</v>
      </c>
      <c r="P792" s="24"/>
      <c r="Q792" s="24"/>
      <c r="R792" s="41"/>
      <c r="S792" s="41"/>
      <c r="T792" s="41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F792" s="41"/>
      <c r="AG792" s="41"/>
      <c r="AH792" s="41"/>
      <c r="AI792" s="41"/>
      <c r="AJ792" s="41"/>
      <c r="AK792" s="41"/>
      <c r="AL792" s="41"/>
      <c r="AM792" s="41"/>
      <c r="AN792" s="41"/>
      <c r="AO792" s="41"/>
      <c r="AP792" s="41"/>
      <c r="AQ792" s="41"/>
      <c r="AR792" s="41"/>
      <c r="AS792" s="41"/>
      <c r="AT792" s="41"/>
      <c r="AU792" s="41"/>
      <c r="AV792" s="41"/>
      <c r="AW792" s="41"/>
      <c r="AX792" s="41"/>
      <c r="AY792" s="41"/>
      <c r="AZ792" s="41"/>
      <c r="BA792" s="41"/>
      <c r="BB792" s="41"/>
      <c r="BC792" s="41"/>
      <c r="BD792" s="41"/>
      <c r="BE792" s="41"/>
      <c r="BF792" s="41"/>
      <c r="BG792" s="41"/>
      <c r="BH792" s="41"/>
      <c r="BI792" s="41"/>
      <c r="BJ792" s="41"/>
      <c r="BK792" s="41"/>
      <c r="BL792" s="41"/>
      <c r="BM792" s="41"/>
      <c r="BN792" s="41"/>
      <c r="BO792" s="41"/>
      <c r="BP792" s="41"/>
      <c r="BQ792" s="41"/>
      <c r="BR792" s="41"/>
      <c r="BS792" s="41"/>
      <c r="BT792" s="41"/>
      <c r="BU792" s="41"/>
      <c r="BV792" s="41"/>
      <c r="BW792" s="41"/>
      <c r="BX792" s="41"/>
      <c r="BY792" s="41"/>
      <c r="BZ792" s="41"/>
      <c r="CA792" s="41"/>
      <c r="CB792" s="41"/>
      <c r="CC792" s="41"/>
      <c r="CD792" s="41"/>
      <c r="CE792" s="41"/>
      <c r="CF792" s="41"/>
      <c r="CG792" s="41"/>
      <c r="CH792" s="41"/>
      <c r="CI792" s="41"/>
      <c r="CJ792" s="41"/>
      <c r="CK792" s="41"/>
      <c r="CL792" s="41"/>
    </row>
    <row r="793" spans="1:90" s="31" customFormat="1" ht="24">
      <c r="A793" s="10" t="s">
        <v>370</v>
      </c>
      <c r="B793" s="6" t="s">
        <v>45</v>
      </c>
      <c r="C793" s="9" t="s">
        <v>41</v>
      </c>
      <c r="D793" s="9" t="s">
        <v>5</v>
      </c>
      <c r="E793" s="6" t="s">
        <v>145</v>
      </c>
      <c r="F793" s="6"/>
      <c r="G793" s="67">
        <f>G794</f>
        <v>200000</v>
      </c>
      <c r="H793" s="67">
        <f>H794</f>
        <v>0</v>
      </c>
      <c r="I793" s="67">
        <f t="shared" si="371"/>
        <v>200000</v>
      </c>
      <c r="J793" s="67">
        <f t="shared" si="395"/>
        <v>200000</v>
      </c>
      <c r="K793" s="67">
        <f>K794</f>
        <v>0</v>
      </c>
      <c r="L793" s="67">
        <f t="shared" si="378"/>
        <v>200000</v>
      </c>
      <c r="M793" s="67">
        <f t="shared" si="395"/>
        <v>200000</v>
      </c>
      <c r="N793" s="67">
        <f>N794</f>
        <v>0</v>
      </c>
      <c r="O793" s="67">
        <f t="shared" si="379"/>
        <v>200000</v>
      </c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  <c r="AG793" s="25"/>
      <c r="AH793" s="25"/>
      <c r="AI793" s="25"/>
      <c r="AJ793" s="25"/>
      <c r="AK793" s="25"/>
      <c r="AL793" s="25"/>
      <c r="AM793" s="25"/>
      <c r="AN793" s="25"/>
      <c r="AO793" s="25"/>
      <c r="AP793" s="25"/>
      <c r="AQ793" s="25"/>
      <c r="AR793" s="25"/>
      <c r="AS793" s="25"/>
      <c r="AT793" s="25"/>
      <c r="AU793" s="25"/>
      <c r="AV793" s="25"/>
      <c r="AW793" s="25"/>
      <c r="AX793" s="25"/>
      <c r="AY793" s="25"/>
      <c r="AZ793" s="25"/>
      <c r="BA793" s="25"/>
      <c r="BB793" s="25"/>
      <c r="BC793" s="25"/>
      <c r="BD793" s="25"/>
      <c r="BE793" s="25"/>
      <c r="BF793" s="25"/>
      <c r="BG793" s="25"/>
      <c r="BH793" s="25"/>
      <c r="BI793" s="25"/>
      <c r="BJ793" s="25"/>
      <c r="BK793" s="25"/>
      <c r="BL793" s="25"/>
      <c r="BM793" s="25"/>
      <c r="BN793" s="25"/>
      <c r="BO793" s="25"/>
      <c r="BP793" s="25"/>
      <c r="BQ793" s="25"/>
      <c r="BR793" s="25"/>
      <c r="BS793" s="25"/>
      <c r="BT793" s="25"/>
      <c r="BU793" s="25"/>
      <c r="BV793" s="25"/>
      <c r="BW793" s="25"/>
      <c r="BX793" s="25"/>
      <c r="BY793" s="25"/>
      <c r="BZ793" s="25"/>
      <c r="CA793" s="25"/>
      <c r="CB793" s="25"/>
      <c r="CC793" s="25"/>
      <c r="CD793" s="25"/>
      <c r="CE793" s="25"/>
      <c r="CF793" s="25"/>
      <c r="CG793" s="25"/>
      <c r="CH793" s="25"/>
      <c r="CI793" s="25"/>
      <c r="CJ793" s="25"/>
      <c r="CK793" s="25"/>
      <c r="CL793" s="25"/>
    </row>
    <row r="794" spans="1:90" s="31" customFormat="1" ht="12">
      <c r="A794" s="10" t="s">
        <v>79</v>
      </c>
      <c r="B794" s="6" t="s">
        <v>45</v>
      </c>
      <c r="C794" s="9" t="s">
        <v>41</v>
      </c>
      <c r="D794" s="9" t="s">
        <v>5</v>
      </c>
      <c r="E794" s="6" t="s">
        <v>371</v>
      </c>
      <c r="F794" s="6"/>
      <c r="G794" s="67">
        <f t="shared" si="395"/>
        <v>200000</v>
      </c>
      <c r="H794" s="67">
        <f t="shared" si="395"/>
        <v>0</v>
      </c>
      <c r="I794" s="67">
        <f t="shared" si="371"/>
        <v>200000</v>
      </c>
      <c r="J794" s="67">
        <f t="shared" si="395"/>
        <v>200000</v>
      </c>
      <c r="K794" s="67">
        <f t="shared" si="395"/>
        <v>0</v>
      </c>
      <c r="L794" s="67">
        <f t="shared" si="378"/>
        <v>200000</v>
      </c>
      <c r="M794" s="67">
        <f t="shared" si="395"/>
        <v>200000</v>
      </c>
      <c r="N794" s="88">
        <f t="shared" si="395"/>
        <v>0</v>
      </c>
      <c r="O794" s="67">
        <f t="shared" si="379"/>
        <v>200000</v>
      </c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  <c r="AG794" s="25"/>
      <c r="AH794" s="25"/>
      <c r="AI794" s="25"/>
      <c r="AJ794" s="25"/>
      <c r="AK794" s="25"/>
      <c r="AL794" s="25"/>
      <c r="AM794" s="25"/>
      <c r="AN794" s="25"/>
      <c r="AO794" s="25"/>
      <c r="AP794" s="25"/>
      <c r="AQ794" s="25"/>
      <c r="AR794" s="25"/>
      <c r="AS794" s="25"/>
      <c r="AT794" s="25"/>
      <c r="AU794" s="25"/>
      <c r="AV794" s="25"/>
      <c r="AW794" s="25"/>
      <c r="AX794" s="25"/>
      <c r="AY794" s="25"/>
      <c r="AZ794" s="25"/>
      <c r="BA794" s="25"/>
      <c r="BB794" s="25"/>
      <c r="BC794" s="25"/>
      <c r="BD794" s="25"/>
      <c r="BE794" s="25"/>
      <c r="BF794" s="25"/>
      <c r="BG794" s="25"/>
      <c r="BH794" s="25"/>
      <c r="BI794" s="25"/>
      <c r="BJ794" s="25"/>
      <c r="BK794" s="25"/>
      <c r="BL794" s="25"/>
      <c r="BM794" s="25"/>
      <c r="BN794" s="25"/>
      <c r="BO794" s="25"/>
      <c r="BP794" s="25"/>
      <c r="BQ794" s="25"/>
      <c r="BR794" s="25"/>
      <c r="BS794" s="25"/>
      <c r="BT794" s="25"/>
      <c r="BU794" s="25"/>
      <c r="BV794" s="25"/>
      <c r="BW794" s="25"/>
      <c r="BX794" s="25"/>
      <c r="BY794" s="25"/>
      <c r="BZ794" s="25"/>
      <c r="CA794" s="25"/>
      <c r="CB794" s="25"/>
      <c r="CC794" s="25"/>
      <c r="CD794" s="25"/>
      <c r="CE794" s="25"/>
      <c r="CF794" s="25"/>
      <c r="CG794" s="25"/>
      <c r="CH794" s="25"/>
      <c r="CI794" s="25"/>
      <c r="CJ794" s="25"/>
      <c r="CK794" s="25"/>
      <c r="CL794" s="25"/>
    </row>
    <row r="795" spans="1:90" s="31" customFormat="1" ht="24">
      <c r="A795" s="7" t="s">
        <v>88</v>
      </c>
      <c r="B795" s="6" t="s">
        <v>45</v>
      </c>
      <c r="C795" s="9" t="s">
        <v>41</v>
      </c>
      <c r="D795" s="9" t="s">
        <v>5</v>
      </c>
      <c r="E795" s="6" t="s">
        <v>371</v>
      </c>
      <c r="F795" s="6" t="s">
        <v>87</v>
      </c>
      <c r="G795" s="67">
        <f t="shared" si="395"/>
        <v>200000</v>
      </c>
      <c r="H795" s="67">
        <f t="shared" si="395"/>
        <v>0</v>
      </c>
      <c r="I795" s="67">
        <f t="shared" si="371"/>
        <v>200000</v>
      </c>
      <c r="J795" s="67">
        <f t="shared" si="395"/>
        <v>200000</v>
      </c>
      <c r="K795" s="67">
        <f t="shared" si="395"/>
        <v>0</v>
      </c>
      <c r="L795" s="67">
        <f t="shared" si="378"/>
        <v>200000</v>
      </c>
      <c r="M795" s="67">
        <f t="shared" si="395"/>
        <v>200000</v>
      </c>
      <c r="N795" s="88">
        <f t="shared" si="395"/>
        <v>0</v>
      </c>
      <c r="O795" s="67">
        <f t="shared" si="379"/>
        <v>200000</v>
      </c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  <c r="AG795" s="25"/>
      <c r="AH795" s="25"/>
      <c r="AI795" s="25"/>
      <c r="AJ795" s="25"/>
      <c r="AK795" s="25"/>
      <c r="AL795" s="25"/>
      <c r="AM795" s="25"/>
      <c r="AN795" s="25"/>
      <c r="AO795" s="25"/>
      <c r="AP795" s="25"/>
      <c r="AQ795" s="25"/>
      <c r="AR795" s="25"/>
      <c r="AS795" s="25"/>
      <c r="AT795" s="25"/>
      <c r="AU795" s="25"/>
      <c r="AV795" s="25"/>
      <c r="AW795" s="25"/>
      <c r="AX795" s="25"/>
      <c r="AY795" s="25"/>
      <c r="AZ795" s="25"/>
      <c r="BA795" s="25"/>
      <c r="BB795" s="25"/>
      <c r="BC795" s="25"/>
      <c r="BD795" s="25"/>
      <c r="BE795" s="25"/>
      <c r="BF795" s="25"/>
      <c r="BG795" s="25"/>
      <c r="BH795" s="25"/>
      <c r="BI795" s="25"/>
      <c r="BJ795" s="25"/>
      <c r="BK795" s="25"/>
      <c r="BL795" s="25"/>
      <c r="BM795" s="25"/>
      <c r="BN795" s="25"/>
      <c r="BO795" s="25"/>
      <c r="BP795" s="25"/>
      <c r="BQ795" s="25"/>
      <c r="BR795" s="25"/>
      <c r="BS795" s="25"/>
      <c r="BT795" s="25"/>
      <c r="BU795" s="25"/>
      <c r="BV795" s="25"/>
      <c r="BW795" s="25"/>
      <c r="BX795" s="25"/>
      <c r="BY795" s="25"/>
      <c r="BZ795" s="25"/>
      <c r="CA795" s="25"/>
      <c r="CB795" s="25"/>
      <c r="CC795" s="25"/>
      <c r="CD795" s="25"/>
      <c r="CE795" s="25"/>
      <c r="CF795" s="25"/>
      <c r="CG795" s="25"/>
      <c r="CH795" s="25"/>
      <c r="CI795" s="25"/>
      <c r="CJ795" s="25"/>
      <c r="CK795" s="25"/>
      <c r="CL795" s="25"/>
    </row>
    <row r="796" spans="1:90" s="31" customFormat="1" ht="12">
      <c r="A796" s="7" t="s">
        <v>188</v>
      </c>
      <c r="B796" s="6" t="s">
        <v>45</v>
      </c>
      <c r="C796" s="9" t="s">
        <v>41</v>
      </c>
      <c r="D796" s="9" t="s">
        <v>5</v>
      </c>
      <c r="E796" s="6" t="s">
        <v>371</v>
      </c>
      <c r="F796" s="6" t="s">
        <v>189</v>
      </c>
      <c r="G796" s="67">
        <v>200000</v>
      </c>
      <c r="H796" s="67"/>
      <c r="I796" s="67">
        <f t="shared" si="371"/>
        <v>200000</v>
      </c>
      <c r="J796" s="68">
        <v>200000</v>
      </c>
      <c r="K796" s="67"/>
      <c r="L796" s="67">
        <f t="shared" si="378"/>
        <v>200000</v>
      </c>
      <c r="M796" s="67">
        <v>200000</v>
      </c>
      <c r="N796" s="88"/>
      <c r="O796" s="67">
        <f t="shared" si="379"/>
        <v>200000</v>
      </c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  <c r="AG796" s="25"/>
      <c r="AH796" s="25"/>
      <c r="AI796" s="25"/>
      <c r="AJ796" s="25"/>
      <c r="AK796" s="25"/>
      <c r="AL796" s="25"/>
      <c r="AM796" s="25"/>
      <c r="AN796" s="25"/>
      <c r="AO796" s="25"/>
      <c r="AP796" s="25"/>
      <c r="AQ796" s="25"/>
      <c r="AR796" s="25"/>
      <c r="AS796" s="25"/>
      <c r="AT796" s="25"/>
      <c r="AU796" s="25"/>
      <c r="AV796" s="25"/>
      <c r="AW796" s="25"/>
      <c r="AX796" s="25"/>
      <c r="AY796" s="25"/>
      <c r="AZ796" s="25"/>
      <c r="BA796" s="25"/>
      <c r="BB796" s="25"/>
      <c r="BC796" s="25"/>
      <c r="BD796" s="25"/>
      <c r="BE796" s="25"/>
      <c r="BF796" s="25"/>
      <c r="BG796" s="25"/>
      <c r="BH796" s="25"/>
      <c r="BI796" s="25"/>
      <c r="BJ796" s="25"/>
      <c r="BK796" s="25"/>
      <c r="BL796" s="25"/>
      <c r="BM796" s="25"/>
      <c r="BN796" s="25"/>
      <c r="BO796" s="25"/>
      <c r="BP796" s="25"/>
      <c r="BQ796" s="25"/>
      <c r="BR796" s="25"/>
      <c r="BS796" s="25"/>
      <c r="BT796" s="25"/>
      <c r="BU796" s="25"/>
      <c r="BV796" s="25"/>
      <c r="BW796" s="25"/>
      <c r="BX796" s="25"/>
      <c r="BY796" s="25"/>
      <c r="BZ796" s="25"/>
      <c r="CA796" s="25"/>
      <c r="CB796" s="25"/>
      <c r="CC796" s="25"/>
      <c r="CD796" s="25"/>
      <c r="CE796" s="25"/>
      <c r="CF796" s="25"/>
      <c r="CG796" s="25"/>
      <c r="CH796" s="25"/>
      <c r="CI796" s="25"/>
      <c r="CJ796" s="25"/>
      <c r="CK796" s="25"/>
      <c r="CL796" s="25"/>
    </row>
    <row r="797" spans="1:90" s="31" customFormat="1" ht="5.25" customHeight="1">
      <c r="A797" s="7"/>
      <c r="B797" s="6"/>
      <c r="C797" s="9"/>
      <c r="D797" s="9"/>
      <c r="E797" s="9"/>
      <c r="F797" s="9"/>
      <c r="G797" s="67"/>
      <c r="H797" s="67"/>
      <c r="I797" s="65"/>
      <c r="J797" s="68"/>
      <c r="K797" s="68"/>
      <c r="L797" s="68"/>
      <c r="M797" s="65"/>
      <c r="N797" s="25"/>
      <c r="O797" s="91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  <c r="AG797" s="25"/>
      <c r="AH797" s="25"/>
      <c r="AI797" s="25"/>
      <c r="AJ797" s="25"/>
      <c r="AK797" s="25"/>
      <c r="AL797" s="25"/>
      <c r="AM797" s="25"/>
      <c r="AN797" s="25"/>
      <c r="AO797" s="25"/>
      <c r="AP797" s="25"/>
      <c r="AQ797" s="25"/>
      <c r="AR797" s="25"/>
      <c r="AS797" s="25"/>
      <c r="AT797" s="25"/>
      <c r="AU797" s="25"/>
      <c r="AV797" s="25"/>
      <c r="AW797" s="25"/>
      <c r="AX797" s="25"/>
      <c r="AY797" s="25"/>
      <c r="AZ797" s="25"/>
      <c r="BA797" s="25"/>
      <c r="BB797" s="25"/>
      <c r="BC797" s="25"/>
      <c r="BD797" s="25"/>
      <c r="BE797" s="25"/>
      <c r="BF797" s="25"/>
      <c r="BG797" s="25"/>
      <c r="BH797" s="25"/>
      <c r="BI797" s="25"/>
      <c r="BJ797" s="25"/>
      <c r="BK797" s="25"/>
      <c r="BL797" s="25"/>
      <c r="BM797" s="25"/>
      <c r="BN797" s="25"/>
      <c r="BO797" s="25"/>
      <c r="BP797" s="25"/>
      <c r="BQ797" s="25"/>
      <c r="BR797" s="25"/>
      <c r="BS797" s="25"/>
      <c r="BT797" s="25"/>
      <c r="BU797" s="25"/>
      <c r="BV797" s="25"/>
      <c r="BW797" s="25"/>
      <c r="BX797" s="25"/>
      <c r="BY797" s="25"/>
      <c r="BZ797" s="25"/>
      <c r="CA797" s="25"/>
      <c r="CB797" s="25"/>
      <c r="CC797" s="25"/>
      <c r="CD797" s="25"/>
      <c r="CE797" s="25"/>
      <c r="CF797" s="25"/>
      <c r="CG797" s="25"/>
      <c r="CH797" s="25"/>
      <c r="CI797" s="25"/>
      <c r="CJ797" s="25"/>
      <c r="CK797" s="25"/>
      <c r="CL797" s="25"/>
    </row>
    <row r="798" spans="1:90" s="31" customFormat="1" ht="25.5">
      <c r="A798" s="40" t="s">
        <v>521</v>
      </c>
      <c r="B798" s="2" t="s">
        <v>46</v>
      </c>
      <c r="C798" s="13"/>
      <c r="D798" s="13"/>
      <c r="E798" s="13"/>
      <c r="F798" s="13"/>
      <c r="G798" s="65">
        <f>G799+G840+G847+G867+G855</f>
        <v>45287408.450000003</v>
      </c>
      <c r="H798" s="65">
        <f>H799+H840+H847+H867+H855</f>
        <v>-2466624</v>
      </c>
      <c r="I798" s="65">
        <f t="shared" si="371"/>
        <v>42820784.450000003</v>
      </c>
      <c r="J798" s="65">
        <f>J799+J840+J847+J867+J855</f>
        <v>33296977.649999999</v>
      </c>
      <c r="K798" s="65">
        <f>K799+K840+K847+K867+K855</f>
        <v>0</v>
      </c>
      <c r="L798" s="65">
        <f t="shared" ref="L798:L861" si="396">J798+K798</f>
        <v>33296977.649999999</v>
      </c>
      <c r="M798" s="65">
        <f>M799+M840+M847+M867+M855</f>
        <v>38299634.149999999</v>
      </c>
      <c r="N798" s="89">
        <f>N799+N840+N847+N867+N855</f>
        <v>0</v>
      </c>
      <c r="O798" s="65">
        <f t="shared" ref="O798:O861" si="397">M798+N798</f>
        <v>38299634.149999999</v>
      </c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  <c r="AG798" s="25"/>
      <c r="AH798" s="25"/>
      <c r="AI798" s="25"/>
      <c r="AJ798" s="25"/>
      <c r="AK798" s="25"/>
      <c r="AL798" s="25"/>
      <c r="AM798" s="25"/>
      <c r="AN798" s="25"/>
      <c r="AO798" s="25"/>
      <c r="AP798" s="25"/>
      <c r="AQ798" s="25"/>
      <c r="AR798" s="25"/>
      <c r="AS798" s="25"/>
      <c r="AT798" s="25"/>
      <c r="AU798" s="25"/>
      <c r="AV798" s="25"/>
      <c r="AW798" s="25"/>
      <c r="AX798" s="25"/>
      <c r="AY798" s="25"/>
      <c r="AZ798" s="25"/>
      <c r="BA798" s="25"/>
      <c r="BB798" s="25"/>
      <c r="BC798" s="25"/>
      <c r="BD798" s="25"/>
      <c r="BE798" s="25"/>
      <c r="BF798" s="25"/>
      <c r="BG798" s="25"/>
      <c r="BH798" s="25"/>
      <c r="BI798" s="25"/>
      <c r="BJ798" s="25"/>
      <c r="BK798" s="25"/>
      <c r="BL798" s="25"/>
      <c r="BM798" s="25"/>
      <c r="BN798" s="25"/>
      <c r="BO798" s="25"/>
      <c r="BP798" s="25"/>
      <c r="BQ798" s="25"/>
      <c r="BR798" s="25"/>
      <c r="BS798" s="25"/>
      <c r="BT798" s="25"/>
      <c r="BU798" s="25"/>
      <c r="BV798" s="25"/>
      <c r="BW798" s="25"/>
      <c r="BX798" s="25"/>
      <c r="BY798" s="25"/>
      <c r="BZ798" s="25"/>
      <c r="CA798" s="25"/>
      <c r="CB798" s="25"/>
      <c r="CC798" s="25"/>
      <c r="CD798" s="25"/>
      <c r="CE798" s="25"/>
      <c r="CF798" s="25"/>
      <c r="CG798" s="25"/>
      <c r="CH798" s="25"/>
      <c r="CI798" s="25"/>
      <c r="CJ798" s="25"/>
      <c r="CK798" s="25"/>
      <c r="CL798" s="25"/>
    </row>
    <row r="799" spans="1:90" s="31" customFormat="1" ht="12">
      <c r="A799" s="14" t="s">
        <v>1</v>
      </c>
      <c r="B799" s="2" t="s">
        <v>46</v>
      </c>
      <c r="C799" s="2" t="s">
        <v>5</v>
      </c>
      <c r="D799" s="13"/>
      <c r="E799" s="13"/>
      <c r="F799" s="13"/>
      <c r="G799" s="65">
        <f>G800+G807+G822+G827+G817</f>
        <v>15389570.42</v>
      </c>
      <c r="H799" s="65">
        <f>H800+H807+H822+H827+H817</f>
        <v>-2466624</v>
      </c>
      <c r="I799" s="65">
        <f t="shared" si="371"/>
        <v>12922946.42</v>
      </c>
      <c r="J799" s="65">
        <f t="shared" ref="J799:M799" si="398">J800+J807+J822+J827+J817</f>
        <v>29836468.640000001</v>
      </c>
      <c r="K799" s="65">
        <f>K800+K807+K822+K827+K817</f>
        <v>0</v>
      </c>
      <c r="L799" s="65">
        <f t="shared" si="396"/>
        <v>29836468.640000001</v>
      </c>
      <c r="M799" s="65">
        <f t="shared" si="398"/>
        <v>34850768.189999998</v>
      </c>
      <c r="N799" s="89">
        <f>N800+N807+N822+N827+N817</f>
        <v>0</v>
      </c>
      <c r="O799" s="65">
        <f t="shared" si="397"/>
        <v>34850768.189999998</v>
      </c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  <c r="AG799" s="25"/>
      <c r="AH799" s="25"/>
      <c r="AI799" s="25"/>
      <c r="AJ799" s="25"/>
      <c r="AK799" s="25"/>
      <c r="AL799" s="25"/>
      <c r="AM799" s="25"/>
      <c r="AN799" s="25"/>
      <c r="AO799" s="25"/>
      <c r="AP799" s="25"/>
      <c r="AQ799" s="25"/>
      <c r="AR799" s="25"/>
      <c r="AS799" s="25"/>
      <c r="AT799" s="25"/>
      <c r="AU799" s="25"/>
      <c r="AV799" s="25"/>
      <c r="AW799" s="25"/>
      <c r="AX799" s="25"/>
      <c r="AY799" s="25"/>
      <c r="AZ799" s="25"/>
      <c r="BA799" s="25"/>
      <c r="BB799" s="25"/>
      <c r="BC799" s="25"/>
      <c r="BD799" s="25"/>
      <c r="BE799" s="25"/>
      <c r="BF799" s="25"/>
      <c r="BG799" s="25"/>
      <c r="BH799" s="25"/>
      <c r="BI799" s="25"/>
      <c r="BJ799" s="25"/>
      <c r="BK799" s="25"/>
      <c r="BL799" s="25"/>
      <c r="BM799" s="25"/>
      <c r="BN799" s="25"/>
      <c r="BO799" s="25"/>
      <c r="BP799" s="25"/>
      <c r="BQ799" s="25"/>
      <c r="BR799" s="25"/>
      <c r="BS799" s="25"/>
      <c r="BT799" s="25"/>
      <c r="BU799" s="25"/>
      <c r="BV799" s="25"/>
      <c r="BW799" s="25"/>
      <c r="BX799" s="25"/>
      <c r="BY799" s="25"/>
      <c r="BZ799" s="25"/>
      <c r="CA799" s="25"/>
      <c r="CB799" s="25"/>
      <c r="CC799" s="25"/>
      <c r="CD799" s="25"/>
      <c r="CE799" s="25"/>
      <c r="CF799" s="25"/>
      <c r="CG799" s="25"/>
      <c r="CH799" s="25"/>
      <c r="CI799" s="25"/>
      <c r="CJ799" s="25"/>
      <c r="CK799" s="25"/>
      <c r="CL799" s="25"/>
    </row>
    <row r="800" spans="1:90" ht="24">
      <c r="A800" s="8" t="s">
        <v>51</v>
      </c>
      <c r="B800" s="4" t="s">
        <v>46</v>
      </c>
      <c r="C800" s="4" t="s">
        <v>5</v>
      </c>
      <c r="D800" s="4" t="s">
        <v>14</v>
      </c>
      <c r="E800" s="4"/>
      <c r="F800" s="4"/>
      <c r="G800" s="66">
        <f t="shared" ref="G800:N805" si="399">G801</f>
        <v>612500</v>
      </c>
      <c r="H800" s="66">
        <f t="shared" si="399"/>
        <v>0</v>
      </c>
      <c r="I800" s="66">
        <f t="shared" si="371"/>
        <v>612500</v>
      </c>
      <c r="J800" s="66">
        <f t="shared" si="399"/>
        <v>612500</v>
      </c>
      <c r="K800" s="66">
        <f t="shared" si="399"/>
        <v>0</v>
      </c>
      <c r="L800" s="66">
        <f t="shared" si="396"/>
        <v>612500</v>
      </c>
      <c r="M800" s="66">
        <f t="shared" si="399"/>
        <v>612500</v>
      </c>
      <c r="N800" s="90">
        <f t="shared" si="399"/>
        <v>0</v>
      </c>
      <c r="O800" s="66">
        <f t="shared" si="397"/>
        <v>612500</v>
      </c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  <c r="AL800" s="26"/>
      <c r="AM800" s="26"/>
      <c r="AN800" s="26"/>
      <c r="AO800" s="26"/>
      <c r="AP800" s="26"/>
      <c r="AQ800" s="26"/>
      <c r="AR800" s="26"/>
      <c r="AS800" s="26"/>
      <c r="AT800" s="26"/>
      <c r="AU800" s="26"/>
      <c r="AV800" s="26"/>
      <c r="AW800" s="26"/>
      <c r="AX800" s="26"/>
      <c r="AY800" s="26"/>
      <c r="AZ800" s="26"/>
      <c r="BA800" s="26"/>
      <c r="BB800" s="26"/>
      <c r="BC800" s="26"/>
      <c r="BD800" s="26"/>
      <c r="BE800" s="26"/>
      <c r="BF800" s="26"/>
      <c r="BG800" s="26"/>
      <c r="BH800" s="26"/>
      <c r="BI800" s="26"/>
      <c r="BJ800" s="26"/>
      <c r="BK800" s="26"/>
      <c r="BL800" s="26"/>
      <c r="BM800" s="26"/>
      <c r="BN800" s="26"/>
      <c r="BO800" s="26"/>
      <c r="BP800" s="26"/>
      <c r="BQ800" s="26"/>
      <c r="BR800" s="26"/>
      <c r="BS800" s="26"/>
      <c r="BT800" s="26"/>
      <c r="BU800" s="26"/>
      <c r="BV800" s="26"/>
      <c r="BW800" s="26"/>
      <c r="BX800" s="26"/>
      <c r="BY800" s="26"/>
      <c r="BZ800" s="26"/>
      <c r="CA800" s="26"/>
      <c r="CB800" s="26"/>
      <c r="CC800" s="26"/>
      <c r="CD800" s="26"/>
      <c r="CE800" s="26"/>
      <c r="CF800" s="26"/>
      <c r="CG800" s="26"/>
      <c r="CH800" s="26"/>
      <c r="CI800" s="26"/>
      <c r="CJ800" s="26"/>
      <c r="CK800" s="26"/>
      <c r="CL800" s="26"/>
    </row>
    <row r="801" spans="1:90" ht="24">
      <c r="A801" s="7" t="s">
        <v>505</v>
      </c>
      <c r="B801" s="6" t="s">
        <v>46</v>
      </c>
      <c r="C801" s="6" t="s">
        <v>5</v>
      </c>
      <c r="D801" s="6" t="s">
        <v>14</v>
      </c>
      <c r="E801" s="6" t="s">
        <v>166</v>
      </c>
      <c r="F801" s="5"/>
      <c r="G801" s="67">
        <f t="shared" si="399"/>
        <v>612500</v>
      </c>
      <c r="H801" s="67">
        <f t="shared" si="399"/>
        <v>0</v>
      </c>
      <c r="I801" s="67">
        <f t="shared" si="371"/>
        <v>612500</v>
      </c>
      <c r="J801" s="67">
        <f t="shared" si="399"/>
        <v>612500</v>
      </c>
      <c r="K801" s="67">
        <f t="shared" si="399"/>
        <v>0</v>
      </c>
      <c r="L801" s="67">
        <f t="shared" si="396"/>
        <v>612500</v>
      </c>
      <c r="M801" s="67">
        <f t="shared" si="399"/>
        <v>612500</v>
      </c>
      <c r="N801" s="67">
        <f t="shared" si="399"/>
        <v>0</v>
      </c>
      <c r="O801" s="67">
        <f t="shared" si="397"/>
        <v>612500</v>
      </c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  <c r="AL801" s="26"/>
      <c r="AM801" s="26"/>
      <c r="AN801" s="26"/>
      <c r="AO801" s="26"/>
      <c r="AP801" s="26"/>
      <c r="AQ801" s="26"/>
      <c r="AR801" s="26"/>
      <c r="AS801" s="26"/>
      <c r="AT801" s="26"/>
      <c r="AU801" s="26"/>
      <c r="AV801" s="26"/>
      <c r="AW801" s="26"/>
      <c r="AX801" s="26"/>
      <c r="AY801" s="26"/>
      <c r="AZ801" s="26"/>
      <c r="BA801" s="26"/>
      <c r="BB801" s="26"/>
      <c r="BC801" s="26"/>
      <c r="BD801" s="26"/>
      <c r="BE801" s="26"/>
      <c r="BF801" s="26"/>
      <c r="BG801" s="26"/>
      <c r="BH801" s="26"/>
      <c r="BI801" s="26"/>
      <c r="BJ801" s="26"/>
      <c r="BK801" s="26"/>
      <c r="BL801" s="26"/>
      <c r="BM801" s="26"/>
      <c r="BN801" s="26"/>
      <c r="BO801" s="26"/>
      <c r="BP801" s="26"/>
      <c r="BQ801" s="26"/>
      <c r="BR801" s="26"/>
      <c r="BS801" s="26"/>
      <c r="BT801" s="26"/>
      <c r="BU801" s="26"/>
      <c r="BV801" s="26"/>
      <c r="BW801" s="26"/>
      <c r="BX801" s="26"/>
      <c r="BY801" s="26"/>
      <c r="BZ801" s="26"/>
      <c r="CA801" s="26"/>
      <c r="CB801" s="26"/>
      <c r="CC801" s="26"/>
      <c r="CD801" s="26"/>
      <c r="CE801" s="26"/>
      <c r="CF801" s="26"/>
      <c r="CG801" s="26"/>
      <c r="CH801" s="26"/>
      <c r="CI801" s="26"/>
      <c r="CJ801" s="26"/>
      <c r="CK801" s="26"/>
      <c r="CL801" s="26"/>
    </row>
    <row r="802" spans="1:90" ht="24">
      <c r="A802" s="7" t="s">
        <v>506</v>
      </c>
      <c r="B802" s="6" t="s">
        <v>46</v>
      </c>
      <c r="C802" s="6" t="s">
        <v>5</v>
      </c>
      <c r="D802" s="6" t="s">
        <v>14</v>
      </c>
      <c r="E802" s="6" t="s">
        <v>167</v>
      </c>
      <c r="F802" s="6"/>
      <c r="G802" s="67">
        <f t="shared" si="399"/>
        <v>612500</v>
      </c>
      <c r="H802" s="67">
        <f t="shared" si="399"/>
        <v>0</v>
      </c>
      <c r="I802" s="67">
        <f t="shared" si="371"/>
        <v>612500</v>
      </c>
      <c r="J802" s="67">
        <f t="shared" si="399"/>
        <v>612500</v>
      </c>
      <c r="K802" s="67">
        <f t="shared" si="399"/>
        <v>0</v>
      </c>
      <c r="L802" s="67">
        <f t="shared" si="396"/>
        <v>612500</v>
      </c>
      <c r="M802" s="67">
        <f t="shared" si="399"/>
        <v>612500</v>
      </c>
      <c r="N802" s="67">
        <f t="shared" si="399"/>
        <v>0</v>
      </c>
      <c r="O802" s="67">
        <f t="shared" si="397"/>
        <v>612500</v>
      </c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  <c r="AL802" s="26"/>
      <c r="AM802" s="26"/>
      <c r="AN802" s="26"/>
      <c r="AO802" s="26"/>
      <c r="AP802" s="26"/>
      <c r="AQ802" s="26"/>
      <c r="AR802" s="26"/>
      <c r="AS802" s="26"/>
      <c r="AT802" s="26"/>
      <c r="AU802" s="26"/>
      <c r="AV802" s="26"/>
      <c r="AW802" s="26"/>
      <c r="AX802" s="26"/>
      <c r="AY802" s="26"/>
      <c r="AZ802" s="26"/>
      <c r="BA802" s="26"/>
      <c r="BB802" s="26"/>
      <c r="BC802" s="26"/>
      <c r="BD802" s="26"/>
      <c r="BE802" s="26"/>
      <c r="BF802" s="26"/>
      <c r="BG802" s="26"/>
      <c r="BH802" s="26"/>
      <c r="BI802" s="26"/>
      <c r="BJ802" s="26"/>
      <c r="BK802" s="26"/>
      <c r="BL802" s="26"/>
      <c r="BM802" s="26"/>
      <c r="BN802" s="26"/>
      <c r="BO802" s="26"/>
      <c r="BP802" s="26"/>
      <c r="BQ802" s="26"/>
      <c r="BR802" s="26"/>
      <c r="BS802" s="26"/>
      <c r="BT802" s="26"/>
      <c r="BU802" s="26"/>
      <c r="BV802" s="26"/>
      <c r="BW802" s="26"/>
      <c r="BX802" s="26"/>
      <c r="BY802" s="26"/>
      <c r="BZ802" s="26"/>
      <c r="CA802" s="26"/>
      <c r="CB802" s="26"/>
      <c r="CC802" s="26"/>
      <c r="CD802" s="26"/>
      <c r="CE802" s="26"/>
      <c r="CF802" s="26"/>
      <c r="CG802" s="26"/>
      <c r="CH802" s="26"/>
      <c r="CI802" s="26"/>
      <c r="CJ802" s="26"/>
      <c r="CK802" s="26"/>
      <c r="CL802" s="26"/>
    </row>
    <row r="803" spans="1:90">
      <c r="A803" s="7" t="s">
        <v>478</v>
      </c>
      <c r="B803" s="6" t="s">
        <v>46</v>
      </c>
      <c r="C803" s="6" t="s">
        <v>5</v>
      </c>
      <c r="D803" s="6" t="s">
        <v>14</v>
      </c>
      <c r="E803" s="6" t="s">
        <v>350</v>
      </c>
      <c r="F803" s="6"/>
      <c r="G803" s="67">
        <f t="shared" si="399"/>
        <v>612500</v>
      </c>
      <c r="H803" s="67">
        <f t="shared" si="399"/>
        <v>0</v>
      </c>
      <c r="I803" s="67">
        <f t="shared" si="371"/>
        <v>612500</v>
      </c>
      <c r="J803" s="67">
        <f t="shared" si="399"/>
        <v>612500</v>
      </c>
      <c r="K803" s="67">
        <f t="shared" si="399"/>
        <v>0</v>
      </c>
      <c r="L803" s="67">
        <f t="shared" si="396"/>
        <v>612500</v>
      </c>
      <c r="M803" s="67">
        <f t="shared" si="399"/>
        <v>612500</v>
      </c>
      <c r="N803" s="67">
        <f t="shared" si="399"/>
        <v>0</v>
      </c>
      <c r="O803" s="67">
        <f t="shared" si="397"/>
        <v>612500</v>
      </c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  <c r="AL803" s="26"/>
      <c r="AM803" s="26"/>
      <c r="AN803" s="26"/>
      <c r="AO803" s="26"/>
      <c r="AP803" s="26"/>
      <c r="AQ803" s="26"/>
      <c r="AR803" s="26"/>
      <c r="AS803" s="26"/>
      <c r="AT803" s="26"/>
      <c r="AU803" s="26"/>
      <c r="AV803" s="26"/>
      <c r="AW803" s="26"/>
      <c r="AX803" s="26"/>
      <c r="AY803" s="26"/>
      <c r="AZ803" s="26"/>
      <c r="BA803" s="26"/>
      <c r="BB803" s="26"/>
      <c r="BC803" s="26"/>
      <c r="BD803" s="26"/>
      <c r="BE803" s="26"/>
      <c r="BF803" s="26"/>
      <c r="BG803" s="26"/>
      <c r="BH803" s="26"/>
      <c r="BI803" s="26"/>
      <c r="BJ803" s="26"/>
      <c r="BK803" s="26"/>
      <c r="BL803" s="26"/>
      <c r="BM803" s="26"/>
      <c r="BN803" s="26"/>
      <c r="BO803" s="26"/>
      <c r="BP803" s="26"/>
      <c r="BQ803" s="26"/>
      <c r="BR803" s="26"/>
      <c r="BS803" s="26"/>
      <c r="BT803" s="26"/>
      <c r="BU803" s="26"/>
      <c r="BV803" s="26"/>
      <c r="BW803" s="26"/>
      <c r="BX803" s="26"/>
      <c r="BY803" s="26"/>
      <c r="BZ803" s="26"/>
      <c r="CA803" s="26"/>
      <c r="CB803" s="26"/>
      <c r="CC803" s="26"/>
      <c r="CD803" s="26"/>
      <c r="CE803" s="26"/>
      <c r="CF803" s="26"/>
      <c r="CG803" s="26"/>
      <c r="CH803" s="26"/>
      <c r="CI803" s="26"/>
      <c r="CJ803" s="26"/>
      <c r="CK803" s="26"/>
      <c r="CL803" s="26"/>
    </row>
    <row r="804" spans="1:90" ht="36">
      <c r="A804" s="7" t="s">
        <v>337</v>
      </c>
      <c r="B804" s="6" t="s">
        <v>46</v>
      </c>
      <c r="C804" s="6" t="s">
        <v>5</v>
      </c>
      <c r="D804" s="6" t="s">
        <v>14</v>
      </c>
      <c r="E804" s="6" t="s">
        <v>338</v>
      </c>
      <c r="F804" s="6"/>
      <c r="G804" s="67">
        <f t="shared" si="399"/>
        <v>612500</v>
      </c>
      <c r="H804" s="67">
        <f t="shared" si="399"/>
        <v>0</v>
      </c>
      <c r="I804" s="67">
        <f t="shared" si="371"/>
        <v>612500</v>
      </c>
      <c r="J804" s="67">
        <f t="shared" si="399"/>
        <v>612500</v>
      </c>
      <c r="K804" s="67">
        <f t="shared" si="399"/>
        <v>0</v>
      </c>
      <c r="L804" s="67">
        <f t="shared" si="396"/>
        <v>612500</v>
      </c>
      <c r="M804" s="67">
        <f t="shared" si="399"/>
        <v>612500</v>
      </c>
      <c r="N804" s="67">
        <f t="shared" si="399"/>
        <v>0</v>
      </c>
      <c r="O804" s="67">
        <f t="shared" si="397"/>
        <v>612500</v>
      </c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  <c r="AL804" s="26"/>
      <c r="AM804" s="26"/>
      <c r="AN804" s="26"/>
      <c r="AO804" s="26"/>
      <c r="AP804" s="26"/>
      <c r="AQ804" s="26"/>
      <c r="AR804" s="26"/>
      <c r="AS804" s="26"/>
      <c r="AT804" s="26"/>
      <c r="AU804" s="26"/>
      <c r="AV804" s="26"/>
      <c r="AW804" s="26"/>
      <c r="AX804" s="26"/>
      <c r="AY804" s="26"/>
      <c r="AZ804" s="26"/>
      <c r="BA804" s="26"/>
      <c r="BB804" s="26"/>
      <c r="BC804" s="26"/>
      <c r="BD804" s="26"/>
      <c r="BE804" s="26"/>
      <c r="BF804" s="26"/>
      <c r="BG804" s="26"/>
      <c r="BH804" s="26"/>
      <c r="BI804" s="26"/>
      <c r="BJ804" s="26"/>
      <c r="BK804" s="26"/>
      <c r="BL804" s="26"/>
      <c r="BM804" s="26"/>
      <c r="BN804" s="26"/>
      <c r="BO804" s="26"/>
      <c r="BP804" s="26"/>
      <c r="BQ804" s="26"/>
      <c r="BR804" s="26"/>
      <c r="BS804" s="26"/>
      <c r="BT804" s="26"/>
      <c r="BU804" s="26"/>
      <c r="BV804" s="26"/>
      <c r="BW804" s="26"/>
      <c r="BX804" s="26"/>
      <c r="BY804" s="26"/>
      <c r="BZ804" s="26"/>
      <c r="CA804" s="26"/>
      <c r="CB804" s="26"/>
      <c r="CC804" s="26"/>
      <c r="CD804" s="26"/>
      <c r="CE804" s="26"/>
      <c r="CF804" s="26"/>
      <c r="CG804" s="26"/>
      <c r="CH804" s="26"/>
      <c r="CI804" s="26"/>
      <c r="CJ804" s="26"/>
      <c r="CK804" s="26"/>
      <c r="CL804" s="26"/>
    </row>
    <row r="805" spans="1:90">
      <c r="A805" s="7" t="s">
        <v>95</v>
      </c>
      <c r="B805" s="6" t="s">
        <v>46</v>
      </c>
      <c r="C805" s="6" t="s">
        <v>5</v>
      </c>
      <c r="D805" s="6" t="s">
        <v>14</v>
      </c>
      <c r="E805" s="6" t="s">
        <v>338</v>
      </c>
      <c r="F805" s="6" t="s">
        <v>93</v>
      </c>
      <c r="G805" s="67">
        <f t="shared" si="399"/>
        <v>612500</v>
      </c>
      <c r="H805" s="67">
        <f t="shared" si="399"/>
        <v>0</v>
      </c>
      <c r="I805" s="67">
        <f t="shared" si="371"/>
        <v>612500</v>
      </c>
      <c r="J805" s="67">
        <f t="shared" si="399"/>
        <v>612500</v>
      </c>
      <c r="K805" s="67">
        <f t="shared" si="399"/>
        <v>0</v>
      </c>
      <c r="L805" s="67">
        <f t="shared" si="396"/>
        <v>612500</v>
      </c>
      <c r="M805" s="67">
        <f t="shared" si="399"/>
        <v>612500</v>
      </c>
      <c r="N805" s="67">
        <f t="shared" si="399"/>
        <v>0</v>
      </c>
      <c r="O805" s="67">
        <f t="shared" si="397"/>
        <v>612500</v>
      </c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  <c r="AL805" s="26"/>
      <c r="AM805" s="26"/>
      <c r="AN805" s="26"/>
      <c r="AO805" s="26"/>
      <c r="AP805" s="26"/>
      <c r="AQ805" s="26"/>
      <c r="AR805" s="26"/>
      <c r="AS805" s="26"/>
      <c r="AT805" s="26"/>
      <c r="AU805" s="26"/>
      <c r="AV805" s="26"/>
      <c r="AW805" s="26"/>
      <c r="AX805" s="26"/>
      <c r="AY805" s="26"/>
      <c r="AZ805" s="26"/>
      <c r="BA805" s="26"/>
      <c r="BB805" s="26"/>
      <c r="BC805" s="26"/>
      <c r="BD805" s="26"/>
      <c r="BE805" s="26"/>
      <c r="BF805" s="26"/>
      <c r="BG805" s="26"/>
      <c r="BH805" s="26"/>
      <c r="BI805" s="26"/>
      <c r="BJ805" s="26"/>
      <c r="BK805" s="26"/>
      <c r="BL805" s="26"/>
      <c r="BM805" s="26"/>
      <c r="BN805" s="26"/>
      <c r="BO805" s="26"/>
      <c r="BP805" s="26"/>
      <c r="BQ805" s="26"/>
      <c r="BR805" s="26"/>
      <c r="BS805" s="26"/>
      <c r="BT805" s="26"/>
      <c r="BU805" s="26"/>
      <c r="BV805" s="26"/>
      <c r="BW805" s="26"/>
      <c r="BX805" s="26"/>
      <c r="BY805" s="26"/>
      <c r="BZ805" s="26"/>
      <c r="CA805" s="26"/>
      <c r="CB805" s="26"/>
      <c r="CC805" s="26"/>
      <c r="CD805" s="26"/>
      <c r="CE805" s="26"/>
      <c r="CF805" s="26"/>
      <c r="CG805" s="26"/>
      <c r="CH805" s="26"/>
      <c r="CI805" s="26"/>
      <c r="CJ805" s="26"/>
      <c r="CK805" s="26"/>
      <c r="CL805" s="26"/>
    </row>
    <row r="806" spans="1:90">
      <c r="A806" s="42" t="s">
        <v>96</v>
      </c>
      <c r="B806" s="30" t="s">
        <v>46</v>
      </c>
      <c r="C806" s="30" t="s">
        <v>5</v>
      </c>
      <c r="D806" s="30" t="s">
        <v>14</v>
      </c>
      <c r="E806" s="6" t="s">
        <v>338</v>
      </c>
      <c r="F806" s="30" t="s">
        <v>94</v>
      </c>
      <c r="G806" s="71">
        <v>612500</v>
      </c>
      <c r="H806" s="71"/>
      <c r="I806" s="67">
        <f t="shared" si="371"/>
        <v>612500</v>
      </c>
      <c r="J806" s="68">
        <v>612500</v>
      </c>
      <c r="K806" s="71"/>
      <c r="L806" s="67">
        <f t="shared" si="396"/>
        <v>612500</v>
      </c>
      <c r="M806" s="67">
        <v>612500</v>
      </c>
      <c r="N806" s="71"/>
      <c r="O806" s="67">
        <f t="shared" si="397"/>
        <v>612500</v>
      </c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  <c r="AL806" s="26"/>
      <c r="AM806" s="26"/>
      <c r="AN806" s="26"/>
      <c r="AO806" s="26"/>
      <c r="AP806" s="26"/>
      <c r="AQ806" s="26"/>
      <c r="AR806" s="26"/>
      <c r="AS806" s="26"/>
      <c r="AT806" s="26"/>
      <c r="AU806" s="26"/>
      <c r="AV806" s="26"/>
      <c r="AW806" s="26"/>
      <c r="AX806" s="26"/>
      <c r="AY806" s="26"/>
      <c r="AZ806" s="26"/>
      <c r="BA806" s="26"/>
      <c r="BB806" s="26"/>
      <c r="BC806" s="26"/>
      <c r="BD806" s="26"/>
      <c r="BE806" s="26"/>
      <c r="BF806" s="26"/>
      <c r="BG806" s="26"/>
      <c r="BH806" s="26"/>
      <c r="BI806" s="26"/>
      <c r="BJ806" s="26"/>
      <c r="BK806" s="26"/>
      <c r="BL806" s="26"/>
      <c r="BM806" s="26"/>
      <c r="BN806" s="26"/>
      <c r="BO806" s="26"/>
      <c r="BP806" s="26"/>
      <c r="BQ806" s="26"/>
      <c r="BR806" s="26"/>
      <c r="BS806" s="26"/>
      <c r="BT806" s="26"/>
      <c r="BU806" s="26"/>
      <c r="BV806" s="26"/>
      <c r="BW806" s="26"/>
      <c r="BX806" s="26"/>
      <c r="BY806" s="26"/>
      <c r="BZ806" s="26"/>
      <c r="CA806" s="26"/>
      <c r="CB806" s="26"/>
      <c r="CC806" s="26"/>
      <c r="CD806" s="26"/>
      <c r="CE806" s="26"/>
      <c r="CF806" s="26"/>
      <c r="CG806" s="26"/>
      <c r="CH806" s="26"/>
      <c r="CI806" s="26"/>
      <c r="CJ806" s="26"/>
      <c r="CK806" s="26"/>
      <c r="CL806" s="26"/>
    </row>
    <row r="807" spans="1:90" ht="24">
      <c r="A807" s="8" t="s">
        <v>29</v>
      </c>
      <c r="B807" s="4" t="s">
        <v>46</v>
      </c>
      <c r="C807" s="4" t="s">
        <v>5</v>
      </c>
      <c r="D807" s="4" t="s">
        <v>15</v>
      </c>
      <c r="E807" s="4"/>
      <c r="F807" s="4"/>
      <c r="G807" s="66">
        <f t="shared" ref="G807:N809" si="400">G808</f>
        <v>7791466.0800000001</v>
      </c>
      <c r="H807" s="66">
        <f t="shared" si="400"/>
        <v>0</v>
      </c>
      <c r="I807" s="67">
        <f t="shared" si="371"/>
        <v>7791466.0800000001</v>
      </c>
      <c r="J807" s="66">
        <f t="shared" si="400"/>
        <v>7997790</v>
      </c>
      <c r="K807" s="66">
        <f t="shared" si="400"/>
        <v>0</v>
      </c>
      <c r="L807" s="67">
        <f t="shared" si="396"/>
        <v>7997790</v>
      </c>
      <c r="M807" s="66">
        <f t="shared" si="400"/>
        <v>8287725.3600000003</v>
      </c>
      <c r="N807" s="66">
        <f t="shared" si="400"/>
        <v>0</v>
      </c>
      <c r="O807" s="67">
        <f t="shared" si="397"/>
        <v>8287725.3600000003</v>
      </c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  <c r="AL807" s="26"/>
      <c r="AM807" s="26"/>
      <c r="AN807" s="26"/>
      <c r="AO807" s="26"/>
      <c r="AP807" s="26"/>
      <c r="AQ807" s="26"/>
      <c r="AR807" s="26"/>
      <c r="AS807" s="26"/>
      <c r="AT807" s="26"/>
      <c r="AU807" s="26"/>
      <c r="AV807" s="26"/>
      <c r="AW807" s="26"/>
      <c r="AX807" s="26"/>
      <c r="AY807" s="26"/>
      <c r="AZ807" s="26"/>
      <c r="BA807" s="26"/>
      <c r="BB807" s="26"/>
      <c r="BC807" s="26"/>
      <c r="BD807" s="26"/>
      <c r="BE807" s="26"/>
      <c r="BF807" s="26"/>
      <c r="BG807" s="26"/>
      <c r="BH807" s="26"/>
      <c r="BI807" s="26"/>
      <c r="BJ807" s="26"/>
      <c r="BK807" s="26"/>
      <c r="BL807" s="26"/>
      <c r="BM807" s="26"/>
      <c r="BN807" s="26"/>
      <c r="BO807" s="26"/>
      <c r="BP807" s="26"/>
      <c r="BQ807" s="26"/>
      <c r="BR807" s="26"/>
      <c r="BS807" s="26"/>
      <c r="BT807" s="26"/>
      <c r="BU807" s="26"/>
      <c r="BV807" s="26"/>
      <c r="BW807" s="26"/>
      <c r="BX807" s="26"/>
      <c r="BY807" s="26"/>
      <c r="BZ807" s="26"/>
      <c r="CA807" s="26"/>
      <c r="CB807" s="26"/>
      <c r="CC807" s="26"/>
      <c r="CD807" s="26"/>
      <c r="CE807" s="26"/>
      <c r="CF807" s="26"/>
      <c r="CG807" s="26"/>
      <c r="CH807" s="26"/>
      <c r="CI807" s="26"/>
      <c r="CJ807" s="26"/>
      <c r="CK807" s="26"/>
      <c r="CL807" s="26"/>
    </row>
    <row r="808" spans="1:90" ht="24">
      <c r="A808" s="7" t="s">
        <v>505</v>
      </c>
      <c r="B808" s="6" t="s">
        <v>46</v>
      </c>
      <c r="C808" s="6" t="s">
        <v>5</v>
      </c>
      <c r="D808" s="6" t="s">
        <v>15</v>
      </c>
      <c r="E808" s="6" t="s">
        <v>166</v>
      </c>
      <c r="F808" s="6"/>
      <c r="G808" s="67">
        <f t="shared" si="400"/>
        <v>7791466.0800000001</v>
      </c>
      <c r="H808" s="67">
        <f t="shared" si="400"/>
        <v>0</v>
      </c>
      <c r="I808" s="67">
        <f t="shared" si="371"/>
        <v>7791466.0800000001</v>
      </c>
      <c r="J808" s="67">
        <f t="shared" si="400"/>
        <v>7997790</v>
      </c>
      <c r="K808" s="67">
        <f t="shared" si="400"/>
        <v>0</v>
      </c>
      <c r="L808" s="67">
        <f t="shared" si="396"/>
        <v>7997790</v>
      </c>
      <c r="M808" s="67">
        <f t="shared" si="400"/>
        <v>8287725.3600000003</v>
      </c>
      <c r="N808" s="67">
        <f t="shared" si="400"/>
        <v>0</v>
      </c>
      <c r="O808" s="67">
        <f t="shared" si="397"/>
        <v>8287725.3600000003</v>
      </c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  <c r="AL808" s="26"/>
      <c r="AM808" s="26"/>
      <c r="AN808" s="26"/>
      <c r="AO808" s="26"/>
      <c r="AP808" s="26"/>
      <c r="AQ808" s="26"/>
      <c r="AR808" s="26"/>
      <c r="AS808" s="26"/>
      <c r="AT808" s="26"/>
      <c r="AU808" s="26"/>
      <c r="AV808" s="26"/>
      <c r="AW808" s="26"/>
      <c r="AX808" s="26"/>
      <c r="AY808" s="26"/>
      <c r="AZ808" s="26"/>
      <c r="BA808" s="26"/>
      <c r="BB808" s="26"/>
      <c r="BC808" s="26"/>
      <c r="BD808" s="26"/>
      <c r="BE808" s="26"/>
      <c r="BF808" s="26"/>
      <c r="BG808" s="26"/>
      <c r="BH808" s="26"/>
      <c r="BI808" s="26"/>
      <c r="BJ808" s="26"/>
      <c r="BK808" s="26"/>
      <c r="BL808" s="26"/>
      <c r="BM808" s="26"/>
      <c r="BN808" s="26"/>
      <c r="BO808" s="26"/>
      <c r="BP808" s="26"/>
      <c r="BQ808" s="26"/>
      <c r="BR808" s="26"/>
      <c r="BS808" s="26"/>
      <c r="BT808" s="26"/>
      <c r="BU808" s="26"/>
      <c r="BV808" s="26"/>
      <c r="BW808" s="26"/>
      <c r="BX808" s="26"/>
      <c r="BY808" s="26"/>
      <c r="BZ808" s="26"/>
      <c r="CA808" s="26"/>
      <c r="CB808" s="26"/>
      <c r="CC808" s="26"/>
      <c r="CD808" s="26"/>
      <c r="CE808" s="26"/>
      <c r="CF808" s="26"/>
      <c r="CG808" s="26"/>
      <c r="CH808" s="26"/>
      <c r="CI808" s="26"/>
      <c r="CJ808" s="26"/>
      <c r="CK808" s="26"/>
      <c r="CL808" s="26"/>
    </row>
    <row r="809" spans="1:90" s="78" customFormat="1" ht="24">
      <c r="A809" s="7" t="s">
        <v>506</v>
      </c>
      <c r="B809" s="6" t="s">
        <v>46</v>
      </c>
      <c r="C809" s="6" t="s">
        <v>5</v>
      </c>
      <c r="D809" s="6" t="s">
        <v>15</v>
      </c>
      <c r="E809" s="6" t="s">
        <v>167</v>
      </c>
      <c r="F809" s="6"/>
      <c r="G809" s="67">
        <f t="shared" si="400"/>
        <v>7791466.0800000001</v>
      </c>
      <c r="H809" s="67">
        <f t="shared" si="400"/>
        <v>0</v>
      </c>
      <c r="I809" s="67">
        <f t="shared" si="371"/>
        <v>7791466.0800000001</v>
      </c>
      <c r="J809" s="67">
        <f t="shared" si="400"/>
        <v>7997790</v>
      </c>
      <c r="K809" s="67">
        <f t="shared" si="400"/>
        <v>0</v>
      </c>
      <c r="L809" s="67">
        <f t="shared" si="396"/>
        <v>7997790</v>
      </c>
      <c r="M809" s="67">
        <f t="shared" si="400"/>
        <v>8287725.3600000003</v>
      </c>
      <c r="N809" s="67">
        <f t="shared" si="400"/>
        <v>0</v>
      </c>
      <c r="O809" s="67">
        <f t="shared" si="397"/>
        <v>8287725.3600000003</v>
      </c>
      <c r="P809" s="26"/>
      <c r="Q809" s="26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28"/>
      <c r="AH809" s="28"/>
      <c r="AI809" s="28"/>
      <c r="AJ809" s="28"/>
      <c r="AK809" s="28"/>
      <c r="AL809" s="28"/>
      <c r="AM809" s="28"/>
      <c r="AN809" s="28"/>
      <c r="AO809" s="28"/>
      <c r="AP809" s="28"/>
      <c r="AQ809" s="28"/>
      <c r="AR809" s="28"/>
      <c r="AS809" s="28"/>
      <c r="AT809" s="28"/>
      <c r="AU809" s="28"/>
      <c r="AV809" s="28"/>
      <c r="AW809" s="28"/>
      <c r="AX809" s="28"/>
      <c r="AY809" s="28"/>
      <c r="AZ809" s="28"/>
      <c r="BA809" s="28"/>
      <c r="BB809" s="28"/>
      <c r="BC809" s="28"/>
      <c r="BD809" s="28"/>
      <c r="BE809" s="28"/>
      <c r="BF809" s="28"/>
      <c r="BG809" s="28"/>
      <c r="BH809" s="28"/>
      <c r="BI809" s="28"/>
      <c r="BJ809" s="28"/>
      <c r="BK809" s="28"/>
      <c r="BL809" s="28"/>
      <c r="BM809" s="28"/>
      <c r="BN809" s="28"/>
      <c r="BO809" s="28"/>
      <c r="BP809" s="28"/>
      <c r="BQ809" s="28"/>
      <c r="BR809" s="28"/>
      <c r="BS809" s="28"/>
      <c r="BT809" s="28"/>
      <c r="BU809" s="28"/>
      <c r="BV809" s="28"/>
      <c r="BW809" s="28"/>
      <c r="BX809" s="28"/>
      <c r="BY809" s="28"/>
      <c r="BZ809" s="28"/>
      <c r="CA809" s="28"/>
      <c r="CB809" s="28"/>
      <c r="CC809" s="28"/>
      <c r="CD809" s="28"/>
      <c r="CE809" s="28"/>
      <c r="CF809" s="28"/>
      <c r="CG809" s="28"/>
      <c r="CH809" s="28"/>
      <c r="CI809" s="28"/>
      <c r="CJ809" s="28"/>
      <c r="CK809" s="28"/>
      <c r="CL809" s="28"/>
    </row>
    <row r="810" spans="1:90" s="56" customFormat="1" ht="12">
      <c r="A810" s="7" t="s">
        <v>53</v>
      </c>
      <c r="B810" s="6" t="s">
        <v>46</v>
      </c>
      <c r="C810" s="6" t="s">
        <v>5</v>
      </c>
      <c r="D810" s="6" t="s">
        <v>15</v>
      </c>
      <c r="E810" s="6" t="s">
        <v>168</v>
      </c>
      <c r="F810" s="6"/>
      <c r="G810" s="67">
        <f>G811+G813+G815</f>
        <v>7791466.0800000001</v>
      </c>
      <c r="H810" s="67">
        <f>H811+H813+H815</f>
        <v>0</v>
      </c>
      <c r="I810" s="67">
        <f t="shared" ref="I810:I873" si="401">G810+H810</f>
        <v>7791466.0800000001</v>
      </c>
      <c r="J810" s="67">
        <f t="shared" ref="J810:M810" si="402">J811+J813+J815</f>
        <v>7997790</v>
      </c>
      <c r="K810" s="67">
        <f>K811+K813+K815</f>
        <v>0</v>
      </c>
      <c r="L810" s="67">
        <f t="shared" si="396"/>
        <v>7997790</v>
      </c>
      <c r="M810" s="67">
        <f t="shared" si="402"/>
        <v>8287725.3600000003</v>
      </c>
      <c r="N810" s="67">
        <f>N811+N813+N815</f>
        <v>0</v>
      </c>
      <c r="O810" s="67">
        <f t="shared" si="397"/>
        <v>8287725.3600000003</v>
      </c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  <c r="AA810" s="24"/>
      <c r="AB810" s="24"/>
      <c r="AC810" s="24"/>
      <c r="AD810" s="24"/>
      <c r="AE810" s="24"/>
      <c r="AF810" s="24"/>
      <c r="AG810" s="24"/>
      <c r="AH810" s="24"/>
      <c r="AI810" s="24"/>
      <c r="AJ810" s="24"/>
      <c r="AK810" s="24"/>
      <c r="AL810" s="24"/>
      <c r="AM810" s="24"/>
      <c r="AN810" s="24"/>
      <c r="AO810" s="24"/>
      <c r="AP810" s="24"/>
      <c r="AQ810" s="24"/>
      <c r="AR810" s="24"/>
      <c r="AS810" s="24"/>
      <c r="AT810" s="24"/>
      <c r="AU810" s="24"/>
      <c r="AV810" s="24"/>
      <c r="AW810" s="24"/>
      <c r="AX810" s="24"/>
      <c r="AY810" s="24"/>
      <c r="AZ810" s="24"/>
      <c r="BA810" s="24"/>
      <c r="BB810" s="24"/>
      <c r="BC810" s="24"/>
      <c r="BD810" s="24"/>
      <c r="BE810" s="24"/>
      <c r="BF810" s="24"/>
      <c r="BG810" s="24"/>
      <c r="BH810" s="24"/>
      <c r="BI810" s="24"/>
      <c r="BJ810" s="24"/>
      <c r="BK810" s="24"/>
      <c r="BL810" s="24"/>
      <c r="BM810" s="24"/>
      <c r="BN810" s="24"/>
      <c r="BO810" s="24"/>
      <c r="BP810" s="24"/>
      <c r="BQ810" s="24"/>
      <c r="BR810" s="24"/>
      <c r="BS810" s="24"/>
      <c r="BT810" s="24"/>
      <c r="BU810" s="24"/>
      <c r="BV810" s="24"/>
      <c r="BW810" s="24"/>
      <c r="BX810" s="24"/>
      <c r="BY810" s="24"/>
      <c r="BZ810" s="24"/>
      <c r="CA810" s="24"/>
      <c r="CB810" s="24"/>
      <c r="CC810" s="24"/>
      <c r="CD810" s="24"/>
      <c r="CE810" s="24"/>
      <c r="CF810" s="24"/>
      <c r="CG810" s="24"/>
      <c r="CH810" s="24"/>
      <c r="CI810" s="24"/>
      <c r="CJ810" s="24"/>
      <c r="CK810" s="24"/>
      <c r="CL810" s="24"/>
    </row>
    <row r="811" spans="1:90" s="31" customFormat="1" ht="36">
      <c r="A811" s="7" t="s">
        <v>423</v>
      </c>
      <c r="B811" s="6" t="s">
        <v>46</v>
      </c>
      <c r="C811" s="6" t="s">
        <v>5</v>
      </c>
      <c r="D811" s="6" t="s">
        <v>15</v>
      </c>
      <c r="E811" s="6" t="s">
        <v>168</v>
      </c>
      <c r="F811" s="6" t="s">
        <v>54</v>
      </c>
      <c r="G811" s="67">
        <f>G812</f>
        <v>7054600</v>
      </c>
      <c r="H811" s="67">
        <f>H812</f>
        <v>0</v>
      </c>
      <c r="I811" s="67">
        <f t="shared" si="401"/>
        <v>7054600</v>
      </c>
      <c r="J811" s="67">
        <f t="shared" ref="J811:M811" si="403">J812</f>
        <v>7333384</v>
      </c>
      <c r="K811" s="67">
        <f>K812</f>
        <v>0</v>
      </c>
      <c r="L811" s="67">
        <f t="shared" si="396"/>
        <v>7333384</v>
      </c>
      <c r="M811" s="67">
        <f t="shared" si="403"/>
        <v>7623319.3600000003</v>
      </c>
      <c r="N811" s="67">
        <f>N812</f>
        <v>0</v>
      </c>
      <c r="O811" s="67">
        <f t="shared" si="397"/>
        <v>7623319.3600000003</v>
      </c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  <c r="AG811" s="25"/>
      <c r="AH811" s="25"/>
      <c r="AI811" s="25"/>
      <c r="AJ811" s="25"/>
      <c r="AK811" s="25"/>
      <c r="AL811" s="25"/>
      <c r="AM811" s="25"/>
      <c r="AN811" s="25"/>
      <c r="AO811" s="25"/>
      <c r="AP811" s="25"/>
      <c r="AQ811" s="25"/>
      <c r="AR811" s="25"/>
      <c r="AS811" s="25"/>
      <c r="AT811" s="25"/>
      <c r="AU811" s="25"/>
      <c r="AV811" s="25"/>
      <c r="AW811" s="25"/>
      <c r="AX811" s="25"/>
      <c r="AY811" s="25"/>
      <c r="AZ811" s="25"/>
      <c r="BA811" s="25"/>
      <c r="BB811" s="25"/>
      <c r="BC811" s="25"/>
      <c r="BD811" s="25"/>
      <c r="BE811" s="25"/>
      <c r="BF811" s="25"/>
      <c r="BG811" s="25"/>
      <c r="BH811" s="25"/>
      <c r="BI811" s="25"/>
      <c r="BJ811" s="25"/>
      <c r="BK811" s="25"/>
      <c r="BL811" s="25"/>
      <c r="BM811" s="25"/>
      <c r="BN811" s="25"/>
      <c r="BO811" s="25"/>
      <c r="BP811" s="25"/>
      <c r="BQ811" s="25"/>
      <c r="BR811" s="25"/>
      <c r="BS811" s="25"/>
      <c r="BT811" s="25"/>
      <c r="BU811" s="25"/>
      <c r="BV811" s="25"/>
      <c r="BW811" s="25"/>
      <c r="BX811" s="25"/>
      <c r="BY811" s="25"/>
      <c r="BZ811" s="25"/>
      <c r="CA811" s="25"/>
      <c r="CB811" s="25"/>
      <c r="CC811" s="25"/>
      <c r="CD811" s="25"/>
      <c r="CE811" s="25"/>
      <c r="CF811" s="25"/>
      <c r="CG811" s="25"/>
      <c r="CH811" s="25"/>
      <c r="CI811" s="25"/>
      <c r="CJ811" s="25"/>
      <c r="CK811" s="25"/>
      <c r="CL811" s="25"/>
    </row>
    <row r="812" spans="1:90" s="31" customFormat="1" ht="12">
      <c r="A812" s="7" t="s">
        <v>57</v>
      </c>
      <c r="B812" s="6" t="s">
        <v>46</v>
      </c>
      <c r="C812" s="6" t="s">
        <v>5</v>
      </c>
      <c r="D812" s="6" t="s">
        <v>15</v>
      </c>
      <c r="E812" s="6" t="s">
        <v>168</v>
      </c>
      <c r="F812" s="6" t="s">
        <v>56</v>
      </c>
      <c r="G812" s="67">
        <f>7054600</f>
        <v>7054600</v>
      </c>
      <c r="H812" s="67"/>
      <c r="I812" s="67">
        <f t="shared" si="401"/>
        <v>7054600</v>
      </c>
      <c r="J812" s="68">
        <v>7333384</v>
      </c>
      <c r="K812" s="67"/>
      <c r="L812" s="67">
        <f t="shared" si="396"/>
        <v>7333384</v>
      </c>
      <c r="M812" s="67">
        <v>7623319.3600000003</v>
      </c>
      <c r="N812" s="67"/>
      <c r="O812" s="67">
        <f t="shared" si="397"/>
        <v>7623319.3600000003</v>
      </c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  <c r="AG812" s="25"/>
      <c r="AH812" s="25"/>
      <c r="AI812" s="25"/>
      <c r="AJ812" s="25"/>
      <c r="AK812" s="25"/>
      <c r="AL812" s="25"/>
      <c r="AM812" s="25"/>
      <c r="AN812" s="25"/>
      <c r="AO812" s="25"/>
      <c r="AP812" s="25"/>
      <c r="AQ812" s="25"/>
      <c r="AR812" s="25"/>
      <c r="AS812" s="25"/>
      <c r="AT812" s="25"/>
      <c r="AU812" s="25"/>
      <c r="AV812" s="25"/>
      <c r="AW812" s="25"/>
      <c r="AX812" s="25"/>
      <c r="AY812" s="25"/>
      <c r="AZ812" s="25"/>
      <c r="BA812" s="25"/>
      <c r="BB812" s="25"/>
      <c r="BC812" s="25"/>
      <c r="BD812" s="25"/>
      <c r="BE812" s="25"/>
      <c r="BF812" s="25"/>
      <c r="BG812" s="25"/>
      <c r="BH812" s="25"/>
      <c r="BI812" s="25"/>
      <c r="BJ812" s="25"/>
      <c r="BK812" s="25"/>
      <c r="BL812" s="25"/>
      <c r="BM812" s="25"/>
      <c r="BN812" s="25"/>
      <c r="BO812" s="25"/>
      <c r="BP812" s="25"/>
      <c r="BQ812" s="25"/>
      <c r="BR812" s="25"/>
      <c r="BS812" s="25"/>
      <c r="BT812" s="25"/>
      <c r="BU812" s="25"/>
      <c r="BV812" s="25"/>
      <c r="BW812" s="25"/>
      <c r="BX812" s="25"/>
      <c r="BY812" s="25"/>
      <c r="BZ812" s="25"/>
      <c r="CA812" s="25"/>
      <c r="CB812" s="25"/>
      <c r="CC812" s="25"/>
      <c r="CD812" s="25"/>
      <c r="CE812" s="25"/>
      <c r="CF812" s="25"/>
      <c r="CG812" s="25"/>
      <c r="CH812" s="25"/>
      <c r="CI812" s="25"/>
      <c r="CJ812" s="25"/>
      <c r="CK812" s="25"/>
      <c r="CL812" s="25"/>
    </row>
    <row r="813" spans="1:90" s="31" customFormat="1" ht="12">
      <c r="A813" s="7" t="s">
        <v>425</v>
      </c>
      <c r="B813" s="6" t="s">
        <v>46</v>
      </c>
      <c r="C813" s="6" t="s">
        <v>5</v>
      </c>
      <c r="D813" s="6" t="s">
        <v>15</v>
      </c>
      <c r="E813" s="6" t="s">
        <v>168</v>
      </c>
      <c r="F813" s="6" t="s">
        <v>61</v>
      </c>
      <c r="G813" s="67">
        <f>G814</f>
        <v>736866.08</v>
      </c>
      <c r="H813" s="67">
        <f>H814</f>
        <v>0</v>
      </c>
      <c r="I813" s="67">
        <f t="shared" si="401"/>
        <v>736866.08</v>
      </c>
      <c r="J813" s="67">
        <f t="shared" ref="J813:M813" si="404">J814</f>
        <v>664406</v>
      </c>
      <c r="K813" s="67">
        <f>K814</f>
        <v>0</v>
      </c>
      <c r="L813" s="67">
        <f t="shared" si="396"/>
        <v>664406</v>
      </c>
      <c r="M813" s="67">
        <f t="shared" si="404"/>
        <v>664406</v>
      </c>
      <c r="N813" s="67">
        <f>N814</f>
        <v>0</v>
      </c>
      <c r="O813" s="67">
        <f t="shared" si="397"/>
        <v>664406</v>
      </c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  <c r="AG813" s="25"/>
      <c r="AH813" s="25"/>
      <c r="AI813" s="25"/>
      <c r="AJ813" s="25"/>
      <c r="AK813" s="25"/>
      <c r="AL813" s="25"/>
      <c r="AM813" s="25"/>
      <c r="AN813" s="25"/>
      <c r="AO813" s="25"/>
      <c r="AP813" s="25"/>
      <c r="AQ813" s="25"/>
      <c r="AR813" s="25"/>
      <c r="AS813" s="25"/>
      <c r="AT813" s="25"/>
      <c r="AU813" s="25"/>
      <c r="AV813" s="25"/>
      <c r="AW813" s="25"/>
      <c r="AX813" s="25"/>
      <c r="AY813" s="25"/>
      <c r="AZ813" s="25"/>
      <c r="BA813" s="25"/>
      <c r="BB813" s="25"/>
      <c r="BC813" s="25"/>
      <c r="BD813" s="25"/>
      <c r="BE813" s="25"/>
      <c r="BF813" s="25"/>
      <c r="BG813" s="25"/>
      <c r="BH813" s="25"/>
      <c r="BI813" s="25"/>
      <c r="BJ813" s="25"/>
      <c r="BK813" s="25"/>
      <c r="BL813" s="25"/>
      <c r="BM813" s="25"/>
      <c r="BN813" s="25"/>
      <c r="BO813" s="25"/>
      <c r="BP813" s="25"/>
      <c r="BQ813" s="25"/>
      <c r="BR813" s="25"/>
      <c r="BS813" s="25"/>
      <c r="BT813" s="25"/>
      <c r="BU813" s="25"/>
      <c r="BV813" s="25"/>
      <c r="BW813" s="25"/>
      <c r="BX813" s="25"/>
      <c r="BY813" s="25"/>
      <c r="BZ813" s="25"/>
      <c r="CA813" s="25"/>
      <c r="CB813" s="25"/>
      <c r="CC813" s="25"/>
      <c r="CD813" s="25"/>
      <c r="CE813" s="25"/>
      <c r="CF813" s="25"/>
      <c r="CG813" s="25"/>
      <c r="CH813" s="25"/>
      <c r="CI813" s="25"/>
      <c r="CJ813" s="25"/>
      <c r="CK813" s="25"/>
      <c r="CL813" s="25"/>
    </row>
    <row r="814" spans="1:90" s="31" customFormat="1" ht="12">
      <c r="A814" s="7" t="s">
        <v>82</v>
      </c>
      <c r="B814" s="6" t="s">
        <v>46</v>
      </c>
      <c r="C814" s="6" t="s">
        <v>5</v>
      </c>
      <c r="D814" s="6" t="s">
        <v>15</v>
      </c>
      <c r="E814" s="6" t="s">
        <v>168</v>
      </c>
      <c r="F814" s="6" t="s">
        <v>62</v>
      </c>
      <c r="G814" s="67">
        <v>736866.08</v>
      </c>
      <c r="H814" s="67"/>
      <c r="I814" s="67">
        <f t="shared" si="401"/>
        <v>736866.08</v>
      </c>
      <c r="J814" s="68">
        <v>664406</v>
      </c>
      <c r="K814" s="67"/>
      <c r="L814" s="67">
        <f t="shared" si="396"/>
        <v>664406</v>
      </c>
      <c r="M814" s="67">
        <v>664406</v>
      </c>
      <c r="N814" s="67"/>
      <c r="O814" s="67">
        <f t="shared" si="397"/>
        <v>664406</v>
      </c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  <c r="AG814" s="25"/>
      <c r="AH814" s="25"/>
      <c r="AI814" s="25"/>
      <c r="AJ814" s="25"/>
      <c r="AK814" s="25"/>
      <c r="AL814" s="25"/>
      <c r="AM814" s="25"/>
      <c r="AN814" s="25"/>
      <c r="AO814" s="25"/>
      <c r="AP814" s="25"/>
      <c r="AQ814" s="25"/>
      <c r="AR814" s="25"/>
      <c r="AS814" s="25"/>
      <c r="AT814" s="25"/>
      <c r="AU814" s="25"/>
      <c r="AV814" s="25"/>
      <c r="AW814" s="25"/>
      <c r="AX814" s="25"/>
      <c r="AY814" s="25"/>
      <c r="AZ814" s="25"/>
      <c r="BA814" s="25"/>
      <c r="BB814" s="25"/>
      <c r="BC814" s="25"/>
      <c r="BD814" s="25"/>
      <c r="BE814" s="25"/>
      <c r="BF814" s="25"/>
      <c r="BG814" s="25"/>
      <c r="BH814" s="25"/>
      <c r="BI814" s="25"/>
      <c r="BJ814" s="25"/>
      <c r="BK814" s="25"/>
      <c r="BL814" s="25"/>
      <c r="BM814" s="25"/>
      <c r="BN814" s="25"/>
      <c r="BO814" s="25"/>
      <c r="BP814" s="25"/>
      <c r="BQ814" s="25"/>
      <c r="BR814" s="25"/>
      <c r="BS814" s="25"/>
      <c r="BT814" s="25"/>
      <c r="BU814" s="25"/>
      <c r="BV814" s="25"/>
      <c r="BW814" s="25"/>
      <c r="BX814" s="25"/>
      <c r="BY814" s="25"/>
      <c r="BZ814" s="25"/>
      <c r="CA814" s="25"/>
      <c r="CB814" s="25"/>
      <c r="CC814" s="25"/>
      <c r="CD814" s="25"/>
      <c r="CE814" s="25"/>
      <c r="CF814" s="25"/>
      <c r="CG814" s="25"/>
      <c r="CH814" s="25"/>
      <c r="CI814" s="25"/>
      <c r="CJ814" s="25"/>
      <c r="CK814" s="25"/>
      <c r="CL814" s="25"/>
    </row>
    <row r="815" spans="1:90" s="31" customFormat="1" ht="0.75" hidden="1" customHeight="1">
      <c r="A815" s="7" t="s">
        <v>65</v>
      </c>
      <c r="B815" s="6" t="s">
        <v>46</v>
      </c>
      <c r="C815" s="6" t="s">
        <v>5</v>
      </c>
      <c r="D815" s="6" t="s">
        <v>15</v>
      </c>
      <c r="E815" s="6" t="s">
        <v>168</v>
      </c>
      <c r="F815" s="6" t="s">
        <v>22</v>
      </c>
      <c r="G815" s="67">
        <f>G816</f>
        <v>0</v>
      </c>
      <c r="H815" s="67">
        <f>H816</f>
        <v>0</v>
      </c>
      <c r="I815" s="67">
        <f t="shared" si="401"/>
        <v>0</v>
      </c>
      <c r="J815" s="67">
        <f t="shared" ref="J815:M815" si="405">J816</f>
        <v>0</v>
      </c>
      <c r="K815" s="67">
        <f>K816</f>
        <v>0</v>
      </c>
      <c r="L815" s="67">
        <f t="shared" si="396"/>
        <v>0</v>
      </c>
      <c r="M815" s="67">
        <f t="shared" si="405"/>
        <v>0</v>
      </c>
      <c r="N815" s="67">
        <f>N816</f>
        <v>0</v>
      </c>
      <c r="O815" s="67">
        <f t="shared" si="397"/>
        <v>0</v>
      </c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  <c r="AG815" s="25"/>
      <c r="AH815" s="25"/>
      <c r="AI815" s="25"/>
      <c r="AJ815" s="25"/>
      <c r="AK815" s="25"/>
      <c r="AL815" s="25"/>
      <c r="AM815" s="25"/>
      <c r="AN815" s="25"/>
      <c r="AO815" s="25"/>
      <c r="AP815" s="25"/>
      <c r="AQ815" s="25"/>
      <c r="AR815" s="25"/>
      <c r="AS815" s="25"/>
      <c r="AT815" s="25"/>
      <c r="AU815" s="25"/>
      <c r="AV815" s="25"/>
      <c r="AW815" s="25"/>
      <c r="AX815" s="25"/>
      <c r="AY815" s="25"/>
      <c r="AZ815" s="25"/>
      <c r="BA815" s="25"/>
      <c r="BB815" s="25"/>
      <c r="BC815" s="25"/>
      <c r="BD815" s="25"/>
      <c r="BE815" s="25"/>
      <c r="BF815" s="25"/>
      <c r="BG815" s="25"/>
      <c r="BH815" s="25"/>
      <c r="BI815" s="25"/>
      <c r="BJ815" s="25"/>
      <c r="BK815" s="25"/>
      <c r="BL815" s="25"/>
      <c r="BM815" s="25"/>
      <c r="BN815" s="25"/>
      <c r="BO815" s="25"/>
      <c r="BP815" s="25"/>
      <c r="BQ815" s="25"/>
      <c r="BR815" s="25"/>
      <c r="BS815" s="25"/>
      <c r="BT815" s="25"/>
      <c r="BU815" s="25"/>
      <c r="BV815" s="25"/>
      <c r="BW815" s="25"/>
      <c r="BX815" s="25"/>
      <c r="BY815" s="25"/>
      <c r="BZ815" s="25"/>
      <c r="CA815" s="25"/>
      <c r="CB815" s="25"/>
      <c r="CC815" s="25"/>
      <c r="CD815" s="25"/>
      <c r="CE815" s="25"/>
      <c r="CF815" s="25"/>
      <c r="CG815" s="25"/>
      <c r="CH815" s="25"/>
      <c r="CI815" s="25"/>
      <c r="CJ815" s="25"/>
      <c r="CK815" s="25"/>
      <c r="CL815" s="25"/>
    </row>
    <row r="816" spans="1:90" s="31" customFormat="1" ht="12" hidden="1">
      <c r="A816" s="7" t="s">
        <v>66</v>
      </c>
      <c r="B816" s="6" t="s">
        <v>46</v>
      </c>
      <c r="C816" s="6" t="s">
        <v>5</v>
      </c>
      <c r="D816" s="6" t="s">
        <v>15</v>
      </c>
      <c r="E816" s="6" t="s">
        <v>168</v>
      </c>
      <c r="F816" s="6" t="s">
        <v>64</v>
      </c>
      <c r="G816" s="67">
        <v>0</v>
      </c>
      <c r="H816" s="67">
        <v>0</v>
      </c>
      <c r="I816" s="67">
        <f t="shared" si="401"/>
        <v>0</v>
      </c>
      <c r="J816" s="68"/>
      <c r="K816" s="67">
        <v>0</v>
      </c>
      <c r="L816" s="67">
        <f t="shared" si="396"/>
        <v>0</v>
      </c>
      <c r="M816" s="67"/>
      <c r="N816" s="67">
        <v>0</v>
      </c>
      <c r="O816" s="67">
        <f t="shared" si="397"/>
        <v>0</v>
      </c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  <c r="AG816" s="25"/>
      <c r="AH816" s="25"/>
      <c r="AI816" s="25"/>
      <c r="AJ816" s="25"/>
      <c r="AK816" s="25"/>
      <c r="AL816" s="25"/>
      <c r="AM816" s="25"/>
      <c r="AN816" s="25"/>
      <c r="AO816" s="25"/>
      <c r="AP816" s="25"/>
      <c r="AQ816" s="25"/>
      <c r="AR816" s="25"/>
      <c r="AS816" s="25"/>
      <c r="AT816" s="25"/>
      <c r="AU816" s="25"/>
      <c r="AV816" s="25"/>
      <c r="AW816" s="25"/>
      <c r="AX816" s="25"/>
      <c r="AY816" s="25"/>
      <c r="AZ816" s="25"/>
      <c r="BA816" s="25"/>
      <c r="BB816" s="25"/>
      <c r="BC816" s="25"/>
      <c r="BD816" s="25"/>
      <c r="BE816" s="25"/>
      <c r="BF816" s="25"/>
      <c r="BG816" s="25"/>
      <c r="BH816" s="25"/>
      <c r="BI816" s="25"/>
      <c r="BJ816" s="25"/>
      <c r="BK816" s="25"/>
      <c r="BL816" s="25"/>
      <c r="BM816" s="25"/>
      <c r="BN816" s="25"/>
      <c r="BO816" s="25"/>
      <c r="BP816" s="25"/>
      <c r="BQ816" s="25"/>
      <c r="BR816" s="25"/>
      <c r="BS816" s="25"/>
      <c r="BT816" s="25"/>
      <c r="BU816" s="25"/>
      <c r="BV816" s="25"/>
      <c r="BW816" s="25"/>
      <c r="BX816" s="25"/>
      <c r="BY816" s="25"/>
      <c r="BZ816" s="25"/>
      <c r="CA816" s="25"/>
      <c r="CB816" s="25"/>
      <c r="CC816" s="25"/>
      <c r="CD816" s="25"/>
      <c r="CE816" s="25"/>
      <c r="CF816" s="25"/>
      <c r="CG816" s="25"/>
      <c r="CH816" s="25"/>
      <c r="CI816" s="25"/>
      <c r="CJ816" s="25"/>
      <c r="CK816" s="25"/>
      <c r="CL816" s="25"/>
    </row>
    <row r="817" spans="1:90" s="31" customFormat="1" ht="12" hidden="1">
      <c r="A817" s="8" t="s">
        <v>182</v>
      </c>
      <c r="B817" s="4" t="s">
        <v>46</v>
      </c>
      <c r="C817" s="4" t="s">
        <v>5</v>
      </c>
      <c r="D817" s="4" t="s">
        <v>9</v>
      </c>
      <c r="E817" s="4"/>
      <c r="F817" s="4"/>
      <c r="G817" s="66">
        <f t="shared" ref="G817:N820" si="406">G818</f>
        <v>0</v>
      </c>
      <c r="H817" s="66">
        <f t="shared" si="406"/>
        <v>0</v>
      </c>
      <c r="I817" s="67">
        <f t="shared" si="401"/>
        <v>0</v>
      </c>
      <c r="J817" s="66">
        <f t="shared" si="406"/>
        <v>0</v>
      </c>
      <c r="K817" s="66">
        <f t="shared" si="406"/>
        <v>0</v>
      </c>
      <c r="L817" s="67">
        <f t="shared" si="396"/>
        <v>0</v>
      </c>
      <c r="M817" s="66">
        <f t="shared" si="406"/>
        <v>0</v>
      </c>
      <c r="N817" s="66">
        <f t="shared" si="406"/>
        <v>0</v>
      </c>
      <c r="O817" s="67">
        <f t="shared" si="397"/>
        <v>0</v>
      </c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  <c r="AG817" s="25"/>
      <c r="AH817" s="25"/>
      <c r="AI817" s="25"/>
      <c r="AJ817" s="25"/>
      <c r="AK817" s="25"/>
      <c r="AL817" s="25"/>
      <c r="AM817" s="25"/>
      <c r="AN817" s="25"/>
      <c r="AO817" s="25"/>
      <c r="AP817" s="25"/>
      <c r="AQ817" s="25"/>
      <c r="AR817" s="25"/>
      <c r="AS817" s="25"/>
      <c r="AT817" s="25"/>
      <c r="AU817" s="25"/>
      <c r="AV817" s="25"/>
      <c r="AW817" s="25"/>
      <c r="AX817" s="25"/>
      <c r="AY817" s="25"/>
      <c r="AZ817" s="25"/>
      <c r="BA817" s="25"/>
      <c r="BB817" s="25"/>
      <c r="BC817" s="25"/>
      <c r="BD817" s="25"/>
      <c r="BE817" s="25"/>
      <c r="BF817" s="25"/>
      <c r="BG817" s="25"/>
      <c r="BH817" s="25"/>
      <c r="BI817" s="25"/>
      <c r="BJ817" s="25"/>
      <c r="BK817" s="25"/>
      <c r="BL817" s="25"/>
      <c r="BM817" s="25"/>
      <c r="BN817" s="25"/>
      <c r="BO817" s="25"/>
      <c r="BP817" s="25"/>
      <c r="BQ817" s="25"/>
      <c r="BR817" s="25"/>
      <c r="BS817" s="25"/>
      <c r="BT817" s="25"/>
      <c r="BU817" s="25"/>
      <c r="BV817" s="25"/>
      <c r="BW817" s="25"/>
      <c r="BX817" s="25"/>
      <c r="BY817" s="25"/>
      <c r="BZ817" s="25"/>
      <c r="CA817" s="25"/>
      <c r="CB817" s="25"/>
      <c r="CC817" s="25"/>
      <c r="CD817" s="25"/>
      <c r="CE817" s="25"/>
      <c r="CF817" s="25"/>
      <c r="CG817" s="25"/>
      <c r="CH817" s="25"/>
      <c r="CI817" s="25"/>
      <c r="CJ817" s="25"/>
      <c r="CK817" s="25"/>
      <c r="CL817" s="25"/>
    </row>
    <row r="818" spans="1:90" s="31" customFormat="1" ht="12" hidden="1">
      <c r="A818" s="7" t="s">
        <v>181</v>
      </c>
      <c r="B818" s="6" t="s">
        <v>46</v>
      </c>
      <c r="C818" s="6" t="s">
        <v>5</v>
      </c>
      <c r="D818" s="6" t="s">
        <v>9</v>
      </c>
      <c r="E818" s="6" t="s">
        <v>180</v>
      </c>
      <c r="F818" s="6"/>
      <c r="G818" s="67">
        <f t="shared" si="406"/>
        <v>0</v>
      </c>
      <c r="H818" s="67">
        <f t="shared" si="406"/>
        <v>0</v>
      </c>
      <c r="I818" s="67">
        <f t="shared" si="401"/>
        <v>0</v>
      </c>
      <c r="J818" s="67">
        <f t="shared" si="406"/>
        <v>0</v>
      </c>
      <c r="K818" s="67">
        <f t="shared" si="406"/>
        <v>0</v>
      </c>
      <c r="L818" s="67">
        <f t="shared" si="396"/>
        <v>0</v>
      </c>
      <c r="M818" s="67">
        <f t="shared" si="406"/>
        <v>0</v>
      </c>
      <c r="N818" s="67">
        <f t="shared" si="406"/>
        <v>0</v>
      </c>
      <c r="O818" s="67">
        <f t="shared" si="397"/>
        <v>0</v>
      </c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  <c r="AC818" s="25"/>
      <c r="AD818" s="25"/>
      <c r="AE818" s="25"/>
      <c r="AF818" s="25"/>
      <c r="AG818" s="25"/>
      <c r="AH818" s="25"/>
      <c r="AI818" s="25"/>
      <c r="AJ818" s="25"/>
      <c r="AK818" s="25"/>
      <c r="AL818" s="25"/>
      <c r="AM818" s="25"/>
      <c r="AN818" s="25"/>
      <c r="AO818" s="25"/>
      <c r="AP818" s="25"/>
      <c r="AQ818" s="25"/>
      <c r="AR818" s="25"/>
      <c r="AS818" s="25"/>
      <c r="AT818" s="25"/>
      <c r="AU818" s="25"/>
      <c r="AV818" s="25"/>
      <c r="AW818" s="25"/>
      <c r="AX818" s="25"/>
      <c r="AY818" s="25"/>
      <c r="AZ818" s="25"/>
      <c r="BA818" s="25"/>
      <c r="BB818" s="25"/>
      <c r="BC818" s="25"/>
      <c r="BD818" s="25"/>
      <c r="BE818" s="25"/>
      <c r="BF818" s="25"/>
      <c r="BG818" s="25"/>
      <c r="BH818" s="25"/>
      <c r="BI818" s="25"/>
      <c r="BJ818" s="25"/>
      <c r="BK818" s="25"/>
      <c r="BL818" s="25"/>
      <c r="BM818" s="25"/>
      <c r="BN818" s="25"/>
      <c r="BO818" s="25"/>
      <c r="BP818" s="25"/>
      <c r="BQ818" s="25"/>
      <c r="BR818" s="25"/>
      <c r="BS818" s="25"/>
      <c r="BT818" s="25"/>
      <c r="BU818" s="25"/>
      <c r="BV818" s="25"/>
      <c r="BW818" s="25"/>
      <c r="BX818" s="25"/>
      <c r="BY818" s="25"/>
      <c r="BZ818" s="25"/>
      <c r="CA818" s="25"/>
      <c r="CB818" s="25"/>
      <c r="CC818" s="25"/>
      <c r="CD818" s="25"/>
      <c r="CE818" s="25"/>
      <c r="CF818" s="25"/>
      <c r="CG818" s="25"/>
      <c r="CH818" s="25"/>
      <c r="CI818" s="25"/>
      <c r="CJ818" s="25"/>
      <c r="CK818" s="25"/>
      <c r="CL818" s="25"/>
    </row>
    <row r="819" spans="1:90" s="31" customFormat="1" ht="12" hidden="1">
      <c r="A819" s="7" t="s">
        <v>225</v>
      </c>
      <c r="B819" s="6" t="s">
        <v>46</v>
      </c>
      <c r="C819" s="6" t="s">
        <v>5</v>
      </c>
      <c r="D819" s="6" t="s">
        <v>9</v>
      </c>
      <c r="E819" s="6" t="s">
        <v>219</v>
      </c>
      <c r="F819" s="6"/>
      <c r="G819" s="67">
        <f t="shared" si="406"/>
        <v>0</v>
      </c>
      <c r="H819" s="67">
        <f t="shared" si="406"/>
        <v>0</v>
      </c>
      <c r="I819" s="67">
        <f t="shared" si="401"/>
        <v>0</v>
      </c>
      <c r="J819" s="67">
        <f t="shared" si="406"/>
        <v>0</v>
      </c>
      <c r="K819" s="67">
        <f t="shared" si="406"/>
        <v>0</v>
      </c>
      <c r="L819" s="67">
        <f t="shared" si="396"/>
        <v>0</v>
      </c>
      <c r="M819" s="67">
        <f t="shared" si="406"/>
        <v>0</v>
      </c>
      <c r="N819" s="67">
        <f t="shared" si="406"/>
        <v>0</v>
      </c>
      <c r="O819" s="67">
        <f t="shared" si="397"/>
        <v>0</v>
      </c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  <c r="AD819" s="25"/>
      <c r="AE819" s="25"/>
      <c r="AF819" s="25"/>
      <c r="AG819" s="25"/>
      <c r="AH819" s="25"/>
      <c r="AI819" s="25"/>
      <c r="AJ819" s="25"/>
      <c r="AK819" s="25"/>
      <c r="AL819" s="25"/>
      <c r="AM819" s="25"/>
      <c r="AN819" s="25"/>
      <c r="AO819" s="25"/>
      <c r="AP819" s="25"/>
      <c r="AQ819" s="25"/>
      <c r="AR819" s="25"/>
      <c r="AS819" s="25"/>
      <c r="AT819" s="25"/>
      <c r="AU819" s="25"/>
      <c r="AV819" s="25"/>
      <c r="AW819" s="25"/>
      <c r="AX819" s="25"/>
      <c r="AY819" s="25"/>
      <c r="AZ819" s="25"/>
      <c r="BA819" s="25"/>
      <c r="BB819" s="25"/>
      <c r="BC819" s="25"/>
      <c r="BD819" s="25"/>
      <c r="BE819" s="25"/>
      <c r="BF819" s="25"/>
      <c r="BG819" s="25"/>
      <c r="BH819" s="25"/>
      <c r="BI819" s="25"/>
      <c r="BJ819" s="25"/>
      <c r="BK819" s="25"/>
      <c r="BL819" s="25"/>
      <c r="BM819" s="25"/>
      <c r="BN819" s="25"/>
      <c r="BO819" s="25"/>
      <c r="BP819" s="25"/>
      <c r="BQ819" s="25"/>
      <c r="BR819" s="25"/>
      <c r="BS819" s="25"/>
      <c r="BT819" s="25"/>
      <c r="BU819" s="25"/>
      <c r="BV819" s="25"/>
      <c r="BW819" s="25"/>
      <c r="BX819" s="25"/>
      <c r="BY819" s="25"/>
      <c r="BZ819" s="25"/>
      <c r="CA819" s="25"/>
      <c r="CB819" s="25"/>
      <c r="CC819" s="25"/>
      <c r="CD819" s="25"/>
      <c r="CE819" s="25"/>
      <c r="CF819" s="25"/>
      <c r="CG819" s="25"/>
      <c r="CH819" s="25"/>
      <c r="CI819" s="25"/>
      <c r="CJ819" s="25"/>
      <c r="CK819" s="25"/>
      <c r="CL819" s="25"/>
    </row>
    <row r="820" spans="1:90" s="34" customFormat="1" ht="12" hidden="1">
      <c r="A820" s="7" t="s">
        <v>65</v>
      </c>
      <c r="B820" s="6" t="s">
        <v>46</v>
      </c>
      <c r="C820" s="6" t="s">
        <v>5</v>
      </c>
      <c r="D820" s="6" t="s">
        <v>9</v>
      </c>
      <c r="E820" s="6" t="s">
        <v>219</v>
      </c>
      <c r="F820" s="6" t="s">
        <v>22</v>
      </c>
      <c r="G820" s="67">
        <f t="shared" si="406"/>
        <v>0</v>
      </c>
      <c r="H820" s="67">
        <f t="shared" si="406"/>
        <v>0</v>
      </c>
      <c r="I820" s="67">
        <f t="shared" si="401"/>
        <v>0</v>
      </c>
      <c r="J820" s="67">
        <f t="shared" si="406"/>
        <v>0</v>
      </c>
      <c r="K820" s="67">
        <f t="shared" si="406"/>
        <v>0</v>
      </c>
      <c r="L820" s="67">
        <f t="shared" si="396"/>
        <v>0</v>
      </c>
      <c r="M820" s="67">
        <f t="shared" si="406"/>
        <v>0</v>
      </c>
      <c r="N820" s="67">
        <f t="shared" si="406"/>
        <v>0</v>
      </c>
      <c r="O820" s="67">
        <f t="shared" si="397"/>
        <v>0</v>
      </c>
      <c r="P820" s="24"/>
      <c r="Q820" s="24"/>
      <c r="R820" s="41"/>
      <c r="S820" s="41"/>
      <c r="T820" s="41"/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F820" s="41"/>
      <c r="AG820" s="41"/>
      <c r="AH820" s="41"/>
      <c r="AI820" s="41"/>
      <c r="AJ820" s="41"/>
      <c r="AK820" s="41"/>
      <c r="AL820" s="41"/>
      <c r="AM820" s="41"/>
      <c r="AN820" s="41"/>
      <c r="AO820" s="41"/>
      <c r="AP820" s="41"/>
      <c r="AQ820" s="41"/>
      <c r="AR820" s="41"/>
      <c r="AS820" s="41"/>
      <c r="AT820" s="41"/>
      <c r="AU820" s="41"/>
      <c r="AV820" s="41"/>
      <c r="AW820" s="41"/>
      <c r="AX820" s="41"/>
      <c r="AY820" s="41"/>
      <c r="AZ820" s="41"/>
      <c r="BA820" s="41"/>
      <c r="BB820" s="41"/>
      <c r="BC820" s="41"/>
      <c r="BD820" s="41"/>
      <c r="BE820" s="41"/>
      <c r="BF820" s="41"/>
      <c r="BG820" s="41"/>
      <c r="BH820" s="41"/>
      <c r="BI820" s="41"/>
      <c r="BJ820" s="41"/>
      <c r="BK820" s="41"/>
      <c r="BL820" s="41"/>
      <c r="BM820" s="41"/>
      <c r="BN820" s="41"/>
      <c r="BO820" s="41"/>
      <c r="BP820" s="41"/>
      <c r="BQ820" s="41"/>
      <c r="BR820" s="41"/>
      <c r="BS820" s="41"/>
      <c r="BT820" s="41"/>
      <c r="BU820" s="41"/>
      <c r="BV820" s="41"/>
      <c r="BW820" s="41"/>
      <c r="BX820" s="41"/>
      <c r="BY820" s="41"/>
      <c r="BZ820" s="41"/>
      <c r="CA820" s="41"/>
      <c r="CB820" s="41"/>
      <c r="CC820" s="41"/>
      <c r="CD820" s="41"/>
      <c r="CE820" s="41"/>
      <c r="CF820" s="41"/>
      <c r="CG820" s="41"/>
      <c r="CH820" s="41"/>
      <c r="CI820" s="41"/>
      <c r="CJ820" s="41"/>
      <c r="CK820" s="41"/>
      <c r="CL820" s="41"/>
    </row>
    <row r="821" spans="1:90" s="31" customFormat="1" ht="12" hidden="1">
      <c r="A821" s="7" t="s">
        <v>220</v>
      </c>
      <c r="B821" s="6" t="s">
        <v>46</v>
      </c>
      <c r="C821" s="6" t="s">
        <v>5</v>
      </c>
      <c r="D821" s="6" t="s">
        <v>9</v>
      </c>
      <c r="E821" s="6" t="s">
        <v>219</v>
      </c>
      <c r="F821" s="6" t="s">
        <v>218</v>
      </c>
      <c r="G821" s="67"/>
      <c r="H821" s="67"/>
      <c r="I821" s="67">
        <f t="shared" si="401"/>
        <v>0</v>
      </c>
      <c r="J821" s="68"/>
      <c r="K821" s="67"/>
      <c r="L821" s="67">
        <f t="shared" si="396"/>
        <v>0</v>
      </c>
      <c r="M821" s="67"/>
      <c r="N821" s="67"/>
      <c r="O821" s="67">
        <f t="shared" si="397"/>
        <v>0</v>
      </c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  <c r="AD821" s="25"/>
      <c r="AE821" s="25"/>
      <c r="AF821" s="25"/>
      <c r="AG821" s="25"/>
      <c r="AH821" s="25"/>
      <c r="AI821" s="25"/>
      <c r="AJ821" s="25"/>
      <c r="AK821" s="25"/>
      <c r="AL821" s="25"/>
      <c r="AM821" s="25"/>
      <c r="AN821" s="25"/>
      <c r="AO821" s="25"/>
      <c r="AP821" s="25"/>
      <c r="AQ821" s="25"/>
      <c r="AR821" s="25"/>
      <c r="AS821" s="25"/>
      <c r="AT821" s="25"/>
      <c r="AU821" s="25"/>
      <c r="AV821" s="25"/>
      <c r="AW821" s="25"/>
      <c r="AX821" s="25"/>
      <c r="AY821" s="25"/>
      <c r="AZ821" s="25"/>
      <c r="BA821" s="25"/>
      <c r="BB821" s="25"/>
      <c r="BC821" s="25"/>
      <c r="BD821" s="25"/>
      <c r="BE821" s="25"/>
      <c r="BF821" s="25"/>
      <c r="BG821" s="25"/>
      <c r="BH821" s="25"/>
      <c r="BI821" s="25"/>
      <c r="BJ821" s="25"/>
      <c r="BK821" s="25"/>
      <c r="BL821" s="25"/>
      <c r="BM821" s="25"/>
      <c r="BN821" s="25"/>
      <c r="BO821" s="25"/>
      <c r="BP821" s="25"/>
      <c r="BQ821" s="25"/>
      <c r="BR821" s="25"/>
      <c r="BS821" s="25"/>
      <c r="BT821" s="25"/>
      <c r="BU821" s="25"/>
      <c r="BV821" s="25"/>
      <c r="BW821" s="25"/>
      <c r="BX821" s="25"/>
      <c r="BY821" s="25"/>
      <c r="BZ821" s="25"/>
      <c r="CA821" s="25"/>
      <c r="CB821" s="25"/>
      <c r="CC821" s="25"/>
      <c r="CD821" s="25"/>
      <c r="CE821" s="25"/>
      <c r="CF821" s="25"/>
      <c r="CG821" s="25"/>
      <c r="CH821" s="25"/>
      <c r="CI821" s="25"/>
      <c r="CJ821" s="25"/>
      <c r="CK821" s="25"/>
      <c r="CL821" s="25"/>
    </row>
    <row r="822" spans="1:90" s="31" customFormat="1" ht="12">
      <c r="A822" s="8" t="s">
        <v>11</v>
      </c>
      <c r="B822" s="4" t="s">
        <v>46</v>
      </c>
      <c r="C822" s="4" t="s">
        <v>5</v>
      </c>
      <c r="D822" s="4" t="s">
        <v>41</v>
      </c>
      <c r="E822" s="4"/>
      <c r="F822" s="4"/>
      <c r="G822" s="66">
        <f t="shared" ref="G822:N825" si="407">G823</f>
        <v>150000</v>
      </c>
      <c r="H822" s="66">
        <f t="shared" si="407"/>
        <v>0</v>
      </c>
      <c r="I822" s="67">
        <f t="shared" si="401"/>
        <v>150000</v>
      </c>
      <c r="J822" s="66">
        <f t="shared" si="407"/>
        <v>0</v>
      </c>
      <c r="K822" s="66">
        <f t="shared" si="407"/>
        <v>0</v>
      </c>
      <c r="L822" s="67">
        <f t="shared" si="396"/>
        <v>0</v>
      </c>
      <c r="M822" s="66">
        <f t="shared" si="407"/>
        <v>0</v>
      </c>
      <c r="N822" s="66">
        <f t="shared" si="407"/>
        <v>0</v>
      </c>
      <c r="O822" s="67">
        <f t="shared" si="397"/>
        <v>0</v>
      </c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  <c r="AC822" s="25"/>
      <c r="AD822" s="25"/>
      <c r="AE822" s="25"/>
      <c r="AF822" s="25"/>
      <c r="AG822" s="25"/>
      <c r="AH822" s="25"/>
      <c r="AI822" s="25"/>
      <c r="AJ822" s="25"/>
      <c r="AK822" s="25"/>
      <c r="AL822" s="25"/>
      <c r="AM822" s="25"/>
      <c r="AN822" s="25"/>
      <c r="AO822" s="25"/>
      <c r="AP822" s="25"/>
      <c r="AQ822" s="25"/>
      <c r="AR822" s="25"/>
      <c r="AS822" s="25"/>
      <c r="AT822" s="25"/>
      <c r="AU822" s="25"/>
      <c r="AV822" s="25"/>
      <c r="AW822" s="25"/>
      <c r="AX822" s="25"/>
      <c r="AY822" s="25"/>
      <c r="AZ822" s="25"/>
      <c r="BA822" s="25"/>
      <c r="BB822" s="25"/>
      <c r="BC822" s="25"/>
      <c r="BD822" s="25"/>
      <c r="BE822" s="25"/>
      <c r="BF822" s="25"/>
      <c r="BG822" s="25"/>
      <c r="BH822" s="25"/>
      <c r="BI822" s="25"/>
      <c r="BJ822" s="25"/>
      <c r="BK822" s="25"/>
      <c r="BL822" s="25"/>
      <c r="BM822" s="25"/>
      <c r="BN822" s="25"/>
      <c r="BO822" s="25"/>
      <c r="BP822" s="25"/>
      <c r="BQ822" s="25"/>
      <c r="BR822" s="25"/>
      <c r="BS822" s="25"/>
      <c r="BT822" s="25"/>
      <c r="BU822" s="25"/>
      <c r="BV822" s="25"/>
      <c r="BW822" s="25"/>
      <c r="BX822" s="25"/>
      <c r="BY822" s="25"/>
      <c r="BZ822" s="25"/>
      <c r="CA822" s="25"/>
      <c r="CB822" s="25"/>
      <c r="CC822" s="25"/>
      <c r="CD822" s="25"/>
      <c r="CE822" s="25"/>
      <c r="CF822" s="25"/>
      <c r="CG822" s="25"/>
      <c r="CH822" s="25"/>
      <c r="CI822" s="25"/>
      <c r="CJ822" s="25"/>
      <c r="CK822" s="25"/>
      <c r="CL822" s="25"/>
    </row>
    <row r="823" spans="1:90" s="31" customFormat="1" ht="12">
      <c r="A823" s="7" t="s">
        <v>210</v>
      </c>
      <c r="B823" s="6" t="s">
        <v>46</v>
      </c>
      <c r="C823" s="6" t="s">
        <v>5</v>
      </c>
      <c r="D823" s="6" t="s">
        <v>41</v>
      </c>
      <c r="E823" s="6" t="s">
        <v>169</v>
      </c>
      <c r="F823" s="6"/>
      <c r="G823" s="67">
        <f t="shared" si="407"/>
        <v>150000</v>
      </c>
      <c r="H823" s="67">
        <f t="shared" si="407"/>
        <v>0</v>
      </c>
      <c r="I823" s="67">
        <f t="shared" si="401"/>
        <v>150000</v>
      </c>
      <c r="J823" s="67">
        <f t="shared" si="407"/>
        <v>0</v>
      </c>
      <c r="K823" s="67">
        <f t="shared" si="407"/>
        <v>0</v>
      </c>
      <c r="L823" s="67">
        <f t="shared" si="396"/>
        <v>0</v>
      </c>
      <c r="M823" s="67">
        <f t="shared" si="407"/>
        <v>0</v>
      </c>
      <c r="N823" s="67">
        <f t="shared" si="407"/>
        <v>0</v>
      </c>
      <c r="O823" s="67">
        <f t="shared" si="397"/>
        <v>0</v>
      </c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  <c r="AC823" s="25"/>
      <c r="AD823" s="25"/>
      <c r="AE823" s="25"/>
      <c r="AF823" s="25"/>
      <c r="AG823" s="25"/>
      <c r="AH823" s="25"/>
      <c r="AI823" s="25"/>
      <c r="AJ823" s="25"/>
      <c r="AK823" s="25"/>
      <c r="AL823" s="25"/>
      <c r="AM823" s="25"/>
      <c r="AN823" s="25"/>
      <c r="AO823" s="25"/>
      <c r="AP823" s="25"/>
      <c r="AQ823" s="25"/>
      <c r="AR823" s="25"/>
      <c r="AS823" s="25"/>
      <c r="AT823" s="25"/>
      <c r="AU823" s="25"/>
      <c r="AV823" s="25"/>
      <c r="AW823" s="25"/>
      <c r="AX823" s="25"/>
      <c r="AY823" s="25"/>
      <c r="AZ823" s="25"/>
      <c r="BA823" s="25"/>
      <c r="BB823" s="25"/>
      <c r="BC823" s="25"/>
      <c r="BD823" s="25"/>
      <c r="BE823" s="25"/>
      <c r="BF823" s="25"/>
      <c r="BG823" s="25"/>
      <c r="BH823" s="25"/>
      <c r="BI823" s="25"/>
      <c r="BJ823" s="25"/>
      <c r="BK823" s="25"/>
      <c r="BL823" s="25"/>
      <c r="BM823" s="25"/>
      <c r="BN823" s="25"/>
      <c r="BO823" s="25"/>
      <c r="BP823" s="25"/>
      <c r="BQ823" s="25"/>
      <c r="BR823" s="25"/>
      <c r="BS823" s="25"/>
      <c r="BT823" s="25"/>
      <c r="BU823" s="25"/>
      <c r="BV823" s="25"/>
      <c r="BW823" s="25"/>
      <c r="BX823" s="25"/>
      <c r="BY823" s="25"/>
      <c r="BZ823" s="25"/>
      <c r="CA823" s="25"/>
      <c r="CB823" s="25"/>
      <c r="CC823" s="25"/>
      <c r="CD823" s="25"/>
      <c r="CE823" s="25"/>
      <c r="CF823" s="25"/>
      <c r="CG823" s="25"/>
      <c r="CH823" s="25"/>
      <c r="CI823" s="25"/>
      <c r="CJ823" s="25"/>
      <c r="CK823" s="25"/>
      <c r="CL823" s="25"/>
    </row>
    <row r="824" spans="1:90" s="31" customFormat="1" ht="12">
      <c r="A824" s="15" t="s">
        <v>97</v>
      </c>
      <c r="B824" s="6" t="s">
        <v>46</v>
      </c>
      <c r="C824" s="6" t="s">
        <v>5</v>
      </c>
      <c r="D824" s="6" t="s">
        <v>41</v>
      </c>
      <c r="E824" s="6" t="s">
        <v>170</v>
      </c>
      <c r="F824" s="6"/>
      <c r="G824" s="67">
        <f t="shared" si="407"/>
        <v>150000</v>
      </c>
      <c r="H824" s="67">
        <f t="shared" si="407"/>
        <v>0</v>
      </c>
      <c r="I824" s="67">
        <f t="shared" si="401"/>
        <v>150000</v>
      </c>
      <c r="J824" s="67">
        <f t="shared" si="407"/>
        <v>0</v>
      </c>
      <c r="K824" s="67">
        <f t="shared" si="407"/>
        <v>0</v>
      </c>
      <c r="L824" s="67">
        <f t="shared" si="396"/>
        <v>0</v>
      </c>
      <c r="M824" s="67">
        <f t="shared" si="407"/>
        <v>0</v>
      </c>
      <c r="N824" s="67">
        <f t="shared" si="407"/>
        <v>0</v>
      </c>
      <c r="O824" s="67">
        <f t="shared" si="397"/>
        <v>0</v>
      </c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  <c r="AG824" s="25"/>
      <c r="AH824" s="25"/>
      <c r="AI824" s="25"/>
      <c r="AJ824" s="25"/>
      <c r="AK824" s="25"/>
      <c r="AL824" s="25"/>
      <c r="AM824" s="25"/>
      <c r="AN824" s="25"/>
      <c r="AO824" s="25"/>
      <c r="AP824" s="25"/>
      <c r="AQ824" s="25"/>
      <c r="AR824" s="25"/>
      <c r="AS824" s="25"/>
      <c r="AT824" s="25"/>
      <c r="AU824" s="25"/>
      <c r="AV824" s="25"/>
      <c r="AW824" s="25"/>
      <c r="AX824" s="25"/>
      <c r="AY824" s="25"/>
      <c r="AZ824" s="25"/>
      <c r="BA824" s="25"/>
      <c r="BB824" s="25"/>
      <c r="BC824" s="25"/>
      <c r="BD824" s="25"/>
      <c r="BE824" s="25"/>
      <c r="BF824" s="25"/>
      <c r="BG824" s="25"/>
      <c r="BH824" s="25"/>
      <c r="BI824" s="25"/>
      <c r="BJ824" s="25"/>
      <c r="BK824" s="25"/>
      <c r="BL824" s="25"/>
      <c r="BM824" s="25"/>
      <c r="BN824" s="25"/>
      <c r="BO824" s="25"/>
      <c r="BP824" s="25"/>
      <c r="BQ824" s="25"/>
      <c r="BR824" s="25"/>
      <c r="BS824" s="25"/>
      <c r="BT824" s="25"/>
      <c r="BU824" s="25"/>
      <c r="BV824" s="25"/>
      <c r="BW824" s="25"/>
      <c r="BX824" s="25"/>
      <c r="BY824" s="25"/>
      <c r="BZ824" s="25"/>
      <c r="CA824" s="25"/>
      <c r="CB824" s="25"/>
      <c r="CC824" s="25"/>
      <c r="CD824" s="25"/>
      <c r="CE824" s="25"/>
      <c r="CF824" s="25"/>
      <c r="CG824" s="25"/>
      <c r="CH824" s="25"/>
      <c r="CI824" s="25"/>
      <c r="CJ824" s="25"/>
      <c r="CK824" s="25"/>
      <c r="CL824" s="25"/>
    </row>
    <row r="825" spans="1:90" s="31" customFormat="1" ht="12">
      <c r="A825" s="15" t="s">
        <v>65</v>
      </c>
      <c r="B825" s="6" t="s">
        <v>46</v>
      </c>
      <c r="C825" s="6" t="s">
        <v>5</v>
      </c>
      <c r="D825" s="6" t="s">
        <v>41</v>
      </c>
      <c r="E825" s="6" t="s">
        <v>170</v>
      </c>
      <c r="F825" s="6" t="s">
        <v>22</v>
      </c>
      <c r="G825" s="67">
        <f t="shared" si="407"/>
        <v>150000</v>
      </c>
      <c r="H825" s="67">
        <f t="shared" si="407"/>
        <v>0</v>
      </c>
      <c r="I825" s="67">
        <f t="shared" si="401"/>
        <v>150000</v>
      </c>
      <c r="J825" s="67">
        <f t="shared" si="407"/>
        <v>0</v>
      </c>
      <c r="K825" s="67">
        <f t="shared" si="407"/>
        <v>0</v>
      </c>
      <c r="L825" s="67">
        <f t="shared" si="396"/>
        <v>0</v>
      </c>
      <c r="M825" s="67">
        <f t="shared" si="407"/>
        <v>0</v>
      </c>
      <c r="N825" s="67">
        <f t="shared" si="407"/>
        <v>0</v>
      </c>
      <c r="O825" s="67">
        <f t="shared" si="397"/>
        <v>0</v>
      </c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  <c r="AC825" s="25"/>
      <c r="AD825" s="25"/>
      <c r="AE825" s="25"/>
      <c r="AF825" s="25"/>
      <c r="AG825" s="25"/>
      <c r="AH825" s="25"/>
      <c r="AI825" s="25"/>
      <c r="AJ825" s="25"/>
      <c r="AK825" s="25"/>
      <c r="AL825" s="25"/>
      <c r="AM825" s="25"/>
      <c r="AN825" s="25"/>
      <c r="AO825" s="25"/>
      <c r="AP825" s="25"/>
      <c r="AQ825" s="25"/>
      <c r="AR825" s="25"/>
      <c r="AS825" s="25"/>
      <c r="AT825" s="25"/>
      <c r="AU825" s="25"/>
      <c r="AV825" s="25"/>
      <c r="AW825" s="25"/>
      <c r="AX825" s="25"/>
      <c r="AY825" s="25"/>
      <c r="AZ825" s="25"/>
      <c r="BA825" s="25"/>
      <c r="BB825" s="25"/>
      <c r="BC825" s="25"/>
      <c r="BD825" s="25"/>
      <c r="BE825" s="25"/>
      <c r="BF825" s="25"/>
      <c r="BG825" s="25"/>
      <c r="BH825" s="25"/>
      <c r="BI825" s="25"/>
      <c r="BJ825" s="25"/>
      <c r="BK825" s="25"/>
      <c r="BL825" s="25"/>
      <c r="BM825" s="25"/>
      <c r="BN825" s="25"/>
      <c r="BO825" s="25"/>
      <c r="BP825" s="25"/>
      <c r="BQ825" s="25"/>
      <c r="BR825" s="25"/>
      <c r="BS825" s="25"/>
      <c r="BT825" s="25"/>
      <c r="BU825" s="25"/>
      <c r="BV825" s="25"/>
      <c r="BW825" s="25"/>
      <c r="BX825" s="25"/>
      <c r="BY825" s="25"/>
      <c r="BZ825" s="25"/>
      <c r="CA825" s="25"/>
      <c r="CB825" s="25"/>
      <c r="CC825" s="25"/>
      <c r="CD825" s="25"/>
      <c r="CE825" s="25"/>
      <c r="CF825" s="25"/>
      <c r="CG825" s="25"/>
      <c r="CH825" s="25"/>
      <c r="CI825" s="25"/>
      <c r="CJ825" s="25"/>
      <c r="CK825" s="25"/>
      <c r="CL825" s="25"/>
    </row>
    <row r="826" spans="1:90" s="31" customFormat="1" ht="12">
      <c r="A826" s="7" t="s">
        <v>99</v>
      </c>
      <c r="B826" s="6" t="s">
        <v>46</v>
      </c>
      <c r="C826" s="6" t="s">
        <v>5</v>
      </c>
      <c r="D826" s="6" t="s">
        <v>41</v>
      </c>
      <c r="E826" s="6" t="s">
        <v>170</v>
      </c>
      <c r="F826" s="6" t="s">
        <v>98</v>
      </c>
      <c r="G826" s="67">
        <v>150000</v>
      </c>
      <c r="H826" s="67"/>
      <c r="I826" s="67">
        <f t="shared" si="401"/>
        <v>150000</v>
      </c>
      <c r="J826" s="68">
        <v>0</v>
      </c>
      <c r="K826" s="67"/>
      <c r="L826" s="67">
        <f t="shared" si="396"/>
        <v>0</v>
      </c>
      <c r="M826" s="67">
        <v>0</v>
      </c>
      <c r="N826" s="67"/>
      <c r="O826" s="67">
        <f t="shared" si="397"/>
        <v>0</v>
      </c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  <c r="AC826" s="25"/>
      <c r="AD826" s="25"/>
      <c r="AE826" s="25"/>
      <c r="AF826" s="25"/>
      <c r="AG826" s="25"/>
      <c r="AH826" s="25"/>
      <c r="AI826" s="25"/>
      <c r="AJ826" s="25"/>
      <c r="AK826" s="25"/>
      <c r="AL826" s="25"/>
      <c r="AM826" s="25"/>
      <c r="AN826" s="25"/>
      <c r="AO826" s="25"/>
      <c r="AP826" s="25"/>
      <c r="AQ826" s="25"/>
      <c r="AR826" s="25"/>
      <c r="AS826" s="25"/>
      <c r="AT826" s="25"/>
      <c r="AU826" s="25"/>
      <c r="AV826" s="25"/>
      <c r="AW826" s="25"/>
      <c r="AX826" s="25"/>
      <c r="AY826" s="25"/>
      <c r="AZ826" s="25"/>
      <c r="BA826" s="25"/>
      <c r="BB826" s="25"/>
      <c r="BC826" s="25"/>
      <c r="BD826" s="25"/>
      <c r="BE826" s="25"/>
      <c r="BF826" s="25"/>
      <c r="BG826" s="25"/>
      <c r="BH826" s="25"/>
      <c r="BI826" s="25"/>
      <c r="BJ826" s="25"/>
      <c r="BK826" s="25"/>
      <c r="BL826" s="25"/>
      <c r="BM826" s="25"/>
      <c r="BN826" s="25"/>
      <c r="BO826" s="25"/>
      <c r="BP826" s="25"/>
      <c r="BQ826" s="25"/>
      <c r="BR826" s="25"/>
      <c r="BS826" s="25"/>
      <c r="BT826" s="25"/>
      <c r="BU826" s="25"/>
      <c r="BV826" s="25"/>
      <c r="BW826" s="25"/>
      <c r="BX826" s="25"/>
      <c r="BY826" s="25"/>
      <c r="BZ826" s="25"/>
      <c r="CA826" s="25"/>
      <c r="CB826" s="25"/>
      <c r="CC826" s="25"/>
      <c r="CD826" s="25"/>
      <c r="CE826" s="25"/>
      <c r="CF826" s="25"/>
      <c r="CG826" s="25"/>
      <c r="CH826" s="25"/>
      <c r="CI826" s="25"/>
      <c r="CJ826" s="25"/>
      <c r="CK826" s="25"/>
      <c r="CL826" s="25"/>
    </row>
    <row r="827" spans="1:90" s="31" customFormat="1" ht="12">
      <c r="A827" s="8" t="s">
        <v>47</v>
      </c>
      <c r="B827" s="4" t="s">
        <v>46</v>
      </c>
      <c r="C827" s="4" t="s">
        <v>5</v>
      </c>
      <c r="D827" s="4" t="s">
        <v>44</v>
      </c>
      <c r="E827" s="4"/>
      <c r="F827" s="4"/>
      <c r="G827" s="66">
        <f>G828+G833</f>
        <v>6835604.3399999999</v>
      </c>
      <c r="H827" s="66">
        <f>H828+H833</f>
        <v>-2466624</v>
      </c>
      <c r="I827" s="66">
        <f t="shared" si="401"/>
        <v>4368980.34</v>
      </c>
      <c r="J827" s="66">
        <f t="shared" ref="J827:M827" si="408">J828+J833</f>
        <v>21226178.640000001</v>
      </c>
      <c r="K827" s="66">
        <f>K828+K833</f>
        <v>0</v>
      </c>
      <c r="L827" s="66">
        <f t="shared" si="396"/>
        <v>21226178.640000001</v>
      </c>
      <c r="M827" s="66">
        <f t="shared" si="408"/>
        <v>25950542.829999998</v>
      </c>
      <c r="N827" s="66">
        <f>N828+N833</f>
        <v>0</v>
      </c>
      <c r="O827" s="66">
        <f t="shared" si="397"/>
        <v>25950542.829999998</v>
      </c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  <c r="AC827" s="25"/>
      <c r="AD827" s="25"/>
      <c r="AE827" s="25"/>
      <c r="AF827" s="25"/>
      <c r="AG827" s="25"/>
      <c r="AH827" s="25"/>
      <c r="AI827" s="25"/>
      <c r="AJ827" s="25"/>
      <c r="AK827" s="25"/>
      <c r="AL827" s="25"/>
      <c r="AM827" s="25"/>
      <c r="AN827" s="25"/>
      <c r="AO827" s="25"/>
      <c r="AP827" s="25"/>
      <c r="AQ827" s="25"/>
      <c r="AR827" s="25"/>
      <c r="AS827" s="25"/>
      <c r="AT827" s="25"/>
      <c r="AU827" s="25"/>
      <c r="AV827" s="25"/>
      <c r="AW827" s="25"/>
      <c r="AX827" s="25"/>
      <c r="AY827" s="25"/>
      <c r="AZ827" s="25"/>
      <c r="BA827" s="25"/>
      <c r="BB827" s="25"/>
      <c r="BC827" s="25"/>
      <c r="BD827" s="25"/>
      <c r="BE827" s="25"/>
      <c r="BF827" s="25"/>
      <c r="BG827" s="25"/>
      <c r="BH827" s="25"/>
      <c r="BI827" s="25"/>
      <c r="BJ827" s="25"/>
      <c r="BK827" s="25"/>
      <c r="BL827" s="25"/>
      <c r="BM827" s="25"/>
      <c r="BN827" s="25"/>
      <c r="BO827" s="25"/>
      <c r="BP827" s="25"/>
      <c r="BQ827" s="25"/>
      <c r="BR827" s="25"/>
      <c r="BS827" s="25"/>
      <c r="BT827" s="25"/>
      <c r="BU827" s="25"/>
      <c r="BV827" s="25"/>
      <c r="BW827" s="25"/>
      <c r="BX827" s="25"/>
      <c r="BY827" s="25"/>
      <c r="BZ827" s="25"/>
      <c r="CA827" s="25"/>
      <c r="CB827" s="25"/>
      <c r="CC827" s="25"/>
      <c r="CD827" s="25"/>
      <c r="CE827" s="25"/>
      <c r="CF827" s="25"/>
      <c r="CG827" s="25"/>
      <c r="CH827" s="25"/>
      <c r="CI827" s="25"/>
      <c r="CJ827" s="25"/>
      <c r="CK827" s="25"/>
      <c r="CL827" s="25"/>
    </row>
    <row r="828" spans="1:90" s="31" customFormat="1" ht="24">
      <c r="A828" s="7" t="s">
        <v>494</v>
      </c>
      <c r="B828" s="6" t="s">
        <v>46</v>
      </c>
      <c r="C828" s="6" t="s">
        <v>5</v>
      </c>
      <c r="D828" s="6" t="s">
        <v>44</v>
      </c>
      <c r="E828" s="6" t="s">
        <v>137</v>
      </c>
      <c r="F828" s="6"/>
      <c r="G828" s="67">
        <f t="shared" ref="G828:H831" si="409">G829</f>
        <v>1342078.1399999999</v>
      </c>
      <c r="H828" s="67">
        <f t="shared" si="409"/>
        <v>0</v>
      </c>
      <c r="I828" s="67">
        <f t="shared" si="401"/>
        <v>1342078.1399999999</v>
      </c>
      <c r="J828" s="67">
        <f t="shared" ref="J828:M831" si="410">J829</f>
        <v>6697.71</v>
      </c>
      <c r="K828" s="67">
        <f>K829</f>
        <v>0</v>
      </c>
      <c r="L828" s="67">
        <f t="shared" si="396"/>
        <v>6697.71</v>
      </c>
      <c r="M828" s="67">
        <f t="shared" si="410"/>
        <v>860231.56</v>
      </c>
      <c r="N828" s="67">
        <f>N829</f>
        <v>0</v>
      </c>
      <c r="O828" s="67">
        <f t="shared" si="397"/>
        <v>860231.56</v>
      </c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  <c r="AC828" s="25"/>
      <c r="AD828" s="25"/>
      <c r="AE828" s="25"/>
      <c r="AF828" s="25"/>
      <c r="AG828" s="25"/>
      <c r="AH828" s="25"/>
      <c r="AI828" s="25"/>
      <c r="AJ828" s="25"/>
      <c r="AK828" s="25"/>
      <c r="AL828" s="25"/>
      <c r="AM828" s="25"/>
      <c r="AN828" s="25"/>
      <c r="AO828" s="25"/>
      <c r="AP828" s="25"/>
      <c r="AQ828" s="25"/>
      <c r="AR828" s="25"/>
      <c r="AS828" s="25"/>
      <c r="AT828" s="25"/>
      <c r="AU828" s="25"/>
      <c r="AV828" s="25"/>
      <c r="AW828" s="25"/>
      <c r="AX828" s="25"/>
      <c r="AY828" s="25"/>
      <c r="AZ828" s="25"/>
      <c r="BA828" s="25"/>
      <c r="BB828" s="25"/>
      <c r="BC828" s="25"/>
      <c r="BD828" s="25"/>
      <c r="BE828" s="25"/>
      <c r="BF828" s="25"/>
      <c r="BG828" s="25"/>
      <c r="BH828" s="25"/>
      <c r="BI828" s="25"/>
      <c r="BJ828" s="25"/>
      <c r="BK828" s="25"/>
      <c r="BL828" s="25"/>
      <c r="BM828" s="25"/>
      <c r="BN828" s="25"/>
      <c r="BO828" s="25"/>
      <c r="BP828" s="25"/>
      <c r="BQ828" s="25"/>
      <c r="BR828" s="25"/>
      <c r="BS828" s="25"/>
      <c r="BT828" s="25"/>
      <c r="BU828" s="25"/>
      <c r="BV828" s="25"/>
      <c r="BW828" s="25"/>
      <c r="BX828" s="25"/>
      <c r="BY828" s="25"/>
      <c r="BZ828" s="25"/>
      <c r="CA828" s="25"/>
      <c r="CB828" s="25"/>
      <c r="CC828" s="25"/>
      <c r="CD828" s="25"/>
      <c r="CE828" s="25"/>
      <c r="CF828" s="25"/>
      <c r="CG828" s="25"/>
      <c r="CH828" s="25"/>
      <c r="CI828" s="25"/>
      <c r="CJ828" s="25"/>
      <c r="CK828" s="25"/>
      <c r="CL828" s="25"/>
    </row>
    <row r="829" spans="1:90" s="31" customFormat="1" ht="15" customHeight="1">
      <c r="A829" s="7" t="s">
        <v>351</v>
      </c>
      <c r="B829" s="6" t="s">
        <v>46</v>
      </c>
      <c r="C829" s="6" t="s">
        <v>5</v>
      </c>
      <c r="D829" s="6" t="s">
        <v>44</v>
      </c>
      <c r="E829" s="6" t="s">
        <v>138</v>
      </c>
      <c r="F829" s="6"/>
      <c r="G829" s="67">
        <f t="shared" si="409"/>
        <v>1342078.1399999999</v>
      </c>
      <c r="H829" s="67">
        <f t="shared" si="409"/>
        <v>0</v>
      </c>
      <c r="I829" s="67">
        <f t="shared" si="401"/>
        <v>1342078.1399999999</v>
      </c>
      <c r="J829" s="67">
        <f t="shared" si="410"/>
        <v>6697.71</v>
      </c>
      <c r="K829" s="67">
        <f>K830</f>
        <v>0</v>
      </c>
      <c r="L829" s="67">
        <f t="shared" si="396"/>
        <v>6697.71</v>
      </c>
      <c r="M829" s="67">
        <f t="shared" si="410"/>
        <v>860231.56</v>
      </c>
      <c r="N829" s="67">
        <f>N830</f>
        <v>0</v>
      </c>
      <c r="O829" s="67">
        <f t="shared" si="397"/>
        <v>860231.56</v>
      </c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  <c r="AD829" s="25"/>
      <c r="AE829" s="25"/>
      <c r="AF829" s="25"/>
      <c r="AG829" s="25"/>
      <c r="AH829" s="25"/>
      <c r="AI829" s="25"/>
      <c r="AJ829" s="25"/>
      <c r="AK829" s="25"/>
      <c r="AL829" s="25"/>
      <c r="AM829" s="25"/>
      <c r="AN829" s="25"/>
      <c r="AO829" s="25"/>
      <c r="AP829" s="25"/>
      <c r="AQ829" s="25"/>
      <c r="AR829" s="25"/>
      <c r="AS829" s="25"/>
      <c r="AT829" s="25"/>
      <c r="AU829" s="25"/>
      <c r="AV829" s="25"/>
      <c r="AW829" s="25"/>
      <c r="AX829" s="25"/>
      <c r="AY829" s="25"/>
      <c r="AZ829" s="25"/>
      <c r="BA829" s="25"/>
      <c r="BB829" s="25"/>
      <c r="BC829" s="25"/>
      <c r="BD829" s="25"/>
      <c r="BE829" s="25"/>
      <c r="BF829" s="25"/>
      <c r="BG829" s="25"/>
      <c r="BH829" s="25"/>
      <c r="BI829" s="25"/>
      <c r="BJ829" s="25"/>
      <c r="BK829" s="25"/>
      <c r="BL829" s="25"/>
      <c r="BM829" s="25"/>
      <c r="BN829" s="25"/>
      <c r="BO829" s="25"/>
      <c r="BP829" s="25"/>
      <c r="BQ829" s="25"/>
      <c r="BR829" s="25"/>
      <c r="BS829" s="25"/>
      <c r="BT829" s="25"/>
      <c r="BU829" s="25"/>
      <c r="BV829" s="25"/>
      <c r="BW829" s="25"/>
      <c r="BX829" s="25"/>
      <c r="BY829" s="25"/>
      <c r="BZ829" s="25"/>
      <c r="CA829" s="25"/>
      <c r="CB829" s="25"/>
      <c r="CC829" s="25"/>
      <c r="CD829" s="25"/>
      <c r="CE829" s="25"/>
      <c r="CF829" s="25"/>
      <c r="CG829" s="25"/>
      <c r="CH829" s="25"/>
      <c r="CI829" s="25"/>
      <c r="CJ829" s="25"/>
      <c r="CK829" s="25"/>
      <c r="CL829" s="25"/>
    </row>
    <row r="830" spans="1:90" s="31" customFormat="1" ht="15" customHeight="1">
      <c r="A830" s="7" t="s">
        <v>177</v>
      </c>
      <c r="B830" s="6" t="s">
        <v>46</v>
      </c>
      <c r="C830" s="6" t="s">
        <v>5</v>
      </c>
      <c r="D830" s="6" t="s">
        <v>44</v>
      </c>
      <c r="E830" s="6" t="s">
        <v>507</v>
      </c>
      <c r="F830" s="6"/>
      <c r="G830" s="67">
        <f t="shared" si="409"/>
        <v>1342078.1399999999</v>
      </c>
      <c r="H830" s="67">
        <f t="shared" si="409"/>
        <v>0</v>
      </c>
      <c r="I830" s="67">
        <f t="shared" si="401"/>
        <v>1342078.1399999999</v>
      </c>
      <c r="J830" s="67">
        <f t="shared" si="410"/>
        <v>6697.71</v>
      </c>
      <c r="K830" s="67">
        <f>K831</f>
        <v>0</v>
      </c>
      <c r="L830" s="67">
        <f t="shared" si="396"/>
        <v>6697.71</v>
      </c>
      <c r="M830" s="67">
        <f t="shared" si="410"/>
        <v>860231.56</v>
      </c>
      <c r="N830" s="67">
        <f>N831</f>
        <v>0</v>
      </c>
      <c r="O830" s="67">
        <f t="shared" si="397"/>
        <v>860231.56</v>
      </c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  <c r="AG830" s="25"/>
      <c r="AH830" s="25"/>
      <c r="AI830" s="25"/>
      <c r="AJ830" s="25"/>
      <c r="AK830" s="25"/>
      <c r="AL830" s="25"/>
      <c r="AM830" s="25"/>
      <c r="AN830" s="25"/>
      <c r="AO830" s="25"/>
      <c r="AP830" s="25"/>
      <c r="AQ830" s="25"/>
      <c r="AR830" s="25"/>
      <c r="AS830" s="25"/>
      <c r="AT830" s="25"/>
      <c r="AU830" s="25"/>
      <c r="AV830" s="25"/>
      <c r="AW830" s="25"/>
      <c r="AX830" s="25"/>
      <c r="AY830" s="25"/>
      <c r="AZ830" s="25"/>
      <c r="BA830" s="25"/>
      <c r="BB830" s="25"/>
      <c r="BC830" s="25"/>
      <c r="BD830" s="25"/>
      <c r="BE830" s="25"/>
      <c r="BF830" s="25"/>
      <c r="BG830" s="25"/>
      <c r="BH830" s="25"/>
      <c r="BI830" s="25"/>
      <c r="BJ830" s="25"/>
      <c r="BK830" s="25"/>
      <c r="BL830" s="25"/>
      <c r="BM830" s="25"/>
      <c r="BN830" s="25"/>
      <c r="BO830" s="25"/>
      <c r="BP830" s="25"/>
      <c r="BQ830" s="25"/>
      <c r="BR830" s="25"/>
      <c r="BS830" s="25"/>
      <c r="BT830" s="25"/>
      <c r="BU830" s="25"/>
      <c r="BV830" s="25"/>
      <c r="BW830" s="25"/>
      <c r="BX830" s="25"/>
      <c r="BY830" s="25"/>
      <c r="BZ830" s="25"/>
      <c r="CA830" s="25"/>
      <c r="CB830" s="25"/>
      <c r="CC830" s="25"/>
      <c r="CD830" s="25"/>
      <c r="CE830" s="25"/>
      <c r="CF830" s="25"/>
      <c r="CG830" s="25"/>
      <c r="CH830" s="25"/>
      <c r="CI830" s="25"/>
      <c r="CJ830" s="25"/>
      <c r="CK830" s="25"/>
      <c r="CL830" s="25"/>
    </row>
    <row r="831" spans="1:90" s="31" customFormat="1" ht="15" customHeight="1">
      <c r="A831" s="7" t="s">
        <v>95</v>
      </c>
      <c r="B831" s="6" t="s">
        <v>46</v>
      </c>
      <c r="C831" s="6" t="s">
        <v>5</v>
      </c>
      <c r="D831" s="6" t="s">
        <v>44</v>
      </c>
      <c r="E831" s="6" t="s">
        <v>507</v>
      </c>
      <c r="F831" s="6" t="s">
        <v>93</v>
      </c>
      <c r="G831" s="67">
        <f t="shared" si="409"/>
        <v>1342078.1399999999</v>
      </c>
      <c r="H831" s="67">
        <f t="shared" si="409"/>
        <v>0</v>
      </c>
      <c r="I831" s="67">
        <f t="shared" si="401"/>
        <v>1342078.1399999999</v>
      </c>
      <c r="J831" s="67">
        <f t="shared" si="410"/>
        <v>6697.71</v>
      </c>
      <c r="K831" s="67">
        <f>K832</f>
        <v>0</v>
      </c>
      <c r="L831" s="67">
        <f t="shared" si="396"/>
        <v>6697.71</v>
      </c>
      <c r="M831" s="67">
        <f t="shared" si="410"/>
        <v>860231.56</v>
      </c>
      <c r="N831" s="67">
        <f>N832</f>
        <v>0</v>
      </c>
      <c r="O831" s="67">
        <f t="shared" si="397"/>
        <v>860231.56</v>
      </c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  <c r="AD831" s="25"/>
      <c r="AE831" s="25"/>
      <c r="AF831" s="25"/>
      <c r="AG831" s="25"/>
      <c r="AH831" s="25"/>
      <c r="AI831" s="25"/>
      <c r="AJ831" s="25"/>
      <c r="AK831" s="25"/>
      <c r="AL831" s="25"/>
      <c r="AM831" s="25"/>
      <c r="AN831" s="25"/>
      <c r="AO831" s="25"/>
      <c r="AP831" s="25"/>
      <c r="AQ831" s="25"/>
      <c r="AR831" s="25"/>
      <c r="AS831" s="25"/>
      <c r="AT831" s="25"/>
      <c r="AU831" s="25"/>
      <c r="AV831" s="25"/>
      <c r="AW831" s="25"/>
      <c r="AX831" s="25"/>
      <c r="AY831" s="25"/>
      <c r="AZ831" s="25"/>
      <c r="BA831" s="25"/>
      <c r="BB831" s="25"/>
      <c r="BC831" s="25"/>
      <c r="BD831" s="25"/>
      <c r="BE831" s="25"/>
      <c r="BF831" s="25"/>
      <c r="BG831" s="25"/>
      <c r="BH831" s="25"/>
      <c r="BI831" s="25"/>
      <c r="BJ831" s="25"/>
      <c r="BK831" s="25"/>
      <c r="BL831" s="25"/>
      <c r="BM831" s="25"/>
      <c r="BN831" s="25"/>
      <c r="BO831" s="25"/>
      <c r="BP831" s="25"/>
      <c r="BQ831" s="25"/>
      <c r="BR831" s="25"/>
      <c r="BS831" s="25"/>
      <c r="BT831" s="25"/>
      <c r="BU831" s="25"/>
      <c r="BV831" s="25"/>
      <c r="BW831" s="25"/>
      <c r="BX831" s="25"/>
      <c r="BY831" s="25"/>
      <c r="BZ831" s="25"/>
      <c r="CA831" s="25"/>
      <c r="CB831" s="25"/>
      <c r="CC831" s="25"/>
      <c r="CD831" s="25"/>
      <c r="CE831" s="25"/>
      <c r="CF831" s="25"/>
      <c r="CG831" s="25"/>
      <c r="CH831" s="25"/>
      <c r="CI831" s="25"/>
      <c r="CJ831" s="25"/>
      <c r="CK831" s="25"/>
      <c r="CL831" s="25"/>
    </row>
    <row r="832" spans="1:90" s="31" customFormat="1" ht="15" customHeight="1">
      <c r="A832" s="7" t="s">
        <v>104</v>
      </c>
      <c r="B832" s="6" t="s">
        <v>46</v>
      </c>
      <c r="C832" s="6" t="s">
        <v>5</v>
      </c>
      <c r="D832" s="6" t="s">
        <v>44</v>
      </c>
      <c r="E832" s="6" t="s">
        <v>507</v>
      </c>
      <c r="F832" s="6" t="s">
        <v>103</v>
      </c>
      <c r="G832" s="67">
        <v>1342078.1399999999</v>
      </c>
      <c r="H832" s="67"/>
      <c r="I832" s="67">
        <f t="shared" si="401"/>
        <v>1342078.1399999999</v>
      </c>
      <c r="J832" s="68">
        <f>5023.28+1674.43</f>
        <v>6697.71</v>
      </c>
      <c r="K832" s="67"/>
      <c r="L832" s="67">
        <f t="shared" si="396"/>
        <v>6697.71</v>
      </c>
      <c r="M832" s="67">
        <f>645173.67+215057.89</f>
        <v>860231.56</v>
      </c>
      <c r="N832" s="67"/>
      <c r="O832" s="67">
        <f t="shared" si="397"/>
        <v>860231.56</v>
      </c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  <c r="AC832" s="25"/>
      <c r="AD832" s="25"/>
      <c r="AE832" s="25"/>
      <c r="AF832" s="25"/>
      <c r="AG832" s="25"/>
      <c r="AH832" s="25"/>
      <c r="AI832" s="25"/>
      <c r="AJ832" s="25"/>
      <c r="AK832" s="25"/>
      <c r="AL832" s="25"/>
      <c r="AM832" s="25"/>
      <c r="AN832" s="25"/>
      <c r="AO832" s="25"/>
      <c r="AP832" s="25"/>
      <c r="AQ832" s="25"/>
      <c r="AR832" s="25"/>
      <c r="AS832" s="25"/>
      <c r="AT832" s="25"/>
      <c r="AU832" s="25"/>
      <c r="AV832" s="25"/>
      <c r="AW832" s="25"/>
      <c r="AX832" s="25"/>
      <c r="AY832" s="25"/>
      <c r="AZ832" s="25"/>
      <c r="BA832" s="25"/>
      <c r="BB832" s="25"/>
      <c r="BC832" s="25"/>
      <c r="BD832" s="25"/>
      <c r="BE832" s="25"/>
      <c r="BF832" s="25"/>
      <c r="BG832" s="25"/>
      <c r="BH832" s="25"/>
      <c r="BI832" s="25"/>
      <c r="BJ832" s="25"/>
      <c r="BK832" s="25"/>
      <c r="BL832" s="25"/>
      <c r="BM832" s="25"/>
      <c r="BN832" s="25"/>
      <c r="BO832" s="25"/>
      <c r="BP832" s="25"/>
      <c r="BQ832" s="25"/>
      <c r="BR832" s="25"/>
      <c r="BS832" s="25"/>
      <c r="BT832" s="25"/>
      <c r="BU832" s="25"/>
      <c r="BV832" s="25"/>
      <c r="BW832" s="25"/>
      <c r="BX832" s="25"/>
      <c r="BY832" s="25"/>
      <c r="BZ832" s="25"/>
      <c r="CA832" s="25"/>
      <c r="CB832" s="25"/>
      <c r="CC832" s="25"/>
      <c r="CD832" s="25"/>
      <c r="CE832" s="25"/>
      <c r="CF832" s="25"/>
      <c r="CG832" s="25"/>
      <c r="CH832" s="25"/>
      <c r="CI832" s="25"/>
      <c r="CJ832" s="25"/>
      <c r="CK832" s="25"/>
      <c r="CL832" s="25"/>
    </row>
    <row r="833" spans="1:92" s="31" customFormat="1" ht="15" customHeight="1">
      <c r="A833" s="7" t="s">
        <v>47</v>
      </c>
      <c r="B833" s="6" t="s">
        <v>46</v>
      </c>
      <c r="C833" s="6" t="s">
        <v>5</v>
      </c>
      <c r="D833" s="6" t="s">
        <v>44</v>
      </c>
      <c r="E833" s="6" t="s">
        <v>142</v>
      </c>
      <c r="F833" s="6"/>
      <c r="G833" s="67">
        <f>G834+G837</f>
        <v>5493526.2000000002</v>
      </c>
      <c r="H833" s="67">
        <f>H834+H837</f>
        <v>-2466624</v>
      </c>
      <c r="I833" s="67">
        <f t="shared" si="401"/>
        <v>3026902.2</v>
      </c>
      <c r="J833" s="67">
        <f t="shared" ref="J833:M833" si="411">J834+J837</f>
        <v>21219480.93</v>
      </c>
      <c r="K833" s="67">
        <f>K834+K837</f>
        <v>0</v>
      </c>
      <c r="L833" s="67">
        <f t="shared" si="396"/>
        <v>21219480.93</v>
      </c>
      <c r="M833" s="67">
        <f t="shared" si="411"/>
        <v>25090311.27</v>
      </c>
      <c r="N833" s="67">
        <f>N834+N837</f>
        <v>0</v>
      </c>
      <c r="O833" s="67">
        <f t="shared" si="397"/>
        <v>25090311.27</v>
      </c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  <c r="AC833" s="25"/>
      <c r="AD833" s="25"/>
      <c r="AE833" s="25"/>
      <c r="AF833" s="25"/>
      <c r="AG833" s="25"/>
      <c r="AH833" s="25"/>
      <c r="AI833" s="25"/>
      <c r="AJ833" s="25"/>
      <c r="AK833" s="25"/>
      <c r="AL833" s="25"/>
      <c r="AM833" s="25"/>
      <c r="AN833" s="25"/>
      <c r="AO833" s="25"/>
      <c r="AP833" s="25"/>
      <c r="AQ833" s="25"/>
      <c r="AR833" s="25"/>
      <c r="AS833" s="25"/>
      <c r="AT833" s="25"/>
      <c r="AU833" s="25"/>
      <c r="AV833" s="25"/>
      <c r="AW833" s="25"/>
      <c r="AX833" s="25"/>
      <c r="AY833" s="25"/>
      <c r="AZ833" s="25"/>
      <c r="BA833" s="25"/>
      <c r="BB833" s="25"/>
      <c r="BC833" s="25"/>
      <c r="BD833" s="25"/>
      <c r="BE833" s="25"/>
      <c r="BF833" s="25"/>
      <c r="BG833" s="25"/>
      <c r="BH833" s="25"/>
      <c r="BI833" s="25"/>
      <c r="BJ833" s="25"/>
      <c r="BK833" s="25"/>
      <c r="BL833" s="25"/>
      <c r="BM833" s="25"/>
      <c r="BN833" s="25"/>
      <c r="BO833" s="25"/>
      <c r="BP833" s="25"/>
      <c r="BQ833" s="25"/>
      <c r="BR833" s="25"/>
      <c r="BS833" s="25"/>
      <c r="BT833" s="25"/>
      <c r="BU833" s="25"/>
      <c r="BV833" s="25"/>
      <c r="BW833" s="25"/>
      <c r="BX833" s="25"/>
      <c r="BY833" s="25"/>
      <c r="BZ833" s="25"/>
      <c r="CA833" s="25"/>
      <c r="CB833" s="25"/>
      <c r="CC833" s="25"/>
      <c r="CD833" s="25"/>
      <c r="CE833" s="25"/>
      <c r="CF833" s="25"/>
      <c r="CG833" s="25"/>
      <c r="CH833" s="25"/>
      <c r="CI833" s="25"/>
      <c r="CJ833" s="25"/>
      <c r="CK833" s="25"/>
      <c r="CL833" s="25"/>
      <c r="CM833" s="25"/>
      <c r="CN833" s="25"/>
    </row>
    <row r="834" spans="1:92" s="31" customFormat="1" ht="15" customHeight="1">
      <c r="A834" s="10" t="s">
        <v>92</v>
      </c>
      <c r="B834" s="6" t="s">
        <v>46</v>
      </c>
      <c r="C834" s="6" t="s">
        <v>5</v>
      </c>
      <c r="D834" s="6" t="s">
        <v>44</v>
      </c>
      <c r="E834" s="6" t="s">
        <v>331</v>
      </c>
      <c r="F834" s="6"/>
      <c r="G834" s="67">
        <f t="shared" ref="G834:N835" si="412">G835</f>
        <v>5493526.2000000002</v>
      </c>
      <c r="H834" s="67">
        <f t="shared" si="412"/>
        <v>-2486774</v>
      </c>
      <c r="I834" s="67">
        <f t="shared" si="401"/>
        <v>3006752.2</v>
      </c>
      <c r="J834" s="67">
        <f t="shared" si="412"/>
        <v>21219480.93</v>
      </c>
      <c r="K834" s="67">
        <f t="shared" si="412"/>
        <v>0</v>
      </c>
      <c r="L834" s="67">
        <f t="shared" si="396"/>
        <v>21219480.93</v>
      </c>
      <c r="M834" s="67">
        <f t="shared" si="412"/>
        <v>25090311.27</v>
      </c>
      <c r="N834" s="67">
        <f t="shared" si="412"/>
        <v>0</v>
      </c>
      <c r="O834" s="67">
        <f t="shared" si="397"/>
        <v>25090311.27</v>
      </c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  <c r="AC834" s="25"/>
      <c r="AD834" s="25"/>
      <c r="AE834" s="25"/>
      <c r="AF834" s="25"/>
      <c r="AG834" s="25"/>
      <c r="AH834" s="25"/>
      <c r="AI834" s="25"/>
      <c r="AJ834" s="25"/>
      <c r="AK834" s="25"/>
      <c r="AL834" s="25"/>
      <c r="AM834" s="25"/>
      <c r="AN834" s="25"/>
      <c r="AO834" s="25"/>
      <c r="AP834" s="25"/>
      <c r="AQ834" s="25"/>
      <c r="AR834" s="25"/>
      <c r="AS834" s="25"/>
      <c r="AT834" s="25"/>
      <c r="AU834" s="25"/>
      <c r="AV834" s="25"/>
      <c r="AW834" s="25"/>
      <c r="AX834" s="25"/>
      <c r="AY834" s="25"/>
      <c r="AZ834" s="25"/>
      <c r="BA834" s="25"/>
      <c r="BB834" s="25"/>
      <c r="BC834" s="25"/>
      <c r="BD834" s="25"/>
      <c r="BE834" s="25"/>
      <c r="BF834" s="25"/>
      <c r="BG834" s="25"/>
      <c r="BH834" s="25"/>
      <c r="BI834" s="25"/>
      <c r="BJ834" s="25"/>
      <c r="BK834" s="25"/>
      <c r="BL834" s="25"/>
      <c r="BM834" s="25"/>
      <c r="BN834" s="25"/>
      <c r="BO834" s="25"/>
      <c r="BP834" s="25"/>
      <c r="BQ834" s="25"/>
      <c r="BR834" s="25"/>
      <c r="BS834" s="25"/>
      <c r="BT834" s="25"/>
      <c r="BU834" s="25"/>
      <c r="BV834" s="25"/>
      <c r="BW834" s="25"/>
      <c r="BX834" s="25"/>
      <c r="BY834" s="25"/>
      <c r="BZ834" s="25"/>
      <c r="CA834" s="25"/>
      <c r="CB834" s="25"/>
      <c r="CC834" s="25"/>
      <c r="CD834" s="25"/>
      <c r="CE834" s="25"/>
      <c r="CF834" s="25"/>
      <c r="CG834" s="25"/>
      <c r="CH834" s="25"/>
      <c r="CI834" s="25"/>
      <c r="CJ834" s="25"/>
      <c r="CK834" s="25"/>
      <c r="CL834" s="25"/>
      <c r="CM834" s="25"/>
      <c r="CN834" s="25"/>
    </row>
    <row r="835" spans="1:92" s="31" customFormat="1" ht="15" customHeight="1">
      <c r="A835" s="15" t="s">
        <v>65</v>
      </c>
      <c r="B835" s="6" t="s">
        <v>46</v>
      </c>
      <c r="C835" s="6" t="s">
        <v>5</v>
      </c>
      <c r="D835" s="6" t="s">
        <v>44</v>
      </c>
      <c r="E835" s="6" t="s">
        <v>331</v>
      </c>
      <c r="F835" s="6" t="s">
        <v>22</v>
      </c>
      <c r="G835" s="67">
        <f t="shared" si="412"/>
        <v>5493526.2000000002</v>
      </c>
      <c r="H835" s="67">
        <f t="shared" si="412"/>
        <v>-2486774</v>
      </c>
      <c r="I835" s="67">
        <f t="shared" si="401"/>
        <v>3006752.2</v>
      </c>
      <c r="J835" s="67">
        <f t="shared" si="412"/>
        <v>21219480.93</v>
      </c>
      <c r="K835" s="67">
        <f t="shared" si="412"/>
        <v>0</v>
      </c>
      <c r="L835" s="67">
        <f t="shared" si="396"/>
        <v>21219480.93</v>
      </c>
      <c r="M835" s="67">
        <f t="shared" si="412"/>
        <v>25090311.27</v>
      </c>
      <c r="N835" s="67">
        <f t="shared" si="412"/>
        <v>0</v>
      </c>
      <c r="O835" s="67">
        <f t="shared" si="397"/>
        <v>25090311.27</v>
      </c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  <c r="AD835" s="25"/>
      <c r="AE835" s="25"/>
      <c r="AF835" s="25"/>
      <c r="AG835" s="25"/>
      <c r="AH835" s="25"/>
      <c r="AI835" s="25"/>
      <c r="AJ835" s="25"/>
      <c r="AK835" s="25"/>
      <c r="AL835" s="25"/>
      <c r="AM835" s="25"/>
      <c r="AN835" s="25"/>
      <c r="AO835" s="25"/>
      <c r="AP835" s="25"/>
      <c r="AQ835" s="25"/>
      <c r="AR835" s="25"/>
      <c r="AS835" s="25"/>
      <c r="AT835" s="25"/>
      <c r="AU835" s="25"/>
      <c r="AV835" s="25"/>
      <c r="AW835" s="25"/>
      <c r="AX835" s="25"/>
      <c r="AY835" s="25"/>
      <c r="AZ835" s="25"/>
      <c r="BA835" s="25"/>
      <c r="BB835" s="25"/>
      <c r="BC835" s="25"/>
      <c r="BD835" s="25"/>
      <c r="BE835" s="25"/>
      <c r="BF835" s="25"/>
      <c r="BG835" s="25"/>
      <c r="BH835" s="25"/>
      <c r="BI835" s="25"/>
      <c r="BJ835" s="25"/>
      <c r="BK835" s="25"/>
      <c r="BL835" s="25"/>
      <c r="BM835" s="25"/>
      <c r="BN835" s="25"/>
      <c r="BO835" s="25"/>
      <c r="BP835" s="25"/>
      <c r="BQ835" s="25"/>
      <c r="BR835" s="25"/>
      <c r="BS835" s="25"/>
      <c r="BT835" s="25"/>
      <c r="BU835" s="25"/>
      <c r="BV835" s="25"/>
      <c r="BW835" s="25"/>
      <c r="BX835" s="25"/>
      <c r="BY835" s="25"/>
      <c r="BZ835" s="25"/>
      <c r="CA835" s="25"/>
      <c r="CB835" s="25"/>
      <c r="CC835" s="25"/>
      <c r="CD835" s="25"/>
      <c r="CE835" s="25"/>
      <c r="CF835" s="25"/>
      <c r="CG835" s="25"/>
      <c r="CH835" s="25"/>
      <c r="CI835" s="25"/>
      <c r="CJ835" s="25"/>
      <c r="CK835" s="25"/>
      <c r="CL835" s="25"/>
      <c r="CM835" s="25"/>
      <c r="CN835" s="25"/>
    </row>
    <row r="836" spans="1:92" s="31" customFormat="1" ht="12">
      <c r="A836" s="15" t="s">
        <v>99</v>
      </c>
      <c r="B836" s="6" t="s">
        <v>46</v>
      </c>
      <c r="C836" s="6" t="s">
        <v>5</v>
      </c>
      <c r="D836" s="6" t="s">
        <v>44</v>
      </c>
      <c r="E836" s="6" t="s">
        <v>331</v>
      </c>
      <c r="F836" s="6" t="s">
        <v>98</v>
      </c>
      <c r="G836" s="67">
        <v>5493526.2000000002</v>
      </c>
      <c r="H836" s="67">
        <f>-2464774-22000</f>
        <v>-2486774</v>
      </c>
      <c r="I836" s="67">
        <f t="shared" si="401"/>
        <v>3006752.2</v>
      </c>
      <c r="J836" s="68">
        <v>21219480.93</v>
      </c>
      <c r="K836" s="67"/>
      <c r="L836" s="67">
        <f t="shared" si="396"/>
        <v>21219480.93</v>
      </c>
      <c r="M836" s="67">
        <v>25090311.27</v>
      </c>
      <c r="N836" s="67"/>
      <c r="O836" s="67">
        <f t="shared" si="397"/>
        <v>25090311.27</v>
      </c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  <c r="AC836" s="25"/>
      <c r="AD836" s="25"/>
      <c r="AE836" s="25"/>
      <c r="AF836" s="25"/>
      <c r="AG836" s="25"/>
      <c r="AH836" s="25"/>
      <c r="AI836" s="25"/>
      <c r="AJ836" s="25"/>
      <c r="AK836" s="25"/>
      <c r="AL836" s="25"/>
      <c r="AM836" s="25"/>
      <c r="AN836" s="25"/>
      <c r="AO836" s="25"/>
      <c r="AP836" s="25"/>
      <c r="AQ836" s="25"/>
      <c r="AR836" s="25"/>
      <c r="AS836" s="25"/>
      <c r="AT836" s="25"/>
      <c r="AU836" s="25"/>
      <c r="AV836" s="25"/>
      <c r="AW836" s="25"/>
      <c r="AX836" s="25"/>
      <c r="AY836" s="25"/>
      <c r="AZ836" s="25"/>
      <c r="BA836" s="25"/>
      <c r="BB836" s="25"/>
      <c r="BC836" s="25"/>
      <c r="BD836" s="25"/>
      <c r="BE836" s="25"/>
      <c r="BF836" s="25"/>
      <c r="BG836" s="25"/>
      <c r="BH836" s="25"/>
      <c r="BI836" s="25"/>
      <c r="BJ836" s="25"/>
      <c r="BK836" s="25"/>
      <c r="BL836" s="25"/>
      <c r="BM836" s="25"/>
      <c r="BN836" s="25"/>
      <c r="BO836" s="25"/>
      <c r="BP836" s="25"/>
      <c r="BQ836" s="25"/>
      <c r="BR836" s="25"/>
      <c r="BS836" s="25"/>
      <c r="BT836" s="25"/>
      <c r="BU836" s="25"/>
      <c r="BV836" s="25"/>
      <c r="BW836" s="25"/>
      <c r="BX836" s="25"/>
      <c r="BY836" s="25"/>
      <c r="BZ836" s="25"/>
      <c r="CA836" s="25"/>
      <c r="CB836" s="25"/>
      <c r="CC836" s="25"/>
      <c r="CD836" s="25"/>
      <c r="CE836" s="25"/>
      <c r="CF836" s="25"/>
      <c r="CG836" s="25"/>
      <c r="CH836" s="25"/>
      <c r="CI836" s="25"/>
      <c r="CJ836" s="25"/>
      <c r="CK836" s="25"/>
      <c r="CL836" s="25"/>
      <c r="CM836" s="25"/>
      <c r="CN836" s="25"/>
    </row>
    <row r="837" spans="1:92" s="31" customFormat="1" ht="12">
      <c r="A837" s="7" t="s">
        <v>201</v>
      </c>
      <c r="B837" s="6" t="s">
        <v>46</v>
      </c>
      <c r="C837" s="6" t="s">
        <v>5</v>
      </c>
      <c r="D837" s="6" t="s">
        <v>44</v>
      </c>
      <c r="E837" s="6" t="s">
        <v>253</v>
      </c>
      <c r="F837" s="6"/>
      <c r="G837" s="67">
        <f>G838</f>
        <v>0</v>
      </c>
      <c r="H837" s="67">
        <f>H838</f>
        <v>20150</v>
      </c>
      <c r="I837" s="67">
        <f t="shared" si="401"/>
        <v>20150</v>
      </c>
      <c r="J837" s="67">
        <f t="shared" ref="J837:M838" si="413">J838</f>
        <v>0</v>
      </c>
      <c r="K837" s="67">
        <f>K838</f>
        <v>0</v>
      </c>
      <c r="L837" s="67">
        <f t="shared" si="396"/>
        <v>0</v>
      </c>
      <c r="M837" s="67">
        <f t="shared" si="413"/>
        <v>0</v>
      </c>
      <c r="N837" s="67">
        <f>N838</f>
        <v>0</v>
      </c>
      <c r="O837" s="67">
        <f t="shared" si="397"/>
        <v>0</v>
      </c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  <c r="AD837" s="25"/>
      <c r="AE837" s="25"/>
      <c r="AF837" s="25"/>
      <c r="AG837" s="25"/>
      <c r="AH837" s="25"/>
      <c r="AI837" s="25"/>
      <c r="AJ837" s="25"/>
      <c r="AK837" s="25"/>
      <c r="AL837" s="25"/>
      <c r="AM837" s="25"/>
      <c r="AN837" s="25"/>
      <c r="AO837" s="25"/>
      <c r="AP837" s="25"/>
      <c r="AQ837" s="25"/>
      <c r="AR837" s="25"/>
      <c r="AS837" s="25"/>
      <c r="AT837" s="25"/>
      <c r="AU837" s="25"/>
      <c r="AV837" s="25"/>
      <c r="AW837" s="25"/>
      <c r="AX837" s="25"/>
      <c r="AY837" s="25"/>
      <c r="AZ837" s="25"/>
      <c r="BA837" s="25"/>
      <c r="BB837" s="25"/>
      <c r="BC837" s="25"/>
      <c r="BD837" s="25"/>
      <c r="BE837" s="25"/>
      <c r="BF837" s="25"/>
      <c r="BG837" s="25"/>
      <c r="BH837" s="25"/>
      <c r="BI837" s="25"/>
      <c r="BJ837" s="25"/>
      <c r="BK837" s="25"/>
      <c r="BL837" s="25"/>
      <c r="BM837" s="25"/>
      <c r="BN837" s="25"/>
      <c r="BO837" s="25"/>
      <c r="BP837" s="25"/>
      <c r="BQ837" s="25"/>
      <c r="BR837" s="25"/>
      <c r="BS837" s="25"/>
      <c r="BT837" s="25"/>
      <c r="BU837" s="25"/>
      <c r="BV837" s="25"/>
      <c r="BW837" s="25"/>
      <c r="BX837" s="25"/>
      <c r="BY837" s="25"/>
      <c r="BZ837" s="25"/>
      <c r="CA837" s="25"/>
      <c r="CB837" s="25"/>
      <c r="CC837" s="25"/>
      <c r="CD837" s="25"/>
      <c r="CE837" s="25"/>
      <c r="CF837" s="25"/>
      <c r="CG837" s="25"/>
      <c r="CH837" s="25"/>
      <c r="CI837" s="25"/>
      <c r="CJ837" s="25"/>
      <c r="CK837" s="25"/>
      <c r="CL837" s="25"/>
      <c r="CM837" s="25"/>
      <c r="CN837" s="25"/>
    </row>
    <row r="838" spans="1:92" s="31" customFormat="1" ht="12">
      <c r="A838" s="7" t="s">
        <v>65</v>
      </c>
      <c r="B838" s="6" t="s">
        <v>46</v>
      </c>
      <c r="C838" s="6" t="s">
        <v>5</v>
      </c>
      <c r="D838" s="6" t="s">
        <v>44</v>
      </c>
      <c r="E838" s="6" t="s">
        <v>253</v>
      </c>
      <c r="F838" s="6" t="s">
        <v>22</v>
      </c>
      <c r="G838" s="67">
        <f>G839</f>
        <v>0</v>
      </c>
      <c r="H838" s="67">
        <f>H839</f>
        <v>20150</v>
      </c>
      <c r="I838" s="67">
        <f t="shared" si="401"/>
        <v>20150</v>
      </c>
      <c r="J838" s="67">
        <f t="shared" si="413"/>
        <v>0</v>
      </c>
      <c r="K838" s="67">
        <f>K839</f>
        <v>0</v>
      </c>
      <c r="L838" s="67">
        <f t="shared" si="396"/>
        <v>0</v>
      </c>
      <c r="M838" s="67">
        <f t="shared" si="413"/>
        <v>0</v>
      </c>
      <c r="N838" s="67">
        <f>N839</f>
        <v>0</v>
      </c>
      <c r="O838" s="67">
        <f t="shared" si="397"/>
        <v>0</v>
      </c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  <c r="AC838" s="25"/>
      <c r="AD838" s="25"/>
      <c r="AE838" s="25"/>
      <c r="AF838" s="25"/>
      <c r="AG838" s="25"/>
      <c r="AH838" s="25"/>
      <c r="AI838" s="25"/>
      <c r="AJ838" s="25"/>
      <c r="AK838" s="25"/>
      <c r="AL838" s="25"/>
      <c r="AM838" s="25"/>
      <c r="AN838" s="25"/>
      <c r="AO838" s="25"/>
      <c r="AP838" s="25"/>
      <c r="AQ838" s="25"/>
      <c r="AR838" s="25"/>
      <c r="AS838" s="25"/>
      <c r="AT838" s="25"/>
      <c r="AU838" s="25"/>
      <c r="AV838" s="25"/>
      <c r="AW838" s="25"/>
      <c r="AX838" s="25"/>
      <c r="AY838" s="25"/>
      <c r="AZ838" s="25"/>
      <c r="BA838" s="25"/>
      <c r="BB838" s="25"/>
      <c r="BC838" s="25"/>
      <c r="BD838" s="25"/>
      <c r="BE838" s="25"/>
      <c r="BF838" s="25"/>
      <c r="BG838" s="25"/>
      <c r="BH838" s="25"/>
      <c r="BI838" s="25"/>
      <c r="BJ838" s="25"/>
      <c r="BK838" s="25"/>
      <c r="BL838" s="25"/>
      <c r="BM838" s="25"/>
      <c r="BN838" s="25"/>
      <c r="BO838" s="25"/>
      <c r="BP838" s="25"/>
      <c r="BQ838" s="25"/>
      <c r="BR838" s="25"/>
      <c r="BS838" s="25"/>
      <c r="BT838" s="25"/>
      <c r="BU838" s="25"/>
      <c r="BV838" s="25"/>
      <c r="BW838" s="25"/>
      <c r="BX838" s="25"/>
      <c r="BY838" s="25"/>
      <c r="BZ838" s="25"/>
      <c r="CA838" s="25"/>
      <c r="CB838" s="25"/>
      <c r="CC838" s="25"/>
      <c r="CD838" s="25"/>
      <c r="CE838" s="25"/>
      <c r="CF838" s="25"/>
      <c r="CG838" s="25"/>
      <c r="CH838" s="25"/>
      <c r="CI838" s="25"/>
      <c r="CJ838" s="25"/>
      <c r="CK838" s="25"/>
      <c r="CL838" s="25"/>
      <c r="CM838" s="25"/>
      <c r="CN838" s="25"/>
    </row>
    <row r="839" spans="1:92" s="31" customFormat="1" ht="12">
      <c r="A839" s="7" t="s">
        <v>235</v>
      </c>
      <c r="B839" s="6" t="s">
        <v>46</v>
      </c>
      <c r="C839" s="6" t="s">
        <v>5</v>
      </c>
      <c r="D839" s="6" t="s">
        <v>44</v>
      </c>
      <c r="E839" s="6" t="s">
        <v>253</v>
      </c>
      <c r="F839" s="6" t="s">
        <v>236</v>
      </c>
      <c r="G839" s="67"/>
      <c r="H839" s="67">
        <v>20150</v>
      </c>
      <c r="I839" s="67">
        <f t="shared" si="401"/>
        <v>20150</v>
      </c>
      <c r="J839" s="68"/>
      <c r="K839" s="67"/>
      <c r="L839" s="67">
        <f t="shared" si="396"/>
        <v>0</v>
      </c>
      <c r="M839" s="67"/>
      <c r="N839" s="67"/>
      <c r="O839" s="67">
        <f t="shared" si="397"/>
        <v>0</v>
      </c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  <c r="AC839" s="25"/>
      <c r="AD839" s="25"/>
      <c r="AE839" s="25"/>
      <c r="AF839" s="25"/>
      <c r="AG839" s="25"/>
      <c r="AH839" s="25"/>
      <c r="AI839" s="25"/>
      <c r="AJ839" s="25"/>
      <c r="AK839" s="25"/>
      <c r="AL839" s="25"/>
      <c r="AM839" s="25"/>
      <c r="AN839" s="25"/>
      <c r="AO839" s="25"/>
      <c r="AP839" s="25"/>
      <c r="AQ839" s="25"/>
      <c r="AR839" s="25"/>
      <c r="AS839" s="25"/>
      <c r="AT839" s="25"/>
      <c r="AU839" s="25"/>
      <c r="AV839" s="25"/>
      <c r="AW839" s="25"/>
      <c r="AX839" s="25"/>
      <c r="AY839" s="25"/>
      <c r="AZ839" s="25"/>
      <c r="BA839" s="25"/>
      <c r="BB839" s="25"/>
      <c r="BC839" s="25"/>
      <c r="BD839" s="25"/>
      <c r="BE839" s="25"/>
      <c r="BF839" s="25"/>
      <c r="BG839" s="25"/>
      <c r="BH839" s="25"/>
      <c r="BI839" s="25"/>
      <c r="BJ839" s="25"/>
      <c r="BK839" s="25"/>
      <c r="BL839" s="25"/>
      <c r="BM839" s="25"/>
      <c r="BN839" s="25"/>
      <c r="BO839" s="25"/>
      <c r="BP839" s="25"/>
      <c r="BQ839" s="25"/>
      <c r="BR839" s="25"/>
      <c r="BS839" s="25"/>
      <c r="BT839" s="25"/>
      <c r="BU839" s="25"/>
      <c r="BV839" s="25"/>
      <c r="BW839" s="25"/>
      <c r="BX839" s="25"/>
      <c r="BY839" s="25"/>
      <c r="BZ839" s="25"/>
      <c r="CA839" s="25"/>
      <c r="CB839" s="25"/>
      <c r="CC839" s="25"/>
      <c r="CD839" s="25"/>
      <c r="CE839" s="25"/>
      <c r="CF839" s="25"/>
      <c r="CG839" s="25"/>
      <c r="CH839" s="25"/>
      <c r="CI839" s="25"/>
      <c r="CJ839" s="25"/>
      <c r="CK839" s="25"/>
      <c r="CL839" s="25"/>
      <c r="CM839" s="25"/>
      <c r="CN839" s="25"/>
    </row>
    <row r="840" spans="1:92" s="31" customFormat="1" ht="12">
      <c r="A840" s="11" t="s">
        <v>39</v>
      </c>
      <c r="B840" s="2" t="s">
        <v>46</v>
      </c>
      <c r="C840" s="2" t="s">
        <v>6</v>
      </c>
      <c r="D840" s="2"/>
      <c r="E840" s="2"/>
      <c r="F840" s="2"/>
      <c r="G840" s="65">
        <f t="shared" ref="G840:N845" si="414">G841</f>
        <v>756968.1</v>
      </c>
      <c r="H840" s="65">
        <f t="shared" si="414"/>
        <v>0</v>
      </c>
      <c r="I840" s="65">
        <f t="shared" si="401"/>
        <v>756968.1</v>
      </c>
      <c r="J840" s="65">
        <f t="shared" si="414"/>
        <v>782880.24</v>
      </c>
      <c r="K840" s="65">
        <f t="shared" si="414"/>
        <v>0</v>
      </c>
      <c r="L840" s="65">
        <f t="shared" si="396"/>
        <v>782880.24</v>
      </c>
      <c r="M840" s="65">
        <f t="shared" si="414"/>
        <v>810991.56</v>
      </c>
      <c r="N840" s="65">
        <f t="shared" si="414"/>
        <v>0</v>
      </c>
      <c r="O840" s="65">
        <f t="shared" si="397"/>
        <v>810991.56</v>
      </c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  <c r="AG840" s="25"/>
      <c r="AH840" s="25"/>
      <c r="AI840" s="25"/>
      <c r="AJ840" s="25"/>
      <c r="AK840" s="25"/>
      <c r="AL840" s="25"/>
      <c r="AM840" s="25"/>
      <c r="AN840" s="25"/>
      <c r="AO840" s="25"/>
      <c r="AP840" s="25"/>
      <c r="AQ840" s="25"/>
      <c r="AR840" s="25"/>
      <c r="AS840" s="25"/>
      <c r="AT840" s="25"/>
      <c r="AU840" s="25"/>
      <c r="AV840" s="25"/>
      <c r="AW840" s="25"/>
      <c r="AX840" s="25"/>
      <c r="AY840" s="25"/>
      <c r="AZ840" s="25"/>
      <c r="BA840" s="25"/>
      <c r="BB840" s="25"/>
      <c r="BC840" s="25"/>
      <c r="BD840" s="25"/>
      <c r="BE840" s="25"/>
      <c r="BF840" s="25"/>
      <c r="BG840" s="25"/>
      <c r="BH840" s="25"/>
      <c r="BI840" s="25"/>
      <c r="BJ840" s="25"/>
      <c r="BK840" s="25"/>
      <c r="BL840" s="25"/>
      <c r="BM840" s="25"/>
      <c r="BN840" s="25"/>
      <c r="BO840" s="25"/>
      <c r="BP840" s="25"/>
      <c r="BQ840" s="25"/>
      <c r="BR840" s="25"/>
      <c r="BS840" s="25"/>
      <c r="BT840" s="25"/>
      <c r="BU840" s="25"/>
      <c r="BV840" s="25"/>
      <c r="BW840" s="25"/>
      <c r="BX840" s="25"/>
      <c r="BY840" s="25"/>
      <c r="BZ840" s="25"/>
      <c r="CA840" s="25"/>
      <c r="CB840" s="25"/>
      <c r="CC840" s="25"/>
      <c r="CD840" s="25"/>
      <c r="CE840" s="25"/>
      <c r="CF840" s="25"/>
      <c r="CG840" s="25"/>
      <c r="CH840" s="25"/>
      <c r="CI840" s="25"/>
      <c r="CJ840" s="25"/>
      <c r="CK840" s="25"/>
      <c r="CL840" s="25"/>
    </row>
    <row r="841" spans="1:92" s="31" customFormat="1" ht="15" customHeight="1">
      <c r="A841" s="8" t="s">
        <v>40</v>
      </c>
      <c r="B841" s="4" t="s">
        <v>46</v>
      </c>
      <c r="C841" s="4" t="s">
        <v>6</v>
      </c>
      <c r="D841" s="4" t="s">
        <v>7</v>
      </c>
      <c r="E841" s="4"/>
      <c r="F841" s="4"/>
      <c r="G841" s="66">
        <f t="shared" si="414"/>
        <v>756968.1</v>
      </c>
      <c r="H841" s="66">
        <f t="shared" si="414"/>
        <v>0</v>
      </c>
      <c r="I841" s="66">
        <f t="shared" si="401"/>
        <v>756968.1</v>
      </c>
      <c r="J841" s="66">
        <f t="shared" si="414"/>
        <v>782880.24</v>
      </c>
      <c r="K841" s="66">
        <f t="shared" si="414"/>
        <v>0</v>
      </c>
      <c r="L841" s="66">
        <f t="shared" si="396"/>
        <v>782880.24</v>
      </c>
      <c r="M841" s="66">
        <f t="shared" si="414"/>
        <v>810991.56</v>
      </c>
      <c r="N841" s="66">
        <f t="shared" si="414"/>
        <v>0</v>
      </c>
      <c r="O841" s="66">
        <f t="shared" si="397"/>
        <v>810991.56</v>
      </c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  <c r="AD841" s="25"/>
      <c r="AE841" s="25"/>
      <c r="AF841" s="25"/>
      <c r="AG841" s="25"/>
      <c r="AH841" s="25"/>
      <c r="AI841" s="25"/>
      <c r="AJ841" s="25"/>
      <c r="AK841" s="25"/>
      <c r="AL841" s="25"/>
      <c r="AM841" s="25"/>
      <c r="AN841" s="25"/>
      <c r="AO841" s="25"/>
      <c r="AP841" s="25"/>
      <c r="AQ841" s="25"/>
      <c r="AR841" s="25"/>
      <c r="AS841" s="25"/>
      <c r="AT841" s="25"/>
      <c r="AU841" s="25"/>
      <c r="AV841" s="25"/>
      <c r="AW841" s="25"/>
      <c r="AX841" s="25"/>
      <c r="AY841" s="25"/>
      <c r="AZ841" s="25"/>
      <c r="BA841" s="25"/>
      <c r="BB841" s="25"/>
      <c r="BC841" s="25"/>
      <c r="BD841" s="25"/>
      <c r="BE841" s="25"/>
      <c r="BF841" s="25"/>
      <c r="BG841" s="25"/>
      <c r="BH841" s="25"/>
      <c r="BI841" s="25"/>
      <c r="BJ841" s="25"/>
      <c r="BK841" s="25"/>
      <c r="BL841" s="25"/>
      <c r="BM841" s="25"/>
      <c r="BN841" s="25"/>
      <c r="BO841" s="25"/>
      <c r="BP841" s="25"/>
      <c r="BQ841" s="25"/>
      <c r="BR841" s="25"/>
      <c r="BS841" s="25"/>
      <c r="BT841" s="25"/>
      <c r="BU841" s="25"/>
      <c r="BV841" s="25"/>
      <c r="BW841" s="25"/>
      <c r="BX841" s="25"/>
      <c r="BY841" s="25"/>
      <c r="BZ841" s="25"/>
      <c r="CA841" s="25"/>
      <c r="CB841" s="25"/>
      <c r="CC841" s="25"/>
      <c r="CD841" s="25"/>
      <c r="CE841" s="25"/>
      <c r="CF841" s="25"/>
      <c r="CG841" s="25"/>
      <c r="CH841" s="25"/>
      <c r="CI841" s="25"/>
      <c r="CJ841" s="25"/>
      <c r="CK841" s="25"/>
      <c r="CL841" s="25"/>
    </row>
    <row r="842" spans="1:92" s="31" customFormat="1" ht="24">
      <c r="A842" s="7" t="s">
        <v>505</v>
      </c>
      <c r="B842" s="6" t="s">
        <v>46</v>
      </c>
      <c r="C842" s="6" t="s">
        <v>6</v>
      </c>
      <c r="D842" s="6" t="s">
        <v>7</v>
      </c>
      <c r="E842" s="6" t="s">
        <v>166</v>
      </c>
      <c r="F842" s="6"/>
      <c r="G842" s="67">
        <f t="shared" si="414"/>
        <v>756968.1</v>
      </c>
      <c r="H842" s="67">
        <f t="shared" si="414"/>
        <v>0</v>
      </c>
      <c r="I842" s="67">
        <f t="shared" si="401"/>
        <v>756968.1</v>
      </c>
      <c r="J842" s="67">
        <f t="shared" si="414"/>
        <v>782880.24</v>
      </c>
      <c r="K842" s="67">
        <f t="shared" si="414"/>
        <v>0</v>
      </c>
      <c r="L842" s="67">
        <f t="shared" si="396"/>
        <v>782880.24</v>
      </c>
      <c r="M842" s="67">
        <f t="shared" si="414"/>
        <v>810991.56</v>
      </c>
      <c r="N842" s="67">
        <f t="shared" si="414"/>
        <v>0</v>
      </c>
      <c r="O842" s="67">
        <f t="shared" si="397"/>
        <v>810991.56</v>
      </c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  <c r="AC842" s="25"/>
      <c r="AD842" s="25"/>
      <c r="AE842" s="25"/>
      <c r="AF842" s="25"/>
      <c r="AG842" s="25"/>
      <c r="AH842" s="25"/>
      <c r="AI842" s="25"/>
      <c r="AJ842" s="25"/>
      <c r="AK842" s="25"/>
      <c r="AL842" s="25"/>
      <c r="AM842" s="25"/>
      <c r="AN842" s="25"/>
      <c r="AO842" s="25"/>
      <c r="AP842" s="25"/>
      <c r="AQ842" s="25"/>
      <c r="AR842" s="25"/>
      <c r="AS842" s="25"/>
      <c r="AT842" s="25"/>
      <c r="AU842" s="25"/>
      <c r="AV842" s="25"/>
      <c r="AW842" s="25"/>
      <c r="AX842" s="25"/>
      <c r="AY842" s="25"/>
      <c r="AZ842" s="25"/>
      <c r="BA842" s="25"/>
      <c r="BB842" s="25"/>
      <c r="BC842" s="25"/>
      <c r="BD842" s="25"/>
      <c r="BE842" s="25"/>
      <c r="BF842" s="25"/>
      <c r="BG842" s="25"/>
      <c r="BH842" s="25"/>
      <c r="BI842" s="25"/>
      <c r="BJ842" s="25"/>
      <c r="BK842" s="25"/>
      <c r="BL842" s="25"/>
      <c r="BM842" s="25"/>
      <c r="BN842" s="25"/>
      <c r="BO842" s="25"/>
      <c r="BP842" s="25"/>
      <c r="BQ842" s="25"/>
      <c r="BR842" s="25"/>
      <c r="BS842" s="25"/>
      <c r="BT842" s="25"/>
      <c r="BU842" s="25"/>
      <c r="BV842" s="25"/>
      <c r="BW842" s="25"/>
      <c r="BX842" s="25"/>
      <c r="BY842" s="25"/>
      <c r="BZ842" s="25"/>
      <c r="CA842" s="25"/>
      <c r="CB842" s="25"/>
      <c r="CC842" s="25"/>
      <c r="CD842" s="25"/>
      <c r="CE842" s="25"/>
      <c r="CF842" s="25"/>
      <c r="CG842" s="25"/>
      <c r="CH842" s="25"/>
      <c r="CI842" s="25"/>
      <c r="CJ842" s="25"/>
      <c r="CK842" s="25"/>
      <c r="CL842" s="25"/>
    </row>
    <row r="843" spans="1:92" s="31" customFormat="1" ht="24">
      <c r="A843" s="7" t="s">
        <v>506</v>
      </c>
      <c r="B843" s="6" t="s">
        <v>46</v>
      </c>
      <c r="C843" s="6" t="s">
        <v>6</v>
      </c>
      <c r="D843" s="6" t="s">
        <v>7</v>
      </c>
      <c r="E843" s="6" t="s">
        <v>167</v>
      </c>
      <c r="F843" s="6"/>
      <c r="G843" s="67">
        <f t="shared" si="414"/>
        <v>756968.1</v>
      </c>
      <c r="H843" s="67">
        <f t="shared" si="414"/>
        <v>0</v>
      </c>
      <c r="I843" s="67">
        <f t="shared" si="401"/>
        <v>756968.1</v>
      </c>
      <c r="J843" s="67">
        <f t="shared" si="414"/>
        <v>782880.24</v>
      </c>
      <c r="K843" s="67">
        <f t="shared" si="414"/>
        <v>0</v>
      </c>
      <c r="L843" s="67">
        <f t="shared" si="396"/>
        <v>782880.24</v>
      </c>
      <c r="M843" s="67">
        <f t="shared" si="414"/>
        <v>810991.56</v>
      </c>
      <c r="N843" s="67">
        <f t="shared" si="414"/>
        <v>0</v>
      </c>
      <c r="O843" s="67">
        <f t="shared" si="397"/>
        <v>810991.56</v>
      </c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  <c r="AD843" s="25"/>
      <c r="AE843" s="25"/>
      <c r="AF843" s="25"/>
      <c r="AG843" s="25"/>
      <c r="AH843" s="25"/>
      <c r="AI843" s="25"/>
      <c r="AJ843" s="25"/>
      <c r="AK843" s="25"/>
      <c r="AL843" s="25"/>
      <c r="AM843" s="25"/>
      <c r="AN843" s="25"/>
      <c r="AO843" s="25"/>
      <c r="AP843" s="25"/>
      <c r="AQ843" s="25"/>
      <c r="AR843" s="25"/>
      <c r="AS843" s="25"/>
      <c r="AT843" s="25"/>
      <c r="AU843" s="25"/>
      <c r="AV843" s="25"/>
      <c r="AW843" s="25"/>
      <c r="AX843" s="25"/>
      <c r="AY843" s="25"/>
      <c r="AZ843" s="25"/>
      <c r="BA843" s="25"/>
      <c r="BB843" s="25"/>
      <c r="BC843" s="25"/>
      <c r="BD843" s="25"/>
      <c r="BE843" s="25"/>
      <c r="BF843" s="25"/>
      <c r="BG843" s="25"/>
      <c r="BH843" s="25"/>
      <c r="BI843" s="25"/>
      <c r="BJ843" s="25"/>
      <c r="BK843" s="25"/>
      <c r="BL843" s="25"/>
      <c r="BM843" s="25"/>
      <c r="BN843" s="25"/>
      <c r="BO843" s="25"/>
      <c r="BP843" s="25"/>
      <c r="BQ843" s="25"/>
      <c r="BR843" s="25"/>
      <c r="BS843" s="25"/>
      <c r="BT843" s="25"/>
      <c r="BU843" s="25"/>
      <c r="BV843" s="25"/>
      <c r="BW843" s="25"/>
      <c r="BX843" s="25"/>
      <c r="BY843" s="25"/>
      <c r="BZ843" s="25"/>
      <c r="CA843" s="25"/>
      <c r="CB843" s="25"/>
      <c r="CC843" s="25"/>
      <c r="CD843" s="25"/>
      <c r="CE843" s="25"/>
      <c r="CF843" s="25"/>
      <c r="CG843" s="25"/>
      <c r="CH843" s="25"/>
      <c r="CI843" s="25"/>
      <c r="CJ843" s="25"/>
      <c r="CK843" s="25"/>
      <c r="CL843" s="25"/>
    </row>
    <row r="844" spans="1:92" ht="24">
      <c r="A844" s="7" t="s">
        <v>513</v>
      </c>
      <c r="B844" s="6" t="s">
        <v>46</v>
      </c>
      <c r="C844" s="6" t="s">
        <v>6</v>
      </c>
      <c r="D844" s="6" t="s">
        <v>7</v>
      </c>
      <c r="E844" s="6" t="s">
        <v>171</v>
      </c>
      <c r="F844" s="6"/>
      <c r="G844" s="67">
        <f t="shared" si="414"/>
        <v>756968.1</v>
      </c>
      <c r="H844" s="67">
        <f t="shared" si="414"/>
        <v>0</v>
      </c>
      <c r="I844" s="67">
        <f t="shared" si="401"/>
        <v>756968.1</v>
      </c>
      <c r="J844" s="67">
        <f t="shared" si="414"/>
        <v>782880.24</v>
      </c>
      <c r="K844" s="67">
        <f t="shared" si="414"/>
        <v>0</v>
      </c>
      <c r="L844" s="67">
        <f t="shared" si="396"/>
        <v>782880.24</v>
      </c>
      <c r="M844" s="67">
        <f t="shared" si="414"/>
        <v>810991.56</v>
      </c>
      <c r="N844" s="67">
        <f t="shared" si="414"/>
        <v>0</v>
      </c>
      <c r="O844" s="67">
        <f t="shared" si="397"/>
        <v>810991.56</v>
      </c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  <c r="AL844" s="26"/>
      <c r="AM844" s="26"/>
      <c r="AN844" s="26"/>
      <c r="AO844" s="26"/>
      <c r="AP844" s="26"/>
      <c r="AQ844" s="26"/>
      <c r="AR844" s="26"/>
      <c r="AS844" s="26"/>
      <c r="AT844" s="26"/>
      <c r="AU844" s="26"/>
      <c r="AV844" s="26"/>
      <c r="AW844" s="26"/>
      <c r="AX844" s="26"/>
      <c r="AY844" s="26"/>
      <c r="AZ844" s="26"/>
      <c r="BA844" s="26"/>
      <c r="BB844" s="26"/>
      <c r="BC844" s="26"/>
      <c r="BD844" s="26"/>
      <c r="BE844" s="26"/>
      <c r="BF844" s="26"/>
      <c r="BG844" s="26"/>
      <c r="BH844" s="26"/>
      <c r="BI844" s="26"/>
      <c r="BJ844" s="26"/>
      <c r="BK844" s="26"/>
      <c r="BL844" s="26"/>
      <c r="BM844" s="26"/>
      <c r="BN844" s="26"/>
      <c r="BO844" s="26"/>
      <c r="BP844" s="26"/>
      <c r="BQ844" s="26"/>
      <c r="BR844" s="26"/>
      <c r="BS844" s="26"/>
      <c r="BT844" s="26"/>
      <c r="BU844" s="26"/>
      <c r="BV844" s="26"/>
      <c r="BW844" s="26"/>
      <c r="BX844" s="26"/>
      <c r="BY844" s="26"/>
      <c r="BZ844" s="26"/>
      <c r="CA844" s="26"/>
      <c r="CB844" s="26"/>
      <c r="CC844" s="26"/>
      <c r="CD844" s="26"/>
      <c r="CE844" s="26"/>
      <c r="CF844" s="26"/>
      <c r="CG844" s="26"/>
      <c r="CH844" s="26"/>
      <c r="CI844" s="26"/>
      <c r="CJ844" s="26"/>
      <c r="CK844" s="26"/>
      <c r="CL844" s="26"/>
    </row>
    <row r="845" spans="1:92">
      <c r="A845" s="7" t="s">
        <v>101</v>
      </c>
      <c r="B845" s="6" t="s">
        <v>46</v>
      </c>
      <c r="C845" s="6" t="s">
        <v>6</v>
      </c>
      <c r="D845" s="6" t="s">
        <v>7</v>
      </c>
      <c r="E845" s="6" t="s">
        <v>171</v>
      </c>
      <c r="F845" s="6" t="s">
        <v>93</v>
      </c>
      <c r="G845" s="67">
        <f t="shared" si="414"/>
        <v>756968.1</v>
      </c>
      <c r="H845" s="67">
        <f t="shared" si="414"/>
        <v>0</v>
      </c>
      <c r="I845" s="67">
        <f t="shared" si="401"/>
        <v>756968.1</v>
      </c>
      <c r="J845" s="67">
        <f t="shared" si="414"/>
        <v>782880.24</v>
      </c>
      <c r="K845" s="67">
        <f t="shared" si="414"/>
        <v>0</v>
      </c>
      <c r="L845" s="67">
        <f t="shared" si="396"/>
        <v>782880.24</v>
      </c>
      <c r="M845" s="67">
        <f t="shared" si="414"/>
        <v>810991.56</v>
      </c>
      <c r="N845" s="67">
        <f t="shared" si="414"/>
        <v>0</v>
      </c>
      <c r="O845" s="67">
        <f t="shared" si="397"/>
        <v>810991.56</v>
      </c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  <c r="AL845" s="26"/>
      <c r="AM845" s="26"/>
      <c r="AN845" s="26"/>
      <c r="AO845" s="26"/>
      <c r="AP845" s="26"/>
      <c r="AQ845" s="26"/>
      <c r="AR845" s="26"/>
      <c r="AS845" s="26"/>
      <c r="AT845" s="26"/>
      <c r="AU845" s="26"/>
      <c r="AV845" s="26"/>
      <c r="AW845" s="26"/>
      <c r="AX845" s="26"/>
      <c r="AY845" s="26"/>
      <c r="AZ845" s="26"/>
      <c r="BA845" s="26"/>
      <c r="BB845" s="26"/>
      <c r="BC845" s="26"/>
      <c r="BD845" s="26"/>
      <c r="BE845" s="26"/>
      <c r="BF845" s="26"/>
      <c r="BG845" s="26"/>
      <c r="BH845" s="26"/>
      <c r="BI845" s="26"/>
      <c r="BJ845" s="26"/>
      <c r="BK845" s="26"/>
      <c r="BL845" s="26"/>
      <c r="BM845" s="26"/>
      <c r="BN845" s="26"/>
      <c r="BO845" s="26"/>
      <c r="BP845" s="26"/>
      <c r="BQ845" s="26"/>
      <c r="BR845" s="26"/>
      <c r="BS845" s="26"/>
      <c r="BT845" s="26"/>
      <c r="BU845" s="26"/>
      <c r="BV845" s="26"/>
      <c r="BW845" s="26"/>
      <c r="BX845" s="26"/>
      <c r="BY845" s="26"/>
      <c r="BZ845" s="26"/>
      <c r="CA845" s="26"/>
      <c r="CB845" s="26"/>
      <c r="CC845" s="26"/>
      <c r="CD845" s="26"/>
      <c r="CE845" s="26"/>
      <c r="CF845" s="26"/>
      <c r="CG845" s="26"/>
      <c r="CH845" s="26"/>
      <c r="CI845" s="26"/>
      <c r="CJ845" s="26"/>
      <c r="CK845" s="26"/>
      <c r="CL845" s="26"/>
    </row>
    <row r="846" spans="1:92">
      <c r="A846" s="7" t="s">
        <v>96</v>
      </c>
      <c r="B846" s="6" t="s">
        <v>46</v>
      </c>
      <c r="C846" s="6" t="s">
        <v>6</v>
      </c>
      <c r="D846" s="6" t="s">
        <v>7</v>
      </c>
      <c r="E846" s="6" t="s">
        <v>171</v>
      </c>
      <c r="F846" s="6" t="s">
        <v>94</v>
      </c>
      <c r="G846" s="67">
        <v>756968.1</v>
      </c>
      <c r="H846" s="67"/>
      <c r="I846" s="67">
        <f t="shared" si="401"/>
        <v>756968.1</v>
      </c>
      <c r="J846" s="68">
        <v>782880.24</v>
      </c>
      <c r="K846" s="67"/>
      <c r="L846" s="67">
        <f t="shared" si="396"/>
        <v>782880.24</v>
      </c>
      <c r="M846" s="67">
        <v>810991.56</v>
      </c>
      <c r="N846" s="67"/>
      <c r="O846" s="67">
        <f t="shared" si="397"/>
        <v>810991.56</v>
      </c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  <c r="AL846" s="26"/>
      <c r="AM846" s="26"/>
      <c r="AN846" s="26"/>
      <c r="AO846" s="26"/>
      <c r="AP846" s="26"/>
      <c r="AQ846" s="26"/>
      <c r="AR846" s="26"/>
      <c r="AS846" s="26"/>
      <c r="AT846" s="26"/>
      <c r="AU846" s="26"/>
      <c r="AV846" s="26"/>
      <c r="AW846" s="26"/>
      <c r="AX846" s="26"/>
      <c r="AY846" s="26"/>
      <c r="AZ846" s="26"/>
      <c r="BA846" s="26"/>
      <c r="BB846" s="26"/>
      <c r="BC846" s="26"/>
      <c r="BD846" s="26"/>
      <c r="BE846" s="26"/>
      <c r="BF846" s="26"/>
      <c r="BG846" s="26"/>
      <c r="BH846" s="26"/>
      <c r="BI846" s="26"/>
      <c r="BJ846" s="26"/>
      <c r="BK846" s="26"/>
      <c r="BL846" s="26"/>
      <c r="BM846" s="26"/>
      <c r="BN846" s="26"/>
      <c r="BO846" s="26"/>
      <c r="BP846" s="26"/>
      <c r="BQ846" s="26"/>
      <c r="BR846" s="26"/>
      <c r="BS846" s="26"/>
      <c r="BT846" s="26"/>
      <c r="BU846" s="26"/>
      <c r="BV846" s="26"/>
      <c r="BW846" s="26"/>
      <c r="BX846" s="26"/>
      <c r="BY846" s="26"/>
      <c r="BZ846" s="26"/>
      <c r="CA846" s="26"/>
      <c r="CB846" s="26"/>
      <c r="CC846" s="26"/>
      <c r="CD846" s="26"/>
      <c r="CE846" s="26"/>
      <c r="CF846" s="26"/>
      <c r="CG846" s="26"/>
      <c r="CH846" s="26"/>
      <c r="CI846" s="26"/>
      <c r="CJ846" s="26"/>
      <c r="CK846" s="26"/>
      <c r="CL846" s="26"/>
    </row>
    <row r="847" spans="1:92" ht="12" hidden="1" customHeight="1">
      <c r="A847" s="11" t="s">
        <v>195</v>
      </c>
      <c r="B847" s="2" t="s">
        <v>46</v>
      </c>
      <c r="C847" s="2" t="s">
        <v>7</v>
      </c>
      <c r="D847" s="2"/>
      <c r="E847" s="2"/>
      <c r="F847" s="2"/>
      <c r="G847" s="65">
        <f t="shared" ref="G847:H849" si="415">G848</f>
        <v>0</v>
      </c>
      <c r="H847" s="65">
        <f t="shared" si="415"/>
        <v>0</v>
      </c>
      <c r="I847" s="65">
        <f t="shared" si="401"/>
        <v>0</v>
      </c>
      <c r="J847" s="65">
        <f t="shared" ref="J847:M849" si="416">J848</f>
        <v>0</v>
      </c>
      <c r="K847" s="65">
        <f>K848</f>
        <v>0</v>
      </c>
      <c r="L847" s="65">
        <f t="shared" si="396"/>
        <v>0</v>
      </c>
      <c r="M847" s="65">
        <f t="shared" si="416"/>
        <v>0</v>
      </c>
      <c r="N847" s="65">
        <f>N848</f>
        <v>0</v>
      </c>
      <c r="O847" s="65">
        <f t="shared" si="397"/>
        <v>0</v>
      </c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  <c r="AL847" s="26"/>
      <c r="AM847" s="26"/>
      <c r="AN847" s="26"/>
      <c r="AO847" s="26"/>
      <c r="AP847" s="26"/>
      <c r="AQ847" s="26"/>
      <c r="AR847" s="26"/>
      <c r="AS847" s="26"/>
      <c r="AT847" s="26"/>
      <c r="AU847" s="26"/>
      <c r="AV847" s="26"/>
      <c r="AW847" s="26"/>
      <c r="AX847" s="26"/>
      <c r="AY847" s="26"/>
      <c r="AZ847" s="26"/>
      <c r="BA847" s="26"/>
      <c r="BB847" s="26"/>
      <c r="BC847" s="26"/>
      <c r="BD847" s="26"/>
      <c r="BE847" s="26"/>
      <c r="BF847" s="26"/>
      <c r="BG847" s="26"/>
      <c r="BH847" s="26"/>
      <c r="BI847" s="26"/>
      <c r="BJ847" s="26"/>
      <c r="BK847" s="26"/>
      <c r="BL847" s="26"/>
      <c r="BM847" s="26"/>
      <c r="BN847" s="26"/>
      <c r="BO847" s="26"/>
      <c r="BP847" s="26"/>
      <c r="BQ847" s="26"/>
      <c r="BR847" s="26"/>
      <c r="BS847" s="26"/>
      <c r="BT847" s="26"/>
      <c r="BU847" s="26"/>
      <c r="BV847" s="26"/>
      <c r="BW847" s="26"/>
      <c r="BX847" s="26"/>
      <c r="BY847" s="26"/>
      <c r="BZ847" s="26"/>
      <c r="CA847" s="26"/>
      <c r="CB847" s="26"/>
      <c r="CC847" s="26"/>
      <c r="CD847" s="26"/>
      <c r="CE847" s="26"/>
      <c r="CF847" s="26"/>
      <c r="CG847" s="26"/>
      <c r="CH847" s="26"/>
      <c r="CI847" s="26"/>
      <c r="CJ847" s="26"/>
      <c r="CK847" s="26"/>
      <c r="CL847" s="26"/>
    </row>
    <row r="848" spans="1:92" ht="12" hidden="1" customHeight="1">
      <c r="A848" s="39" t="s">
        <v>352</v>
      </c>
      <c r="B848" s="4" t="s">
        <v>46</v>
      </c>
      <c r="C848" s="4" t="s">
        <v>7</v>
      </c>
      <c r="D848" s="4" t="s">
        <v>13</v>
      </c>
      <c r="E848" s="4"/>
      <c r="F848" s="4"/>
      <c r="G848" s="66">
        <f t="shared" si="415"/>
        <v>0</v>
      </c>
      <c r="H848" s="66">
        <f t="shared" si="415"/>
        <v>0</v>
      </c>
      <c r="I848" s="65">
        <f t="shared" si="401"/>
        <v>0</v>
      </c>
      <c r="J848" s="66">
        <f t="shared" si="416"/>
        <v>0</v>
      </c>
      <c r="K848" s="66">
        <f>K849</f>
        <v>0</v>
      </c>
      <c r="L848" s="65">
        <f t="shared" si="396"/>
        <v>0</v>
      </c>
      <c r="M848" s="66">
        <f t="shared" si="416"/>
        <v>0</v>
      </c>
      <c r="N848" s="66">
        <f>N849</f>
        <v>0</v>
      </c>
      <c r="O848" s="65">
        <f t="shared" si="397"/>
        <v>0</v>
      </c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  <c r="AL848" s="26"/>
      <c r="AM848" s="26"/>
      <c r="AN848" s="26"/>
      <c r="AO848" s="26"/>
      <c r="AP848" s="26"/>
      <c r="AQ848" s="26"/>
      <c r="AR848" s="26"/>
      <c r="AS848" s="26"/>
      <c r="AT848" s="26"/>
      <c r="AU848" s="26"/>
      <c r="AV848" s="26"/>
      <c r="AW848" s="26"/>
      <c r="AX848" s="26"/>
      <c r="AY848" s="26"/>
      <c r="AZ848" s="26"/>
      <c r="BA848" s="26"/>
      <c r="BB848" s="26"/>
      <c r="BC848" s="26"/>
      <c r="BD848" s="26"/>
      <c r="BE848" s="26"/>
      <c r="BF848" s="26"/>
      <c r="BG848" s="26"/>
      <c r="BH848" s="26"/>
      <c r="BI848" s="26"/>
      <c r="BJ848" s="26"/>
      <c r="BK848" s="26"/>
      <c r="BL848" s="26"/>
      <c r="BM848" s="26"/>
      <c r="BN848" s="26"/>
      <c r="BO848" s="26"/>
      <c r="BP848" s="26"/>
      <c r="BQ848" s="26"/>
      <c r="BR848" s="26"/>
      <c r="BS848" s="26"/>
      <c r="BT848" s="26"/>
      <c r="BU848" s="26"/>
      <c r="BV848" s="26"/>
      <c r="BW848" s="26"/>
      <c r="BX848" s="26"/>
      <c r="BY848" s="26"/>
      <c r="BZ848" s="26"/>
      <c r="CA848" s="26"/>
      <c r="CB848" s="26"/>
      <c r="CC848" s="26"/>
      <c r="CD848" s="26"/>
      <c r="CE848" s="26"/>
      <c r="CF848" s="26"/>
      <c r="CG848" s="26"/>
      <c r="CH848" s="26"/>
      <c r="CI848" s="26"/>
      <c r="CJ848" s="26"/>
      <c r="CK848" s="26"/>
      <c r="CL848" s="26"/>
    </row>
    <row r="849" spans="1:90" ht="36" hidden="1">
      <c r="A849" s="15" t="s">
        <v>294</v>
      </c>
      <c r="B849" s="6" t="s">
        <v>46</v>
      </c>
      <c r="C849" s="6" t="s">
        <v>7</v>
      </c>
      <c r="D849" s="6" t="s">
        <v>13</v>
      </c>
      <c r="E849" s="6" t="s">
        <v>280</v>
      </c>
      <c r="F849" s="6"/>
      <c r="G849" s="67">
        <f t="shared" si="415"/>
        <v>0</v>
      </c>
      <c r="H849" s="67">
        <f t="shared" si="415"/>
        <v>0</v>
      </c>
      <c r="I849" s="65">
        <f t="shared" si="401"/>
        <v>0</v>
      </c>
      <c r="J849" s="67">
        <f t="shared" si="416"/>
        <v>0</v>
      </c>
      <c r="K849" s="67">
        <f>K850</f>
        <v>0</v>
      </c>
      <c r="L849" s="65">
        <f t="shared" si="396"/>
        <v>0</v>
      </c>
      <c r="M849" s="67">
        <f t="shared" si="416"/>
        <v>0</v>
      </c>
      <c r="N849" s="67">
        <f>N850</f>
        <v>0</v>
      </c>
      <c r="O849" s="65">
        <f t="shared" si="397"/>
        <v>0</v>
      </c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  <c r="AL849" s="26"/>
      <c r="AM849" s="26"/>
      <c r="AN849" s="26"/>
      <c r="AO849" s="26"/>
      <c r="AP849" s="26"/>
      <c r="AQ849" s="26"/>
      <c r="AR849" s="26"/>
      <c r="AS849" s="26"/>
      <c r="AT849" s="26"/>
      <c r="AU849" s="26"/>
      <c r="AV849" s="26"/>
      <c r="AW849" s="26"/>
      <c r="AX849" s="26"/>
      <c r="AY849" s="26"/>
      <c r="AZ849" s="26"/>
      <c r="BA849" s="26"/>
      <c r="BB849" s="26"/>
      <c r="BC849" s="26"/>
      <c r="BD849" s="26"/>
      <c r="BE849" s="26"/>
      <c r="BF849" s="26"/>
      <c r="BG849" s="26"/>
      <c r="BH849" s="26"/>
      <c r="BI849" s="26"/>
      <c r="BJ849" s="26"/>
      <c r="BK849" s="26"/>
      <c r="BL849" s="26"/>
      <c r="BM849" s="26"/>
      <c r="BN849" s="26"/>
      <c r="BO849" s="26"/>
      <c r="BP849" s="26"/>
      <c r="BQ849" s="26"/>
      <c r="BR849" s="26"/>
      <c r="BS849" s="26"/>
      <c r="BT849" s="26"/>
      <c r="BU849" s="26"/>
      <c r="BV849" s="26"/>
      <c r="BW849" s="26"/>
      <c r="BX849" s="26"/>
      <c r="BY849" s="26"/>
      <c r="BZ849" s="26"/>
      <c r="CA849" s="26"/>
      <c r="CB849" s="26"/>
      <c r="CC849" s="26"/>
      <c r="CD849" s="26"/>
      <c r="CE849" s="26"/>
      <c r="CF849" s="26"/>
      <c r="CG849" s="26"/>
      <c r="CH849" s="26"/>
      <c r="CI849" s="26"/>
      <c r="CJ849" s="26"/>
      <c r="CK849" s="26"/>
      <c r="CL849" s="26"/>
    </row>
    <row r="850" spans="1:90" ht="14.25" hidden="1" customHeight="1">
      <c r="A850" s="15" t="s">
        <v>109</v>
      </c>
      <c r="B850" s="6" t="s">
        <v>46</v>
      </c>
      <c r="C850" s="6" t="s">
        <v>7</v>
      </c>
      <c r="D850" s="6" t="s">
        <v>13</v>
      </c>
      <c r="E850" s="6" t="s">
        <v>287</v>
      </c>
      <c r="F850" s="6"/>
      <c r="G850" s="67">
        <f>G853+G851</f>
        <v>0</v>
      </c>
      <c r="H850" s="67">
        <f>H853+H851</f>
        <v>0</v>
      </c>
      <c r="I850" s="65">
        <f t="shared" si="401"/>
        <v>0</v>
      </c>
      <c r="J850" s="67">
        <f t="shared" ref="J850:M850" si="417">J853+J851</f>
        <v>0</v>
      </c>
      <c r="K850" s="67">
        <f>K853+K851</f>
        <v>0</v>
      </c>
      <c r="L850" s="65">
        <f t="shared" si="396"/>
        <v>0</v>
      </c>
      <c r="M850" s="67">
        <f t="shared" si="417"/>
        <v>0</v>
      </c>
      <c r="N850" s="67">
        <f>N853+N851</f>
        <v>0</v>
      </c>
      <c r="O850" s="65">
        <f t="shared" si="397"/>
        <v>0</v>
      </c>
    </row>
    <row r="851" spans="1:90" s="31" customFormat="1" ht="15" hidden="1" customHeight="1">
      <c r="A851" s="7" t="s">
        <v>95</v>
      </c>
      <c r="B851" s="6" t="s">
        <v>46</v>
      </c>
      <c r="C851" s="6" t="s">
        <v>7</v>
      </c>
      <c r="D851" s="6" t="s">
        <v>13</v>
      </c>
      <c r="E851" s="6" t="s">
        <v>287</v>
      </c>
      <c r="F851" s="6" t="s">
        <v>93</v>
      </c>
      <c r="G851" s="67">
        <f>G852</f>
        <v>0</v>
      </c>
      <c r="H851" s="67">
        <f>H852</f>
        <v>0</v>
      </c>
      <c r="I851" s="65">
        <f t="shared" si="401"/>
        <v>0</v>
      </c>
      <c r="J851" s="67">
        <f t="shared" ref="J851:M851" si="418">J852</f>
        <v>0</v>
      </c>
      <c r="K851" s="67">
        <f>K852</f>
        <v>0</v>
      </c>
      <c r="L851" s="65">
        <f t="shared" si="396"/>
        <v>0</v>
      </c>
      <c r="M851" s="67">
        <f t="shared" si="418"/>
        <v>0</v>
      </c>
      <c r="N851" s="67">
        <f>N852</f>
        <v>0</v>
      </c>
      <c r="O851" s="65">
        <f t="shared" si="397"/>
        <v>0</v>
      </c>
    </row>
    <row r="852" spans="1:90" s="31" customFormat="1" ht="15" hidden="1" customHeight="1">
      <c r="A852" s="7" t="s">
        <v>104</v>
      </c>
      <c r="B852" s="6" t="s">
        <v>46</v>
      </c>
      <c r="C852" s="6" t="s">
        <v>7</v>
      </c>
      <c r="D852" s="6" t="s">
        <v>13</v>
      </c>
      <c r="E852" s="6" t="s">
        <v>287</v>
      </c>
      <c r="F852" s="6" t="s">
        <v>103</v>
      </c>
      <c r="G852" s="67"/>
      <c r="H852" s="67"/>
      <c r="I852" s="65">
        <f t="shared" si="401"/>
        <v>0</v>
      </c>
      <c r="J852" s="67"/>
      <c r="K852" s="67"/>
      <c r="L852" s="65">
        <f t="shared" si="396"/>
        <v>0</v>
      </c>
      <c r="M852" s="67"/>
      <c r="N852" s="67"/>
      <c r="O852" s="65">
        <f t="shared" si="397"/>
        <v>0</v>
      </c>
    </row>
    <row r="853" spans="1:90" s="31" customFormat="1" ht="15" hidden="1" customHeight="1">
      <c r="A853" s="15" t="s">
        <v>65</v>
      </c>
      <c r="B853" s="6" t="s">
        <v>46</v>
      </c>
      <c r="C853" s="6" t="s">
        <v>7</v>
      </c>
      <c r="D853" s="6" t="s">
        <v>13</v>
      </c>
      <c r="E853" s="6" t="s">
        <v>287</v>
      </c>
      <c r="F853" s="6" t="s">
        <v>22</v>
      </c>
      <c r="G853" s="67">
        <f t="shared" ref="G853:N853" si="419">G854</f>
        <v>0</v>
      </c>
      <c r="H853" s="67">
        <f t="shared" si="419"/>
        <v>0</v>
      </c>
      <c r="I853" s="65">
        <f t="shared" si="401"/>
        <v>0</v>
      </c>
      <c r="J853" s="67">
        <f t="shared" si="419"/>
        <v>0</v>
      </c>
      <c r="K853" s="67">
        <f t="shared" si="419"/>
        <v>0</v>
      </c>
      <c r="L853" s="65">
        <f t="shared" si="396"/>
        <v>0</v>
      </c>
      <c r="M853" s="67">
        <f t="shared" si="419"/>
        <v>0</v>
      </c>
      <c r="N853" s="67">
        <f t="shared" si="419"/>
        <v>0</v>
      </c>
      <c r="O853" s="65">
        <f t="shared" si="397"/>
        <v>0</v>
      </c>
    </row>
    <row r="854" spans="1:90" s="31" customFormat="1" ht="15" hidden="1" customHeight="1">
      <c r="A854" s="15" t="s">
        <v>99</v>
      </c>
      <c r="B854" s="6" t="s">
        <v>46</v>
      </c>
      <c r="C854" s="6" t="s">
        <v>7</v>
      </c>
      <c r="D854" s="6" t="s">
        <v>13</v>
      </c>
      <c r="E854" s="6" t="s">
        <v>287</v>
      </c>
      <c r="F854" s="6" t="s">
        <v>98</v>
      </c>
      <c r="G854" s="67"/>
      <c r="H854" s="67"/>
      <c r="I854" s="65">
        <f t="shared" si="401"/>
        <v>0</v>
      </c>
      <c r="J854" s="68">
        <v>0</v>
      </c>
      <c r="K854" s="67"/>
      <c r="L854" s="65">
        <f t="shared" si="396"/>
        <v>0</v>
      </c>
      <c r="M854" s="67">
        <v>0</v>
      </c>
      <c r="N854" s="67"/>
      <c r="O854" s="65">
        <f t="shared" si="397"/>
        <v>0</v>
      </c>
    </row>
    <row r="855" spans="1:90" s="32" customFormat="1" ht="15" hidden="1" customHeight="1">
      <c r="A855" s="11" t="s">
        <v>49</v>
      </c>
      <c r="B855" s="2" t="s">
        <v>46</v>
      </c>
      <c r="C855" s="2" t="s">
        <v>17</v>
      </c>
      <c r="D855" s="2"/>
      <c r="E855" s="2"/>
      <c r="F855" s="2"/>
      <c r="G855" s="65">
        <f t="shared" ref="G855:N862" si="420">G856</f>
        <v>0</v>
      </c>
      <c r="H855" s="65">
        <f t="shared" si="420"/>
        <v>0</v>
      </c>
      <c r="I855" s="65">
        <f t="shared" si="401"/>
        <v>0</v>
      </c>
      <c r="J855" s="65">
        <f t="shared" si="420"/>
        <v>0</v>
      </c>
      <c r="K855" s="65">
        <f t="shared" si="420"/>
        <v>0</v>
      </c>
      <c r="L855" s="65">
        <f t="shared" si="396"/>
        <v>0</v>
      </c>
      <c r="M855" s="65">
        <f t="shared" si="420"/>
        <v>0</v>
      </c>
      <c r="N855" s="65">
        <f t="shared" si="420"/>
        <v>0</v>
      </c>
      <c r="O855" s="65">
        <f t="shared" si="397"/>
        <v>0</v>
      </c>
      <c r="P855" s="31"/>
      <c r="Q855" s="31"/>
    </row>
    <row r="856" spans="1:90" s="34" customFormat="1" ht="15" hidden="1" customHeight="1">
      <c r="A856" s="8" t="s">
        <v>20</v>
      </c>
      <c r="B856" s="4" t="s">
        <v>46</v>
      </c>
      <c r="C856" s="4" t="s">
        <v>17</v>
      </c>
      <c r="D856" s="4" t="s">
        <v>5</v>
      </c>
      <c r="E856" s="4"/>
      <c r="F856" s="4"/>
      <c r="G856" s="66">
        <f>G857</f>
        <v>0</v>
      </c>
      <c r="H856" s="66">
        <f>H857</f>
        <v>0</v>
      </c>
      <c r="I856" s="65">
        <f t="shared" si="401"/>
        <v>0</v>
      </c>
      <c r="J856" s="66">
        <f t="shared" si="420"/>
        <v>0</v>
      </c>
      <c r="K856" s="66">
        <f>K857</f>
        <v>0</v>
      </c>
      <c r="L856" s="65">
        <f t="shared" si="396"/>
        <v>0</v>
      </c>
      <c r="M856" s="66">
        <f t="shared" si="420"/>
        <v>0</v>
      </c>
      <c r="N856" s="66">
        <f>N857</f>
        <v>0</v>
      </c>
      <c r="O856" s="65">
        <f t="shared" si="397"/>
        <v>0</v>
      </c>
      <c r="P856" s="56"/>
      <c r="Q856" s="56"/>
    </row>
    <row r="857" spans="1:90" s="31" customFormat="1" ht="15" hidden="1" customHeight="1">
      <c r="A857" s="7" t="s">
        <v>386</v>
      </c>
      <c r="B857" s="6" t="s">
        <v>46</v>
      </c>
      <c r="C857" s="6" t="s">
        <v>17</v>
      </c>
      <c r="D857" s="6" t="s">
        <v>5</v>
      </c>
      <c r="E857" s="6" t="s">
        <v>144</v>
      </c>
      <c r="F857" s="6"/>
      <c r="G857" s="67">
        <f>G861+G864+G858</f>
        <v>0</v>
      </c>
      <c r="H857" s="67">
        <f>H861+H864+H858</f>
        <v>0</v>
      </c>
      <c r="I857" s="65">
        <f t="shared" si="401"/>
        <v>0</v>
      </c>
      <c r="J857" s="67">
        <f t="shared" ref="J857:M857" si="421">J861+J864+J858</f>
        <v>0</v>
      </c>
      <c r="K857" s="67">
        <f>K861+K864+K858</f>
        <v>0</v>
      </c>
      <c r="L857" s="65">
        <f t="shared" si="396"/>
        <v>0</v>
      </c>
      <c r="M857" s="67">
        <f t="shared" si="421"/>
        <v>0</v>
      </c>
      <c r="N857" s="67">
        <f>N861+N864+N858</f>
        <v>0</v>
      </c>
      <c r="O857" s="65">
        <f t="shared" si="397"/>
        <v>0</v>
      </c>
    </row>
    <row r="858" spans="1:90" s="31" customFormat="1" ht="15" hidden="1" customHeight="1">
      <c r="A858" s="7" t="s">
        <v>311</v>
      </c>
      <c r="B858" s="6" t="s">
        <v>46</v>
      </c>
      <c r="C858" s="6" t="s">
        <v>17</v>
      </c>
      <c r="D858" s="6" t="s">
        <v>5</v>
      </c>
      <c r="E858" s="6" t="s">
        <v>440</v>
      </c>
      <c r="F858" s="6"/>
      <c r="G858" s="67">
        <f>G859</f>
        <v>0</v>
      </c>
      <c r="H858" s="67">
        <f>H859</f>
        <v>0</v>
      </c>
      <c r="I858" s="65">
        <f t="shared" si="401"/>
        <v>0</v>
      </c>
      <c r="J858" s="67">
        <f t="shared" ref="J858:M859" si="422">J859</f>
        <v>0</v>
      </c>
      <c r="K858" s="67">
        <f>K859</f>
        <v>0</v>
      </c>
      <c r="L858" s="65">
        <f t="shared" si="396"/>
        <v>0</v>
      </c>
      <c r="M858" s="67">
        <f t="shared" si="422"/>
        <v>0</v>
      </c>
      <c r="N858" s="67">
        <f>N859</f>
        <v>0</v>
      </c>
      <c r="O858" s="65">
        <f t="shared" si="397"/>
        <v>0</v>
      </c>
    </row>
    <row r="859" spans="1:90" s="31" customFormat="1" ht="15" hidden="1" customHeight="1">
      <c r="A859" s="7" t="s">
        <v>95</v>
      </c>
      <c r="B859" s="6" t="s">
        <v>46</v>
      </c>
      <c r="C859" s="6" t="s">
        <v>17</v>
      </c>
      <c r="D859" s="6" t="s">
        <v>5</v>
      </c>
      <c r="E859" s="6" t="s">
        <v>440</v>
      </c>
      <c r="F859" s="6" t="s">
        <v>93</v>
      </c>
      <c r="G859" s="67">
        <f>G860</f>
        <v>0</v>
      </c>
      <c r="H859" s="67">
        <f>H860</f>
        <v>0</v>
      </c>
      <c r="I859" s="65">
        <f t="shared" si="401"/>
        <v>0</v>
      </c>
      <c r="J859" s="67">
        <f t="shared" si="422"/>
        <v>0</v>
      </c>
      <c r="K859" s="67">
        <f>K860</f>
        <v>0</v>
      </c>
      <c r="L859" s="65">
        <f t="shared" si="396"/>
        <v>0</v>
      </c>
      <c r="M859" s="67">
        <f t="shared" si="422"/>
        <v>0</v>
      </c>
      <c r="N859" s="67">
        <f>N860</f>
        <v>0</v>
      </c>
      <c r="O859" s="65">
        <f t="shared" si="397"/>
        <v>0</v>
      </c>
    </row>
    <row r="860" spans="1:90" s="31" customFormat="1" ht="15" hidden="1" customHeight="1">
      <c r="A860" s="7" t="s">
        <v>104</v>
      </c>
      <c r="B860" s="6" t="s">
        <v>46</v>
      </c>
      <c r="C860" s="6" t="s">
        <v>17</v>
      </c>
      <c r="D860" s="6" t="s">
        <v>5</v>
      </c>
      <c r="E860" s="6" t="s">
        <v>440</v>
      </c>
      <c r="F860" s="6" t="s">
        <v>103</v>
      </c>
      <c r="G860" s="67"/>
      <c r="H860" s="67"/>
      <c r="I860" s="65">
        <f t="shared" si="401"/>
        <v>0</v>
      </c>
      <c r="J860" s="67"/>
      <c r="K860" s="67"/>
      <c r="L860" s="65">
        <f t="shared" si="396"/>
        <v>0</v>
      </c>
      <c r="M860" s="67"/>
      <c r="N860" s="67"/>
      <c r="O860" s="65">
        <f t="shared" si="397"/>
        <v>0</v>
      </c>
    </row>
    <row r="861" spans="1:90" s="31" customFormat="1" ht="15" hidden="1" customHeight="1">
      <c r="A861" s="7" t="s">
        <v>262</v>
      </c>
      <c r="B861" s="6" t="s">
        <v>46</v>
      </c>
      <c r="C861" s="6" t="s">
        <v>17</v>
      </c>
      <c r="D861" s="6" t="s">
        <v>5</v>
      </c>
      <c r="E861" s="6" t="s">
        <v>400</v>
      </c>
      <c r="F861" s="6"/>
      <c r="G861" s="67">
        <f t="shared" si="420"/>
        <v>0</v>
      </c>
      <c r="H861" s="67">
        <f t="shared" si="420"/>
        <v>0</v>
      </c>
      <c r="I861" s="65">
        <f t="shared" si="401"/>
        <v>0</v>
      </c>
      <c r="J861" s="67">
        <f t="shared" si="420"/>
        <v>0</v>
      </c>
      <c r="K861" s="67">
        <f t="shared" si="420"/>
        <v>0</v>
      </c>
      <c r="L861" s="65">
        <f t="shared" si="396"/>
        <v>0</v>
      </c>
      <c r="M861" s="67">
        <f t="shared" si="420"/>
        <v>0</v>
      </c>
      <c r="N861" s="67">
        <f t="shared" si="420"/>
        <v>0</v>
      </c>
      <c r="O861" s="65">
        <f t="shared" si="397"/>
        <v>0</v>
      </c>
    </row>
    <row r="862" spans="1:90" s="31" customFormat="1" ht="15" hidden="1" customHeight="1">
      <c r="A862" s="7" t="s">
        <v>101</v>
      </c>
      <c r="B862" s="6" t="s">
        <v>46</v>
      </c>
      <c r="C862" s="6" t="s">
        <v>17</v>
      </c>
      <c r="D862" s="6" t="s">
        <v>5</v>
      </c>
      <c r="E862" s="6" t="s">
        <v>400</v>
      </c>
      <c r="F862" s="6" t="s">
        <v>93</v>
      </c>
      <c r="G862" s="67">
        <f t="shared" si="420"/>
        <v>0</v>
      </c>
      <c r="H862" s="67">
        <f t="shared" si="420"/>
        <v>0</v>
      </c>
      <c r="I862" s="65">
        <f t="shared" si="401"/>
        <v>0</v>
      </c>
      <c r="J862" s="67">
        <f t="shared" si="420"/>
        <v>0</v>
      </c>
      <c r="K862" s="67">
        <f t="shared" si="420"/>
        <v>0</v>
      </c>
      <c r="L862" s="65">
        <f t="shared" ref="L862:L883" si="423">J862+K862</f>
        <v>0</v>
      </c>
      <c r="M862" s="67">
        <f t="shared" si="420"/>
        <v>0</v>
      </c>
      <c r="N862" s="67">
        <f t="shared" si="420"/>
        <v>0</v>
      </c>
      <c r="O862" s="65">
        <f t="shared" ref="O862:O883" si="424">M862+N862</f>
        <v>0</v>
      </c>
    </row>
    <row r="863" spans="1:90" s="31" customFormat="1" ht="15" hidden="1" customHeight="1">
      <c r="A863" s="7" t="s">
        <v>102</v>
      </c>
      <c r="B863" s="6" t="s">
        <v>46</v>
      </c>
      <c r="C863" s="6" t="s">
        <v>17</v>
      </c>
      <c r="D863" s="6" t="s">
        <v>5</v>
      </c>
      <c r="E863" s="6" t="s">
        <v>400</v>
      </c>
      <c r="F863" s="6" t="s">
        <v>100</v>
      </c>
      <c r="G863" s="67"/>
      <c r="H863" s="67"/>
      <c r="I863" s="65">
        <f t="shared" si="401"/>
        <v>0</v>
      </c>
      <c r="J863" s="68"/>
      <c r="K863" s="67"/>
      <c r="L863" s="65">
        <f t="shared" si="423"/>
        <v>0</v>
      </c>
      <c r="M863" s="67"/>
      <c r="N863" s="67"/>
      <c r="O863" s="65">
        <f t="shared" si="424"/>
        <v>0</v>
      </c>
    </row>
    <row r="864" spans="1:90" s="31" customFormat="1" ht="15" hidden="1" customHeight="1">
      <c r="A864" s="7" t="s">
        <v>329</v>
      </c>
      <c r="B864" s="6" t="s">
        <v>46</v>
      </c>
      <c r="C864" s="6" t="s">
        <v>17</v>
      </c>
      <c r="D864" s="6" t="s">
        <v>5</v>
      </c>
      <c r="E864" s="6" t="s">
        <v>397</v>
      </c>
      <c r="F864" s="6"/>
      <c r="G864" s="67">
        <f>G865</f>
        <v>0</v>
      </c>
      <c r="H864" s="67">
        <f>H865</f>
        <v>0</v>
      </c>
      <c r="I864" s="65">
        <f t="shared" si="401"/>
        <v>0</v>
      </c>
      <c r="J864" s="67">
        <f t="shared" ref="J864:M865" si="425">J865</f>
        <v>0</v>
      </c>
      <c r="K864" s="67">
        <f>K865</f>
        <v>0</v>
      </c>
      <c r="L864" s="65">
        <f t="shared" si="423"/>
        <v>0</v>
      </c>
      <c r="M864" s="67">
        <f t="shared" si="425"/>
        <v>0</v>
      </c>
      <c r="N864" s="67">
        <f>N865</f>
        <v>0</v>
      </c>
      <c r="O864" s="65">
        <f t="shared" si="424"/>
        <v>0</v>
      </c>
    </row>
    <row r="865" spans="1:17" s="31" customFormat="1" ht="15" hidden="1" customHeight="1">
      <c r="A865" s="7" t="s">
        <v>101</v>
      </c>
      <c r="B865" s="6" t="s">
        <v>46</v>
      </c>
      <c r="C865" s="6" t="s">
        <v>17</v>
      </c>
      <c r="D865" s="6" t="s">
        <v>5</v>
      </c>
      <c r="E865" s="6" t="s">
        <v>397</v>
      </c>
      <c r="F865" s="6" t="s">
        <v>93</v>
      </c>
      <c r="G865" s="67">
        <f>G866</f>
        <v>0</v>
      </c>
      <c r="H865" s="67">
        <f>H866</f>
        <v>0</v>
      </c>
      <c r="I865" s="65">
        <f t="shared" si="401"/>
        <v>0</v>
      </c>
      <c r="J865" s="67">
        <f t="shared" si="425"/>
        <v>0</v>
      </c>
      <c r="K865" s="67">
        <f>K866</f>
        <v>0</v>
      </c>
      <c r="L865" s="65">
        <f t="shared" si="423"/>
        <v>0</v>
      </c>
      <c r="M865" s="67">
        <f t="shared" si="425"/>
        <v>0</v>
      </c>
      <c r="N865" s="67">
        <f>N866</f>
        <v>0</v>
      </c>
      <c r="O865" s="65">
        <f t="shared" si="424"/>
        <v>0</v>
      </c>
    </row>
    <row r="866" spans="1:17" s="31" customFormat="1" ht="15" hidden="1" customHeight="1">
      <c r="A866" s="7" t="s">
        <v>104</v>
      </c>
      <c r="B866" s="6" t="s">
        <v>46</v>
      </c>
      <c r="C866" s="6" t="s">
        <v>17</v>
      </c>
      <c r="D866" s="6" t="s">
        <v>5</v>
      </c>
      <c r="E866" s="6" t="s">
        <v>397</v>
      </c>
      <c r="F866" s="6" t="s">
        <v>103</v>
      </c>
      <c r="G866" s="67"/>
      <c r="H866" s="67"/>
      <c r="I866" s="65">
        <f t="shared" si="401"/>
        <v>0</v>
      </c>
      <c r="J866" s="68"/>
      <c r="K866" s="67"/>
      <c r="L866" s="65">
        <f t="shared" si="423"/>
        <v>0</v>
      </c>
      <c r="M866" s="67"/>
      <c r="N866" s="67"/>
      <c r="O866" s="65">
        <f t="shared" si="424"/>
        <v>0</v>
      </c>
    </row>
    <row r="867" spans="1:17" s="31" customFormat="1" ht="24">
      <c r="A867" s="1" t="s">
        <v>215</v>
      </c>
      <c r="B867" s="2" t="s">
        <v>46</v>
      </c>
      <c r="C867" s="2" t="s">
        <v>30</v>
      </c>
      <c r="D867" s="2"/>
      <c r="E867" s="2"/>
      <c r="F867" s="2"/>
      <c r="G867" s="65">
        <f>G868+G877</f>
        <v>29140869.93</v>
      </c>
      <c r="H867" s="65">
        <f>H868+H877</f>
        <v>0</v>
      </c>
      <c r="I867" s="65">
        <f t="shared" si="401"/>
        <v>29140869.93</v>
      </c>
      <c r="J867" s="65">
        <f t="shared" ref="J867:M867" si="426">J868+J877</f>
        <v>2677628.77</v>
      </c>
      <c r="K867" s="65">
        <f>K868+K877</f>
        <v>0</v>
      </c>
      <c r="L867" s="65">
        <f t="shared" si="423"/>
        <v>2677628.77</v>
      </c>
      <c r="M867" s="65">
        <f t="shared" si="426"/>
        <v>2637874.4</v>
      </c>
      <c r="N867" s="65">
        <f>N868+N877</f>
        <v>0</v>
      </c>
      <c r="O867" s="65">
        <f t="shared" si="424"/>
        <v>2637874.4</v>
      </c>
    </row>
    <row r="868" spans="1:17" s="31" customFormat="1" ht="24">
      <c r="A868" s="3" t="s">
        <v>38</v>
      </c>
      <c r="B868" s="4" t="s">
        <v>46</v>
      </c>
      <c r="C868" s="4" t="s">
        <v>30</v>
      </c>
      <c r="D868" s="4" t="s">
        <v>5</v>
      </c>
      <c r="E868" s="4"/>
      <c r="F868" s="4"/>
      <c r="G868" s="66">
        <f>G869</f>
        <v>3488653.87</v>
      </c>
      <c r="H868" s="66">
        <f>H869</f>
        <v>0</v>
      </c>
      <c r="I868" s="66">
        <f t="shared" si="401"/>
        <v>3488653.87</v>
      </c>
      <c r="J868" s="66">
        <f t="shared" ref="J868:M869" si="427">J869</f>
        <v>2677628.77</v>
      </c>
      <c r="K868" s="66">
        <f>K869</f>
        <v>0</v>
      </c>
      <c r="L868" s="66">
        <f t="shared" si="423"/>
        <v>2677628.77</v>
      </c>
      <c r="M868" s="66">
        <f t="shared" si="427"/>
        <v>2637874.4</v>
      </c>
      <c r="N868" s="66">
        <f>N869</f>
        <v>0</v>
      </c>
      <c r="O868" s="66">
        <f t="shared" si="424"/>
        <v>2637874.4</v>
      </c>
    </row>
    <row r="869" spans="1:17" s="31" customFormat="1" ht="24">
      <c r="A869" s="7" t="s">
        <v>505</v>
      </c>
      <c r="B869" s="6" t="s">
        <v>46</v>
      </c>
      <c r="C869" s="6" t="s">
        <v>30</v>
      </c>
      <c r="D869" s="6" t="s">
        <v>5</v>
      </c>
      <c r="E869" s="6" t="s">
        <v>166</v>
      </c>
      <c r="F869" s="6"/>
      <c r="G869" s="67">
        <f>G870</f>
        <v>3488653.87</v>
      </c>
      <c r="H869" s="67">
        <f>H870</f>
        <v>0</v>
      </c>
      <c r="I869" s="67">
        <f t="shared" si="401"/>
        <v>3488653.87</v>
      </c>
      <c r="J869" s="67">
        <f t="shared" si="427"/>
        <v>2677628.77</v>
      </c>
      <c r="K869" s="67">
        <f>K870</f>
        <v>0</v>
      </c>
      <c r="L869" s="67">
        <f t="shared" si="423"/>
        <v>2677628.77</v>
      </c>
      <c r="M869" s="67">
        <f t="shared" si="427"/>
        <v>2637874.4</v>
      </c>
      <c r="N869" s="67">
        <f>N870</f>
        <v>0</v>
      </c>
      <c r="O869" s="67">
        <f t="shared" si="424"/>
        <v>2637874.4</v>
      </c>
    </row>
    <row r="870" spans="1:17" s="31" customFormat="1" ht="24">
      <c r="A870" s="7" t="s">
        <v>508</v>
      </c>
      <c r="B870" s="6" t="s">
        <v>46</v>
      </c>
      <c r="C870" s="6" t="s">
        <v>30</v>
      </c>
      <c r="D870" s="6" t="s">
        <v>5</v>
      </c>
      <c r="E870" s="6" t="s">
        <v>172</v>
      </c>
      <c r="F870" s="6"/>
      <c r="G870" s="67">
        <f>G871+G874</f>
        <v>3488653.87</v>
      </c>
      <c r="H870" s="67">
        <f>H871+H874</f>
        <v>0</v>
      </c>
      <c r="I870" s="67">
        <f t="shared" si="401"/>
        <v>3488653.87</v>
      </c>
      <c r="J870" s="67">
        <f t="shared" ref="J870:M870" si="428">J871+J874</f>
        <v>2677628.77</v>
      </c>
      <c r="K870" s="67">
        <f>K871+K874</f>
        <v>0</v>
      </c>
      <c r="L870" s="67">
        <f t="shared" si="423"/>
        <v>2677628.77</v>
      </c>
      <c r="M870" s="67">
        <f t="shared" si="428"/>
        <v>2637874.4</v>
      </c>
      <c r="N870" s="67">
        <f>N871+N874</f>
        <v>0</v>
      </c>
      <c r="O870" s="67">
        <f t="shared" si="424"/>
        <v>2637874.4</v>
      </c>
    </row>
    <row r="871" spans="1:17" s="31" customFormat="1" ht="12">
      <c r="A871" s="7" t="s">
        <v>105</v>
      </c>
      <c r="B871" s="6" t="s">
        <v>46</v>
      </c>
      <c r="C871" s="6" t="s">
        <v>30</v>
      </c>
      <c r="D871" s="6" t="s">
        <v>5</v>
      </c>
      <c r="E871" s="6" t="s">
        <v>173</v>
      </c>
      <c r="F871" s="6"/>
      <c r="G871" s="67">
        <f>G872</f>
        <v>2323386.7999999998</v>
      </c>
      <c r="H871" s="67">
        <f>H872</f>
        <v>0</v>
      </c>
      <c r="I871" s="67">
        <f t="shared" si="401"/>
        <v>2323386.7999999998</v>
      </c>
      <c r="J871" s="67">
        <f t="shared" ref="J871:M872" si="429">J872</f>
        <v>1861860.32</v>
      </c>
      <c r="K871" s="67">
        <f>K872</f>
        <v>0</v>
      </c>
      <c r="L871" s="67">
        <f t="shared" si="423"/>
        <v>1861860.32</v>
      </c>
      <c r="M871" s="67">
        <f t="shared" si="429"/>
        <v>1858709.44</v>
      </c>
      <c r="N871" s="67">
        <f>N872</f>
        <v>0</v>
      </c>
      <c r="O871" s="67">
        <f t="shared" si="424"/>
        <v>1858709.44</v>
      </c>
    </row>
    <row r="872" spans="1:17" s="31" customFormat="1" ht="12">
      <c r="A872" s="7" t="s">
        <v>101</v>
      </c>
      <c r="B872" s="6" t="s">
        <v>46</v>
      </c>
      <c r="C872" s="6" t="s">
        <v>30</v>
      </c>
      <c r="D872" s="6" t="s">
        <v>5</v>
      </c>
      <c r="E872" s="6" t="s">
        <v>173</v>
      </c>
      <c r="F872" s="6" t="s">
        <v>93</v>
      </c>
      <c r="G872" s="67">
        <f>G873</f>
        <v>2323386.7999999998</v>
      </c>
      <c r="H872" s="67">
        <f>H873</f>
        <v>0</v>
      </c>
      <c r="I872" s="67">
        <f t="shared" si="401"/>
        <v>2323386.7999999998</v>
      </c>
      <c r="J872" s="67">
        <f t="shared" si="429"/>
        <v>1861860.32</v>
      </c>
      <c r="K872" s="67">
        <f>K873</f>
        <v>0</v>
      </c>
      <c r="L872" s="67">
        <f t="shared" si="423"/>
        <v>1861860.32</v>
      </c>
      <c r="M872" s="67">
        <f t="shared" si="429"/>
        <v>1858709.44</v>
      </c>
      <c r="N872" s="67">
        <f>N873</f>
        <v>0</v>
      </c>
      <c r="O872" s="67">
        <f t="shared" si="424"/>
        <v>1858709.44</v>
      </c>
    </row>
    <row r="873" spans="1:17" s="31" customFormat="1" ht="12">
      <c r="A873" s="7" t="s">
        <v>191</v>
      </c>
      <c r="B873" s="6" t="s">
        <v>46</v>
      </c>
      <c r="C873" s="6" t="s">
        <v>30</v>
      </c>
      <c r="D873" s="6" t="s">
        <v>5</v>
      </c>
      <c r="E873" s="6" t="s">
        <v>173</v>
      </c>
      <c r="F873" s="6" t="s">
        <v>193</v>
      </c>
      <c r="G873" s="67">
        <v>2323386.7999999998</v>
      </c>
      <c r="H873" s="67"/>
      <c r="I873" s="67">
        <f t="shared" si="401"/>
        <v>2323386.7999999998</v>
      </c>
      <c r="J873" s="68">
        <v>1861860.32</v>
      </c>
      <c r="K873" s="67"/>
      <c r="L873" s="67">
        <f t="shared" si="423"/>
        <v>1861860.32</v>
      </c>
      <c r="M873" s="67">
        <v>1858709.44</v>
      </c>
      <c r="N873" s="67"/>
      <c r="O873" s="67">
        <f t="shared" si="424"/>
        <v>1858709.44</v>
      </c>
    </row>
    <row r="874" spans="1:17" s="31" customFormat="1" ht="12">
      <c r="A874" s="7" t="s">
        <v>105</v>
      </c>
      <c r="B874" s="6" t="s">
        <v>46</v>
      </c>
      <c r="C874" s="6" t="s">
        <v>30</v>
      </c>
      <c r="D874" s="6" t="s">
        <v>5</v>
      </c>
      <c r="E874" s="6" t="s">
        <v>174</v>
      </c>
      <c r="F874" s="6"/>
      <c r="G874" s="67">
        <f>G875</f>
        <v>1165267.07</v>
      </c>
      <c r="H874" s="67">
        <f>H875</f>
        <v>0</v>
      </c>
      <c r="I874" s="67">
        <f t="shared" ref="I874:I883" si="430">G874+H874</f>
        <v>1165267.07</v>
      </c>
      <c r="J874" s="67">
        <f t="shared" ref="J874:M875" si="431">J875</f>
        <v>815768.45</v>
      </c>
      <c r="K874" s="67">
        <f>K875</f>
        <v>0</v>
      </c>
      <c r="L874" s="67">
        <f t="shared" si="423"/>
        <v>815768.45</v>
      </c>
      <c r="M874" s="67">
        <f t="shared" si="431"/>
        <v>779164.96</v>
      </c>
      <c r="N874" s="67">
        <f>N875</f>
        <v>0</v>
      </c>
      <c r="O874" s="67">
        <f t="shared" si="424"/>
        <v>779164.96</v>
      </c>
    </row>
    <row r="875" spans="1:17" s="32" customFormat="1" ht="12">
      <c r="A875" s="7" t="s">
        <v>101</v>
      </c>
      <c r="B875" s="6" t="s">
        <v>46</v>
      </c>
      <c r="C875" s="6" t="s">
        <v>30</v>
      </c>
      <c r="D875" s="6" t="s">
        <v>5</v>
      </c>
      <c r="E875" s="6" t="s">
        <v>174</v>
      </c>
      <c r="F875" s="6" t="s">
        <v>93</v>
      </c>
      <c r="G875" s="67">
        <f>G876</f>
        <v>1165267.07</v>
      </c>
      <c r="H875" s="67">
        <f>H876</f>
        <v>0</v>
      </c>
      <c r="I875" s="67">
        <f t="shared" si="430"/>
        <v>1165267.07</v>
      </c>
      <c r="J875" s="67">
        <f t="shared" si="431"/>
        <v>815768.45</v>
      </c>
      <c r="K875" s="67">
        <f>K876</f>
        <v>0</v>
      </c>
      <c r="L875" s="67">
        <f t="shared" si="423"/>
        <v>815768.45</v>
      </c>
      <c r="M875" s="67">
        <f t="shared" si="431"/>
        <v>779164.96</v>
      </c>
      <c r="N875" s="67">
        <f>N876</f>
        <v>0</v>
      </c>
      <c r="O875" s="67">
        <f t="shared" si="424"/>
        <v>779164.96</v>
      </c>
      <c r="P875" s="31"/>
      <c r="Q875" s="31"/>
    </row>
    <row r="876" spans="1:17" s="31" customFormat="1" ht="12">
      <c r="A876" s="7" t="s">
        <v>192</v>
      </c>
      <c r="B876" s="6" t="s">
        <v>46</v>
      </c>
      <c r="C876" s="6" t="s">
        <v>30</v>
      </c>
      <c r="D876" s="6" t="s">
        <v>5</v>
      </c>
      <c r="E876" s="6" t="s">
        <v>174</v>
      </c>
      <c r="F876" s="6" t="s">
        <v>193</v>
      </c>
      <c r="G876" s="67">
        <v>1165267.07</v>
      </c>
      <c r="H876" s="67"/>
      <c r="I876" s="67">
        <f t="shared" si="430"/>
        <v>1165267.07</v>
      </c>
      <c r="J876" s="68">
        <v>815768.45</v>
      </c>
      <c r="K876" s="67"/>
      <c r="L876" s="67">
        <f t="shared" si="423"/>
        <v>815768.45</v>
      </c>
      <c r="M876" s="67">
        <v>779164.96</v>
      </c>
      <c r="N876" s="67"/>
      <c r="O876" s="67">
        <f t="shared" si="424"/>
        <v>779164.96</v>
      </c>
    </row>
    <row r="877" spans="1:17" s="31" customFormat="1" ht="12">
      <c r="A877" s="8" t="s">
        <v>243</v>
      </c>
      <c r="B877" s="4" t="s">
        <v>46</v>
      </c>
      <c r="C877" s="4" t="s">
        <v>30</v>
      </c>
      <c r="D877" s="4" t="s">
        <v>7</v>
      </c>
      <c r="E877" s="47"/>
      <c r="F877" s="4"/>
      <c r="G877" s="66">
        <f t="shared" ref="G877:N881" si="432">G878</f>
        <v>25652216.059999999</v>
      </c>
      <c r="H877" s="66">
        <f t="shared" si="432"/>
        <v>0</v>
      </c>
      <c r="I877" s="66">
        <f t="shared" si="430"/>
        <v>25652216.059999999</v>
      </c>
      <c r="J877" s="66">
        <f t="shared" si="432"/>
        <v>0</v>
      </c>
      <c r="K877" s="66">
        <f t="shared" si="432"/>
        <v>0</v>
      </c>
      <c r="L877" s="66">
        <f t="shared" si="423"/>
        <v>0</v>
      </c>
      <c r="M877" s="66">
        <f t="shared" si="432"/>
        <v>0</v>
      </c>
      <c r="N877" s="66">
        <f t="shared" si="432"/>
        <v>0</v>
      </c>
      <c r="O877" s="66">
        <f t="shared" si="424"/>
        <v>0</v>
      </c>
    </row>
    <row r="878" spans="1:17" s="31" customFormat="1" ht="24">
      <c r="A878" s="7" t="s">
        <v>505</v>
      </c>
      <c r="B878" s="6" t="s">
        <v>46</v>
      </c>
      <c r="C878" s="6" t="s">
        <v>30</v>
      </c>
      <c r="D878" s="6" t="s">
        <v>7</v>
      </c>
      <c r="E878" s="6" t="s">
        <v>166</v>
      </c>
      <c r="F878" s="6"/>
      <c r="G878" s="67">
        <f>G879</f>
        <v>25652216.059999999</v>
      </c>
      <c r="H878" s="67">
        <f>H879</f>
        <v>0</v>
      </c>
      <c r="I878" s="67">
        <f t="shared" si="430"/>
        <v>25652216.059999999</v>
      </c>
      <c r="J878" s="67">
        <f t="shared" si="432"/>
        <v>0</v>
      </c>
      <c r="K878" s="67">
        <f>K879</f>
        <v>0</v>
      </c>
      <c r="L878" s="67">
        <f t="shared" si="423"/>
        <v>0</v>
      </c>
      <c r="M878" s="67">
        <f t="shared" si="432"/>
        <v>0</v>
      </c>
      <c r="N878" s="67">
        <f>N879</f>
        <v>0</v>
      </c>
      <c r="O878" s="67">
        <f t="shared" si="424"/>
        <v>0</v>
      </c>
    </row>
    <row r="879" spans="1:17" s="31" customFormat="1" ht="24">
      <c r="A879" s="7" t="s">
        <v>508</v>
      </c>
      <c r="B879" s="6" t="s">
        <v>46</v>
      </c>
      <c r="C879" s="6" t="s">
        <v>30</v>
      </c>
      <c r="D879" s="6" t="s">
        <v>7</v>
      </c>
      <c r="E879" s="6" t="s">
        <v>172</v>
      </c>
      <c r="F879" s="6"/>
      <c r="G879" s="67">
        <f>G880</f>
        <v>25652216.059999999</v>
      </c>
      <c r="H879" s="67">
        <f>H880</f>
        <v>0</v>
      </c>
      <c r="I879" s="67">
        <f t="shared" si="430"/>
        <v>25652216.059999999</v>
      </c>
      <c r="J879" s="67">
        <f t="shared" si="432"/>
        <v>0</v>
      </c>
      <c r="K879" s="67">
        <f>K880</f>
        <v>0</v>
      </c>
      <c r="L879" s="67">
        <f t="shared" si="423"/>
        <v>0</v>
      </c>
      <c r="M879" s="67">
        <f t="shared" si="432"/>
        <v>0</v>
      </c>
      <c r="N879" s="67">
        <f>N880</f>
        <v>0</v>
      </c>
      <c r="O879" s="67">
        <f t="shared" si="424"/>
        <v>0</v>
      </c>
    </row>
    <row r="880" spans="1:17" s="31" customFormat="1" ht="24">
      <c r="A880" s="7" t="s">
        <v>512</v>
      </c>
      <c r="B880" s="6" t="s">
        <v>46</v>
      </c>
      <c r="C880" s="6" t="s">
        <v>30</v>
      </c>
      <c r="D880" s="6" t="s">
        <v>7</v>
      </c>
      <c r="E880" s="29" t="s">
        <v>353</v>
      </c>
      <c r="F880" s="6"/>
      <c r="G880" s="67">
        <f t="shared" si="432"/>
        <v>25652216.059999999</v>
      </c>
      <c r="H880" s="67">
        <f t="shared" si="432"/>
        <v>0</v>
      </c>
      <c r="I880" s="67">
        <f t="shared" si="430"/>
        <v>25652216.059999999</v>
      </c>
      <c r="J880" s="67">
        <f t="shared" si="432"/>
        <v>0</v>
      </c>
      <c r="K880" s="67">
        <f t="shared" si="432"/>
        <v>0</v>
      </c>
      <c r="L880" s="67">
        <f t="shared" si="423"/>
        <v>0</v>
      </c>
      <c r="M880" s="67">
        <f t="shared" si="432"/>
        <v>0</v>
      </c>
      <c r="N880" s="67">
        <f t="shared" si="432"/>
        <v>0</v>
      </c>
      <c r="O880" s="67">
        <f t="shared" si="424"/>
        <v>0</v>
      </c>
    </row>
    <row r="881" spans="1:90" s="34" customFormat="1" ht="12">
      <c r="A881" s="7" t="s">
        <v>101</v>
      </c>
      <c r="B881" s="6" t="s">
        <v>46</v>
      </c>
      <c r="C881" s="6" t="s">
        <v>30</v>
      </c>
      <c r="D881" s="6" t="s">
        <v>7</v>
      </c>
      <c r="E881" s="29" t="s">
        <v>353</v>
      </c>
      <c r="F881" s="6" t="s">
        <v>93</v>
      </c>
      <c r="G881" s="67">
        <f t="shared" si="432"/>
        <v>25652216.059999999</v>
      </c>
      <c r="H881" s="67">
        <f t="shared" si="432"/>
        <v>0</v>
      </c>
      <c r="I881" s="67">
        <f t="shared" si="430"/>
        <v>25652216.059999999</v>
      </c>
      <c r="J881" s="67">
        <f t="shared" si="432"/>
        <v>0</v>
      </c>
      <c r="K881" s="67">
        <f t="shared" si="432"/>
        <v>0</v>
      </c>
      <c r="L881" s="67">
        <f t="shared" si="423"/>
        <v>0</v>
      </c>
      <c r="M881" s="67">
        <f t="shared" si="432"/>
        <v>0</v>
      </c>
      <c r="N881" s="67">
        <f t="shared" si="432"/>
        <v>0</v>
      </c>
      <c r="O881" s="67">
        <f t="shared" si="424"/>
        <v>0</v>
      </c>
      <c r="P881" s="56"/>
      <c r="Q881" s="56"/>
    </row>
    <row r="882" spans="1:90" s="31" customFormat="1" ht="12">
      <c r="A882" s="7" t="s">
        <v>102</v>
      </c>
      <c r="B882" s="6" t="s">
        <v>46</v>
      </c>
      <c r="C882" s="6" t="s">
        <v>30</v>
      </c>
      <c r="D882" s="6" t="s">
        <v>7</v>
      </c>
      <c r="E882" s="29" t="s">
        <v>353</v>
      </c>
      <c r="F882" s="6" t="s">
        <v>100</v>
      </c>
      <c r="G882" s="67">
        <v>25652216.059999999</v>
      </c>
      <c r="H882" s="67"/>
      <c r="I882" s="67">
        <f t="shared" si="430"/>
        <v>25652216.059999999</v>
      </c>
      <c r="J882" s="68">
        <v>0</v>
      </c>
      <c r="K882" s="67"/>
      <c r="L882" s="67">
        <f t="shared" si="423"/>
        <v>0</v>
      </c>
      <c r="M882" s="67">
        <v>0</v>
      </c>
      <c r="N882" s="67"/>
      <c r="O882" s="67">
        <f t="shared" si="424"/>
        <v>0</v>
      </c>
    </row>
    <row r="883" spans="1:90" s="31" customFormat="1" ht="21" customHeight="1">
      <c r="A883" s="49" t="s">
        <v>25</v>
      </c>
      <c r="B883" s="49"/>
      <c r="C883" s="2"/>
      <c r="D883" s="2"/>
      <c r="E883" s="2"/>
      <c r="F883" s="2"/>
      <c r="G883" s="65">
        <f>G14+G485+G555+G798+G530+G546</f>
        <v>918917336.23000014</v>
      </c>
      <c r="H883" s="65">
        <f>H14+H485+H555+H798+H530+H546</f>
        <v>24582500.210000001</v>
      </c>
      <c r="I883" s="65">
        <f t="shared" si="430"/>
        <v>943499836.44000018</v>
      </c>
      <c r="J883" s="65">
        <f>J14+J485+J555+J798+J530+J546</f>
        <v>708393071.43999994</v>
      </c>
      <c r="K883" s="65">
        <f>K14+K485+K555+K798+K530+K546</f>
        <v>0</v>
      </c>
      <c r="L883" s="65">
        <f t="shared" si="423"/>
        <v>708393071.43999994</v>
      </c>
      <c r="M883" s="65">
        <f>M14+M485+M555+M798+M530+M546</f>
        <v>986037767.66999996</v>
      </c>
      <c r="N883" s="65">
        <f>N14+N485+N555+N798+N530+N546</f>
        <v>0</v>
      </c>
      <c r="O883" s="65">
        <f t="shared" si="424"/>
        <v>986037767.66999996</v>
      </c>
    </row>
    <row r="884" spans="1:90" s="31" customFormat="1" ht="12">
      <c r="A884" s="62"/>
      <c r="B884" s="62"/>
      <c r="C884" s="79"/>
      <c r="D884" s="79"/>
      <c r="E884" s="79"/>
      <c r="F884" s="79"/>
      <c r="G884" s="80"/>
      <c r="H884" s="80"/>
      <c r="I884" s="80"/>
      <c r="J884" s="63"/>
      <c r="K884" s="63"/>
      <c r="L884" s="63"/>
      <c r="M884" s="63"/>
    </row>
    <row r="885" spans="1:90" s="31" customFormat="1" ht="14.25" customHeight="1">
      <c r="A885" s="63" t="s">
        <v>26</v>
      </c>
      <c r="B885" s="63"/>
      <c r="C885" s="81"/>
      <c r="D885" s="81"/>
      <c r="E885" s="81"/>
      <c r="F885" s="81"/>
      <c r="G885" s="82"/>
      <c r="H885" s="82"/>
      <c r="I885" s="82"/>
      <c r="J885" s="82"/>
      <c r="K885" s="82"/>
      <c r="L885" s="82"/>
      <c r="M885" s="82"/>
    </row>
    <row r="886" spans="1:90" s="77" customFormat="1" ht="15">
      <c r="A886" s="63"/>
      <c r="B886" s="63"/>
      <c r="C886" s="81"/>
      <c r="D886" s="81"/>
      <c r="E886" s="81"/>
      <c r="F886" s="81"/>
      <c r="G886" s="82"/>
      <c r="H886" s="82"/>
      <c r="I886" s="82"/>
      <c r="J886" s="82"/>
      <c r="K886" s="82"/>
      <c r="L886" s="82"/>
      <c r="M886" s="82"/>
      <c r="N886" s="74"/>
      <c r="O886" s="74"/>
      <c r="P886" s="74"/>
      <c r="Q886" s="74"/>
    </row>
    <row r="887" spans="1:90">
      <c r="A887" s="63"/>
      <c r="B887" s="63"/>
      <c r="C887" s="81"/>
      <c r="D887" s="81"/>
      <c r="E887" s="81"/>
      <c r="F887" s="81"/>
      <c r="G887" s="83"/>
      <c r="H887" s="83"/>
      <c r="I887" s="83"/>
    </row>
    <row r="888" spans="1:90">
      <c r="A888" s="63"/>
      <c r="B888" s="63"/>
      <c r="C888" s="81"/>
      <c r="D888" s="81"/>
      <c r="E888" s="81"/>
      <c r="F888" s="81"/>
      <c r="G888" s="83"/>
      <c r="H888" s="83"/>
      <c r="I888" s="83"/>
    </row>
    <row r="889" spans="1:90">
      <c r="A889" s="63"/>
      <c r="B889" s="63"/>
      <c r="C889" s="81"/>
      <c r="D889" s="81"/>
      <c r="E889" s="81"/>
      <c r="F889" s="81"/>
      <c r="G889" s="83"/>
      <c r="H889" s="83"/>
      <c r="I889" s="83"/>
    </row>
    <row r="890" spans="1:90">
      <c r="A890" s="63"/>
      <c r="B890" s="63"/>
      <c r="C890" s="81"/>
      <c r="D890" s="81"/>
      <c r="E890" s="81"/>
      <c r="F890" s="81"/>
      <c r="G890" s="83"/>
      <c r="H890" s="83"/>
      <c r="I890" s="83"/>
    </row>
    <row r="891" spans="1:90">
      <c r="A891" s="63"/>
      <c r="B891" s="63"/>
      <c r="C891" s="84"/>
      <c r="D891" s="84"/>
      <c r="E891" s="84"/>
      <c r="F891" s="84"/>
      <c r="G891" s="83"/>
      <c r="H891" s="83"/>
      <c r="I891" s="83"/>
    </row>
    <row r="892" spans="1:90">
      <c r="A892" s="63"/>
      <c r="B892" s="63"/>
      <c r="C892" s="84"/>
      <c r="D892" s="84"/>
      <c r="E892" s="84"/>
      <c r="F892" s="84"/>
      <c r="G892" s="83"/>
      <c r="H892" s="83"/>
      <c r="I892" s="83"/>
    </row>
    <row r="893" spans="1:90">
      <c r="A893" s="63"/>
      <c r="B893" s="63"/>
      <c r="C893" s="84"/>
      <c r="D893" s="84"/>
      <c r="E893" s="84"/>
      <c r="F893" s="84"/>
      <c r="G893" s="83"/>
      <c r="H893" s="83"/>
      <c r="I893" s="83"/>
    </row>
    <row r="894" spans="1:90" s="85" customFormat="1">
      <c r="A894" s="63"/>
      <c r="B894" s="63"/>
      <c r="C894" s="84"/>
      <c r="D894" s="84"/>
      <c r="E894" s="84"/>
      <c r="F894" s="84"/>
      <c r="G894" s="83"/>
      <c r="H894" s="83"/>
      <c r="I894" s="83"/>
      <c r="J894" s="63"/>
      <c r="K894" s="63"/>
      <c r="L894" s="63"/>
      <c r="M894" s="63"/>
      <c r="N894" s="64"/>
      <c r="O894" s="64"/>
      <c r="P894" s="64"/>
      <c r="Q894" s="64"/>
      <c r="R894" s="64"/>
      <c r="S894" s="64"/>
      <c r="T894" s="64"/>
      <c r="U894" s="64"/>
      <c r="V894" s="64"/>
      <c r="W894" s="64"/>
      <c r="X894" s="64"/>
      <c r="Y894" s="64"/>
      <c r="Z894" s="64"/>
      <c r="AA894" s="64"/>
      <c r="AB894" s="64"/>
      <c r="AC894" s="64"/>
      <c r="AD894" s="64"/>
      <c r="AE894" s="64"/>
      <c r="AF894" s="64"/>
      <c r="AG894" s="64"/>
      <c r="AH894" s="64"/>
      <c r="AI894" s="64"/>
      <c r="AJ894" s="64"/>
      <c r="AK894" s="64"/>
      <c r="AL894" s="64"/>
      <c r="AM894" s="64"/>
      <c r="AN894" s="64"/>
      <c r="AO894" s="64"/>
      <c r="AP894" s="64"/>
      <c r="AQ894" s="64"/>
      <c r="AR894" s="64"/>
      <c r="AS894" s="64"/>
      <c r="AT894" s="64"/>
      <c r="AU894" s="64"/>
      <c r="AV894" s="64"/>
      <c r="AW894" s="64"/>
      <c r="AX894" s="64"/>
      <c r="AY894" s="64"/>
      <c r="AZ894" s="64"/>
      <c r="BA894" s="64"/>
      <c r="BB894" s="64"/>
      <c r="BC894" s="64"/>
      <c r="BD894" s="64"/>
      <c r="BE894" s="64"/>
      <c r="BF894" s="64"/>
      <c r="BG894" s="64"/>
      <c r="BH894" s="64"/>
      <c r="BI894" s="64"/>
      <c r="BJ894" s="64"/>
      <c r="BK894" s="64"/>
      <c r="BL894" s="64"/>
      <c r="BM894" s="64"/>
      <c r="BN894" s="64"/>
      <c r="BO894" s="64"/>
      <c r="BP894" s="64"/>
      <c r="BQ894" s="64"/>
      <c r="BR894" s="64"/>
      <c r="BS894" s="64"/>
      <c r="BT894" s="64"/>
      <c r="BU894" s="64"/>
      <c r="BV894" s="64"/>
      <c r="BW894" s="64"/>
      <c r="BX894" s="64"/>
      <c r="BY894" s="64"/>
      <c r="BZ894" s="64"/>
      <c r="CA894" s="64"/>
      <c r="CB894" s="64"/>
      <c r="CC894" s="64"/>
      <c r="CD894" s="64"/>
      <c r="CE894" s="64"/>
      <c r="CF894" s="64"/>
      <c r="CG894" s="64"/>
      <c r="CH894" s="64"/>
      <c r="CI894" s="64"/>
      <c r="CJ894" s="64"/>
      <c r="CK894" s="64"/>
      <c r="CL894" s="64"/>
    </row>
    <row r="895" spans="1:90" s="85" customFormat="1">
      <c r="A895" s="63"/>
      <c r="B895" s="63"/>
      <c r="C895" s="84"/>
      <c r="D895" s="84"/>
      <c r="E895" s="84"/>
      <c r="F895" s="84"/>
      <c r="G895" s="83"/>
      <c r="H895" s="83"/>
      <c r="I895" s="83"/>
      <c r="J895" s="63"/>
      <c r="K895" s="63"/>
      <c r="L895" s="63"/>
      <c r="M895" s="63"/>
      <c r="N895" s="64"/>
      <c r="O895" s="64"/>
      <c r="P895" s="64"/>
      <c r="Q895" s="64"/>
      <c r="R895" s="64"/>
      <c r="S895" s="64"/>
      <c r="T895" s="64"/>
      <c r="U895" s="64"/>
      <c r="V895" s="64"/>
      <c r="W895" s="64"/>
      <c r="X895" s="64"/>
      <c r="Y895" s="64"/>
      <c r="Z895" s="64"/>
      <c r="AA895" s="64"/>
      <c r="AB895" s="64"/>
      <c r="AC895" s="64"/>
      <c r="AD895" s="64"/>
      <c r="AE895" s="64"/>
      <c r="AF895" s="64"/>
      <c r="AG895" s="64"/>
      <c r="AH895" s="64"/>
      <c r="AI895" s="64"/>
      <c r="AJ895" s="64"/>
      <c r="AK895" s="64"/>
      <c r="AL895" s="64"/>
      <c r="AM895" s="64"/>
      <c r="AN895" s="64"/>
      <c r="AO895" s="64"/>
      <c r="AP895" s="64"/>
      <c r="AQ895" s="64"/>
      <c r="AR895" s="64"/>
      <c r="AS895" s="64"/>
      <c r="AT895" s="64"/>
      <c r="AU895" s="64"/>
      <c r="AV895" s="64"/>
      <c r="AW895" s="64"/>
      <c r="AX895" s="64"/>
      <c r="AY895" s="64"/>
      <c r="AZ895" s="64"/>
      <c r="BA895" s="64"/>
      <c r="BB895" s="64"/>
      <c r="BC895" s="64"/>
      <c r="BD895" s="64"/>
      <c r="BE895" s="64"/>
      <c r="BF895" s="64"/>
      <c r="BG895" s="64"/>
      <c r="BH895" s="64"/>
      <c r="BI895" s="64"/>
      <c r="BJ895" s="64"/>
      <c r="BK895" s="64"/>
      <c r="BL895" s="64"/>
      <c r="BM895" s="64"/>
      <c r="BN895" s="64"/>
      <c r="BO895" s="64"/>
      <c r="BP895" s="64"/>
      <c r="BQ895" s="64"/>
      <c r="BR895" s="64"/>
      <c r="BS895" s="64"/>
      <c r="BT895" s="64"/>
      <c r="BU895" s="64"/>
      <c r="BV895" s="64"/>
      <c r="BW895" s="64"/>
      <c r="BX895" s="64"/>
      <c r="BY895" s="64"/>
      <c r="BZ895" s="64"/>
      <c r="CA895" s="64"/>
      <c r="CB895" s="64"/>
      <c r="CC895" s="64"/>
      <c r="CD895" s="64"/>
      <c r="CE895" s="64"/>
      <c r="CF895" s="64"/>
      <c r="CG895" s="64"/>
      <c r="CH895" s="64"/>
      <c r="CI895" s="64"/>
      <c r="CJ895" s="64"/>
      <c r="CK895" s="64"/>
      <c r="CL895" s="64"/>
    </row>
    <row r="896" spans="1:90" s="85" customFormat="1">
      <c r="A896" s="63"/>
      <c r="B896" s="63"/>
      <c r="C896" s="84"/>
      <c r="D896" s="84"/>
      <c r="E896" s="84"/>
      <c r="F896" s="84"/>
      <c r="G896" s="83"/>
      <c r="H896" s="83"/>
      <c r="I896" s="83"/>
      <c r="J896" s="63"/>
      <c r="K896" s="63"/>
      <c r="L896" s="63"/>
      <c r="M896" s="63"/>
      <c r="N896" s="64"/>
      <c r="O896" s="64"/>
      <c r="P896" s="64"/>
      <c r="Q896" s="64"/>
      <c r="R896" s="64"/>
      <c r="S896" s="64"/>
      <c r="T896" s="64"/>
      <c r="U896" s="64"/>
      <c r="V896" s="64"/>
      <c r="W896" s="64"/>
      <c r="X896" s="64"/>
      <c r="Y896" s="64"/>
      <c r="Z896" s="64"/>
      <c r="AA896" s="64"/>
      <c r="AB896" s="64"/>
      <c r="AC896" s="64"/>
      <c r="AD896" s="64"/>
      <c r="AE896" s="64"/>
      <c r="AF896" s="64"/>
      <c r="AG896" s="64"/>
      <c r="AH896" s="64"/>
      <c r="AI896" s="64"/>
      <c r="AJ896" s="64"/>
      <c r="AK896" s="64"/>
      <c r="AL896" s="64"/>
      <c r="AM896" s="64"/>
      <c r="AN896" s="64"/>
      <c r="AO896" s="64"/>
      <c r="AP896" s="64"/>
      <c r="AQ896" s="64"/>
      <c r="AR896" s="64"/>
      <c r="AS896" s="64"/>
      <c r="AT896" s="64"/>
      <c r="AU896" s="64"/>
      <c r="AV896" s="64"/>
      <c r="AW896" s="64"/>
      <c r="AX896" s="64"/>
      <c r="AY896" s="64"/>
      <c r="AZ896" s="64"/>
      <c r="BA896" s="64"/>
      <c r="BB896" s="64"/>
      <c r="BC896" s="64"/>
      <c r="BD896" s="64"/>
      <c r="BE896" s="64"/>
      <c r="BF896" s="64"/>
      <c r="BG896" s="64"/>
      <c r="BH896" s="64"/>
      <c r="BI896" s="64"/>
      <c r="BJ896" s="64"/>
      <c r="BK896" s="64"/>
      <c r="BL896" s="64"/>
      <c r="BM896" s="64"/>
      <c r="BN896" s="64"/>
      <c r="BO896" s="64"/>
      <c r="BP896" s="64"/>
      <c r="BQ896" s="64"/>
      <c r="BR896" s="64"/>
      <c r="BS896" s="64"/>
      <c r="BT896" s="64"/>
      <c r="BU896" s="64"/>
      <c r="BV896" s="64"/>
      <c r="BW896" s="64"/>
      <c r="BX896" s="64"/>
      <c r="BY896" s="64"/>
      <c r="BZ896" s="64"/>
      <c r="CA896" s="64"/>
      <c r="CB896" s="64"/>
      <c r="CC896" s="64"/>
      <c r="CD896" s="64"/>
      <c r="CE896" s="64"/>
      <c r="CF896" s="64"/>
      <c r="CG896" s="64"/>
      <c r="CH896" s="64"/>
      <c r="CI896" s="64"/>
      <c r="CJ896" s="64"/>
      <c r="CK896" s="64"/>
      <c r="CL896" s="64"/>
    </row>
    <row r="897" spans="1:90" s="85" customFormat="1">
      <c r="A897" s="63"/>
      <c r="B897" s="63"/>
      <c r="C897" s="84"/>
      <c r="D897" s="84"/>
      <c r="E897" s="84"/>
      <c r="F897" s="84"/>
      <c r="G897" s="83"/>
      <c r="H897" s="83"/>
      <c r="I897" s="83"/>
      <c r="J897" s="63"/>
      <c r="K897" s="63"/>
      <c r="L897" s="63"/>
      <c r="M897" s="63"/>
      <c r="N897" s="64"/>
      <c r="O897" s="64"/>
      <c r="P897" s="64"/>
      <c r="Q897" s="64"/>
      <c r="R897" s="64"/>
      <c r="S897" s="64"/>
      <c r="T897" s="64"/>
      <c r="U897" s="64"/>
      <c r="V897" s="64"/>
      <c r="W897" s="64"/>
      <c r="X897" s="64"/>
      <c r="Y897" s="64"/>
      <c r="Z897" s="64"/>
      <c r="AA897" s="64"/>
      <c r="AB897" s="64"/>
      <c r="AC897" s="64"/>
      <c r="AD897" s="64"/>
      <c r="AE897" s="64"/>
      <c r="AF897" s="64"/>
      <c r="AG897" s="64"/>
      <c r="AH897" s="64"/>
      <c r="AI897" s="64"/>
      <c r="AJ897" s="64"/>
      <c r="AK897" s="64"/>
      <c r="AL897" s="64"/>
      <c r="AM897" s="64"/>
      <c r="AN897" s="64"/>
      <c r="AO897" s="64"/>
      <c r="AP897" s="64"/>
      <c r="AQ897" s="64"/>
      <c r="AR897" s="64"/>
      <c r="AS897" s="64"/>
      <c r="AT897" s="64"/>
      <c r="AU897" s="64"/>
      <c r="AV897" s="64"/>
      <c r="AW897" s="64"/>
      <c r="AX897" s="64"/>
      <c r="AY897" s="64"/>
      <c r="AZ897" s="64"/>
      <c r="BA897" s="64"/>
      <c r="BB897" s="64"/>
      <c r="BC897" s="64"/>
      <c r="BD897" s="64"/>
      <c r="BE897" s="64"/>
      <c r="BF897" s="64"/>
      <c r="BG897" s="64"/>
      <c r="BH897" s="64"/>
      <c r="BI897" s="64"/>
      <c r="BJ897" s="64"/>
      <c r="BK897" s="64"/>
      <c r="BL897" s="64"/>
      <c r="BM897" s="64"/>
      <c r="BN897" s="64"/>
      <c r="BO897" s="64"/>
      <c r="BP897" s="64"/>
      <c r="BQ897" s="64"/>
      <c r="BR897" s="64"/>
      <c r="BS897" s="64"/>
      <c r="BT897" s="64"/>
      <c r="BU897" s="64"/>
      <c r="BV897" s="64"/>
      <c r="BW897" s="64"/>
      <c r="BX897" s="64"/>
      <c r="BY897" s="64"/>
      <c r="BZ897" s="64"/>
      <c r="CA897" s="64"/>
      <c r="CB897" s="64"/>
      <c r="CC897" s="64"/>
      <c r="CD897" s="64"/>
      <c r="CE897" s="64"/>
      <c r="CF897" s="64"/>
      <c r="CG897" s="64"/>
      <c r="CH897" s="64"/>
      <c r="CI897" s="64"/>
      <c r="CJ897" s="64"/>
      <c r="CK897" s="64"/>
      <c r="CL897" s="64"/>
    </row>
    <row r="898" spans="1:90" s="85" customFormat="1">
      <c r="A898" s="63"/>
      <c r="B898" s="63"/>
      <c r="C898" s="84"/>
      <c r="D898" s="84"/>
      <c r="E898" s="84"/>
      <c r="F898" s="84"/>
      <c r="G898" s="83"/>
      <c r="H898" s="83"/>
      <c r="I898" s="83"/>
      <c r="J898" s="63"/>
      <c r="K898" s="63"/>
      <c r="L898" s="63"/>
      <c r="M898" s="63"/>
      <c r="N898" s="64"/>
      <c r="O898" s="64"/>
      <c r="P898" s="64"/>
      <c r="Q898" s="64"/>
      <c r="R898" s="64"/>
      <c r="S898" s="64"/>
      <c r="T898" s="64"/>
      <c r="U898" s="64"/>
      <c r="V898" s="64"/>
      <c r="W898" s="64"/>
      <c r="X898" s="64"/>
      <c r="Y898" s="64"/>
      <c r="Z898" s="64"/>
      <c r="AA898" s="64"/>
      <c r="AB898" s="64"/>
      <c r="AC898" s="64"/>
      <c r="AD898" s="64"/>
      <c r="AE898" s="64"/>
      <c r="AF898" s="64"/>
      <c r="AG898" s="64"/>
      <c r="AH898" s="64"/>
      <c r="AI898" s="64"/>
      <c r="AJ898" s="64"/>
      <c r="AK898" s="64"/>
      <c r="AL898" s="64"/>
      <c r="AM898" s="64"/>
      <c r="AN898" s="64"/>
      <c r="AO898" s="64"/>
      <c r="AP898" s="64"/>
      <c r="AQ898" s="64"/>
      <c r="AR898" s="64"/>
      <c r="AS898" s="64"/>
      <c r="AT898" s="64"/>
      <c r="AU898" s="64"/>
      <c r="AV898" s="64"/>
      <c r="AW898" s="64"/>
      <c r="AX898" s="64"/>
      <c r="AY898" s="64"/>
      <c r="AZ898" s="64"/>
      <c r="BA898" s="64"/>
      <c r="BB898" s="64"/>
      <c r="BC898" s="64"/>
      <c r="BD898" s="64"/>
      <c r="BE898" s="64"/>
      <c r="BF898" s="64"/>
      <c r="BG898" s="64"/>
      <c r="BH898" s="64"/>
      <c r="BI898" s="64"/>
      <c r="BJ898" s="64"/>
      <c r="BK898" s="64"/>
      <c r="BL898" s="64"/>
      <c r="BM898" s="64"/>
      <c r="BN898" s="64"/>
      <c r="BO898" s="64"/>
      <c r="BP898" s="64"/>
      <c r="BQ898" s="64"/>
      <c r="BR898" s="64"/>
      <c r="BS898" s="64"/>
      <c r="BT898" s="64"/>
      <c r="BU898" s="64"/>
      <c r="BV898" s="64"/>
      <c r="BW898" s="64"/>
      <c r="BX898" s="64"/>
      <c r="BY898" s="64"/>
      <c r="BZ898" s="64"/>
      <c r="CA898" s="64"/>
      <c r="CB898" s="64"/>
      <c r="CC898" s="64"/>
      <c r="CD898" s="64"/>
      <c r="CE898" s="64"/>
      <c r="CF898" s="64"/>
      <c r="CG898" s="64"/>
      <c r="CH898" s="64"/>
      <c r="CI898" s="64"/>
      <c r="CJ898" s="64"/>
      <c r="CK898" s="64"/>
      <c r="CL898" s="64"/>
    </row>
    <row r="899" spans="1:90" s="85" customFormat="1">
      <c r="A899" s="63"/>
      <c r="B899" s="63"/>
      <c r="C899" s="84"/>
      <c r="D899" s="84"/>
      <c r="E899" s="84"/>
      <c r="F899" s="84"/>
      <c r="G899" s="83"/>
      <c r="H899" s="83"/>
      <c r="I899" s="83"/>
      <c r="J899" s="63"/>
      <c r="K899" s="63"/>
      <c r="L899" s="63"/>
      <c r="M899" s="63"/>
      <c r="N899" s="64"/>
      <c r="O899" s="64"/>
      <c r="P899" s="64"/>
      <c r="Q899" s="64"/>
      <c r="R899" s="64"/>
      <c r="S899" s="64"/>
      <c r="T899" s="64"/>
      <c r="U899" s="64"/>
      <c r="V899" s="64"/>
      <c r="W899" s="64"/>
      <c r="X899" s="64"/>
      <c r="Y899" s="64"/>
      <c r="Z899" s="64"/>
      <c r="AA899" s="64"/>
      <c r="AB899" s="64"/>
      <c r="AC899" s="64"/>
      <c r="AD899" s="64"/>
      <c r="AE899" s="64"/>
      <c r="AF899" s="64"/>
      <c r="AG899" s="64"/>
      <c r="AH899" s="64"/>
      <c r="AI899" s="64"/>
      <c r="AJ899" s="64"/>
      <c r="AK899" s="64"/>
      <c r="AL899" s="64"/>
      <c r="AM899" s="64"/>
      <c r="AN899" s="64"/>
      <c r="AO899" s="64"/>
      <c r="AP899" s="64"/>
      <c r="AQ899" s="64"/>
      <c r="AR899" s="64"/>
      <c r="AS899" s="64"/>
      <c r="AT899" s="64"/>
      <c r="AU899" s="64"/>
      <c r="AV899" s="64"/>
      <c r="AW899" s="64"/>
      <c r="AX899" s="64"/>
      <c r="AY899" s="64"/>
      <c r="AZ899" s="64"/>
      <c r="BA899" s="64"/>
      <c r="BB899" s="64"/>
      <c r="BC899" s="64"/>
      <c r="BD899" s="64"/>
      <c r="BE899" s="64"/>
      <c r="BF899" s="64"/>
      <c r="BG899" s="64"/>
      <c r="BH899" s="64"/>
      <c r="BI899" s="64"/>
      <c r="BJ899" s="64"/>
      <c r="BK899" s="64"/>
      <c r="BL899" s="64"/>
      <c r="BM899" s="64"/>
      <c r="BN899" s="64"/>
      <c r="BO899" s="64"/>
      <c r="BP899" s="64"/>
      <c r="BQ899" s="64"/>
      <c r="BR899" s="64"/>
      <c r="BS899" s="64"/>
      <c r="BT899" s="64"/>
      <c r="BU899" s="64"/>
      <c r="BV899" s="64"/>
      <c r="BW899" s="64"/>
      <c r="BX899" s="64"/>
      <c r="BY899" s="64"/>
      <c r="BZ899" s="64"/>
      <c r="CA899" s="64"/>
      <c r="CB899" s="64"/>
      <c r="CC899" s="64"/>
      <c r="CD899" s="64"/>
      <c r="CE899" s="64"/>
      <c r="CF899" s="64"/>
      <c r="CG899" s="64"/>
      <c r="CH899" s="64"/>
      <c r="CI899" s="64"/>
      <c r="CJ899" s="64"/>
      <c r="CK899" s="64"/>
      <c r="CL899" s="64"/>
    </row>
    <row r="900" spans="1:90" s="85" customFormat="1">
      <c r="A900" s="63"/>
      <c r="B900" s="63"/>
      <c r="C900" s="84"/>
      <c r="D900" s="84"/>
      <c r="E900" s="84"/>
      <c r="F900" s="84"/>
      <c r="G900" s="83"/>
      <c r="H900" s="83"/>
      <c r="I900" s="83"/>
      <c r="J900" s="63"/>
      <c r="K900" s="63"/>
      <c r="L900" s="63"/>
      <c r="M900" s="63"/>
      <c r="N900" s="64"/>
      <c r="O900" s="64"/>
      <c r="P900" s="64"/>
      <c r="Q900" s="64"/>
      <c r="R900" s="64"/>
      <c r="S900" s="64"/>
      <c r="T900" s="64"/>
      <c r="U900" s="64"/>
      <c r="V900" s="64"/>
      <c r="W900" s="64"/>
      <c r="X900" s="64"/>
      <c r="Y900" s="64"/>
      <c r="Z900" s="64"/>
      <c r="AA900" s="64"/>
      <c r="AB900" s="64"/>
      <c r="AC900" s="64"/>
      <c r="AD900" s="64"/>
      <c r="AE900" s="64"/>
      <c r="AF900" s="64"/>
      <c r="AG900" s="64"/>
      <c r="AH900" s="64"/>
      <c r="AI900" s="64"/>
      <c r="AJ900" s="64"/>
      <c r="AK900" s="64"/>
      <c r="AL900" s="64"/>
      <c r="AM900" s="64"/>
      <c r="AN900" s="64"/>
      <c r="AO900" s="64"/>
      <c r="AP900" s="64"/>
      <c r="AQ900" s="64"/>
      <c r="AR900" s="64"/>
      <c r="AS900" s="64"/>
      <c r="AT900" s="64"/>
      <c r="AU900" s="64"/>
      <c r="AV900" s="64"/>
      <c r="AW900" s="64"/>
      <c r="AX900" s="64"/>
      <c r="AY900" s="64"/>
      <c r="AZ900" s="64"/>
      <c r="BA900" s="64"/>
      <c r="BB900" s="64"/>
      <c r="BC900" s="64"/>
      <c r="BD900" s="64"/>
      <c r="BE900" s="64"/>
      <c r="BF900" s="64"/>
      <c r="BG900" s="64"/>
      <c r="BH900" s="64"/>
      <c r="BI900" s="64"/>
      <c r="BJ900" s="64"/>
      <c r="BK900" s="64"/>
      <c r="BL900" s="64"/>
      <c r="BM900" s="64"/>
      <c r="BN900" s="64"/>
      <c r="BO900" s="64"/>
      <c r="BP900" s="64"/>
      <c r="BQ900" s="64"/>
      <c r="BR900" s="64"/>
      <c r="BS900" s="64"/>
      <c r="BT900" s="64"/>
      <c r="BU900" s="64"/>
      <c r="BV900" s="64"/>
      <c r="BW900" s="64"/>
      <c r="BX900" s="64"/>
      <c r="BY900" s="64"/>
      <c r="BZ900" s="64"/>
      <c r="CA900" s="64"/>
      <c r="CB900" s="64"/>
      <c r="CC900" s="64"/>
      <c r="CD900" s="64"/>
      <c r="CE900" s="64"/>
      <c r="CF900" s="64"/>
      <c r="CG900" s="64"/>
      <c r="CH900" s="64"/>
      <c r="CI900" s="64"/>
      <c r="CJ900" s="64"/>
      <c r="CK900" s="64"/>
      <c r="CL900" s="64"/>
    </row>
    <row r="901" spans="1:90" s="85" customFormat="1">
      <c r="A901" s="63"/>
      <c r="B901" s="63"/>
      <c r="C901" s="84"/>
      <c r="D901" s="84"/>
      <c r="E901" s="84"/>
      <c r="F901" s="84"/>
      <c r="G901" s="83"/>
      <c r="H901" s="83"/>
      <c r="I901" s="83"/>
      <c r="J901" s="63"/>
      <c r="K901" s="63"/>
      <c r="L901" s="63"/>
      <c r="M901" s="63"/>
      <c r="N901" s="64"/>
      <c r="O901" s="64"/>
      <c r="P901" s="64"/>
      <c r="Q901" s="64"/>
      <c r="R901" s="64"/>
      <c r="S901" s="64"/>
      <c r="T901" s="64"/>
      <c r="U901" s="64"/>
      <c r="V901" s="64"/>
      <c r="W901" s="64"/>
      <c r="X901" s="64"/>
      <c r="Y901" s="64"/>
      <c r="Z901" s="64"/>
      <c r="AA901" s="64"/>
      <c r="AB901" s="64"/>
      <c r="AC901" s="64"/>
      <c r="AD901" s="64"/>
      <c r="AE901" s="64"/>
      <c r="AF901" s="64"/>
      <c r="AG901" s="64"/>
      <c r="AH901" s="64"/>
      <c r="AI901" s="64"/>
      <c r="AJ901" s="64"/>
      <c r="AK901" s="64"/>
      <c r="AL901" s="64"/>
      <c r="AM901" s="64"/>
      <c r="AN901" s="64"/>
      <c r="AO901" s="64"/>
      <c r="AP901" s="64"/>
      <c r="AQ901" s="64"/>
      <c r="AR901" s="64"/>
      <c r="AS901" s="64"/>
      <c r="AT901" s="64"/>
      <c r="AU901" s="64"/>
      <c r="AV901" s="64"/>
      <c r="AW901" s="64"/>
      <c r="AX901" s="64"/>
      <c r="AY901" s="64"/>
      <c r="AZ901" s="64"/>
      <c r="BA901" s="64"/>
      <c r="BB901" s="64"/>
      <c r="BC901" s="64"/>
      <c r="BD901" s="64"/>
      <c r="BE901" s="64"/>
      <c r="BF901" s="64"/>
      <c r="BG901" s="64"/>
      <c r="BH901" s="64"/>
      <c r="BI901" s="64"/>
      <c r="BJ901" s="64"/>
      <c r="BK901" s="64"/>
      <c r="BL901" s="64"/>
      <c r="BM901" s="64"/>
      <c r="BN901" s="64"/>
      <c r="BO901" s="64"/>
      <c r="BP901" s="64"/>
      <c r="BQ901" s="64"/>
      <c r="BR901" s="64"/>
      <c r="BS901" s="64"/>
      <c r="BT901" s="64"/>
      <c r="BU901" s="64"/>
      <c r="BV901" s="64"/>
      <c r="BW901" s="64"/>
      <c r="BX901" s="64"/>
      <c r="BY901" s="64"/>
      <c r="BZ901" s="64"/>
      <c r="CA901" s="64"/>
      <c r="CB901" s="64"/>
      <c r="CC901" s="64"/>
      <c r="CD901" s="64"/>
      <c r="CE901" s="64"/>
      <c r="CF901" s="64"/>
      <c r="CG901" s="64"/>
      <c r="CH901" s="64"/>
      <c r="CI901" s="64"/>
      <c r="CJ901" s="64"/>
      <c r="CK901" s="64"/>
      <c r="CL901" s="64"/>
    </row>
    <row r="902" spans="1:90" s="85" customFormat="1">
      <c r="A902" s="63"/>
      <c r="B902" s="63"/>
      <c r="C902" s="84"/>
      <c r="D902" s="84"/>
      <c r="E902" s="84"/>
      <c r="F902" s="84"/>
      <c r="G902" s="83"/>
      <c r="H902" s="83"/>
      <c r="I902" s="83"/>
      <c r="J902" s="63"/>
      <c r="K902" s="63"/>
      <c r="L902" s="63"/>
      <c r="M902" s="63"/>
      <c r="N902" s="64"/>
      <c r="O902" s="64"/>
      <c r="P902" s="64"/>
      <c r="Q902" s="64"/>
      <c r="R902" s="64"/>
      <c r="S902" s="64"/>
      <c r="T902" s="64"/>
      <c r="U902" s="64"/>
      <c r="V902" s="64"/>
      <c r="W902" s="64"/>
      <c r="X902" s="64"/>
      <c r="Y902" s="64"/>
      <c r="Z902" s="64"/>
      <c r="AA902" s="64"/>
      <c r="AB902" s="64"/>
      <c r="AC902" s="64"/>
      <c r="AD902" s="64"/>
      <c r="AE902" s="64"/>
      <c r="AF902" s="64"/>
      <c r="AG902" s="64"/>
      <c r="AH902" s="64"/>
      <c r="AI902" s="64"/>
      <c r="AJ902" s="64"/>
      <c r="AK902" s="64"/>
      <c r="AL902" s="64"/>
      <c r="AM902" s="64"/>
      <c r="AN902" s="64"/>
      <c r="AO902" s="64"/>
      <c r="AP902" s="64"/>
      <c r="AQ902" s="64"/>
      <c r="AR902" s="64"/>
      <c r="AS902" s="64"/>
      <c r="AT902" s="64"/>
      <c r="AU902" s="64"/>
      <c r="AV902" s="64"/>
      <c r="AW902" s="64"/>
      <c r="AX902" s="64"/>
      <c r="AY902" s="64"/>
      <c r="AZ902" s="64"/>
      <c r="BA902" s="64"/>
      <c r="BB902" s="64"/>
      <c r="BC902" s="64"/>
      <c r="BD902" s="64"/>
      <c r="BE902" s="64"/>
      <c r="BF902" s="64"/>
      <c r="BG902" s="64"/>
      <c r="BH902" s="64"/>
      <c r="BI902" s="64"/>
      <c r="BJ902" s="64"/>
      <c r="BK902" s="64"/>
      <c r="BL902" s="64"/>
      <c r="BM902" s="64"/>
      <c r="BN902" s="64"/>
      <c r="BO902" s="64"/>
      <c r="BP902" s="64"/>
      <c r="BQ902" s="64"/>
      <c r="BR902" s="64"/>
      <c r="BS902" s="64"/>
      <c r="BT902" s="64"/>
      <c r="BU902" s="64"/>
      <c r="BV902" s="64"/>
      <c r="BW902" s="64"/>
      <c r="BX902" s="64"/>
      <c r="BY902" s="64"/>
      <c r="BZ902" s="64"/>
      <c r="CA902" s="64"/>
      <c r="CB902" s="64"/>
      <c r="CC902" s="64"/>
      <c r="CD902" s="64"/>
      <c r="CE902" s="64"/>
      <c r="CF902" s="64"/>
      <c r="CG902" s="64"/>
      <c r="CH902" s="64"/>
      <c r="CI902" s="64"/>
      <c r="CJ902" s="64"/>
      <c r="CK902" s="64"/>
      <c r="CL902" s="64"/>
    </row>
    <row r="903" spans="1:90" s="85" customFormat="1">
      <c r="A903" s="63"/>
      <c r="B903" s="63"/>
      <c r="C903" s="84"/>
      <c r="D903" s="84"/>
      <c r="E903" s="84"/>
      <c r="F903" s="84"/>
      <c r="G903" s="83"/>
      <c r="H903" s="83"/>
      <c r="I903" s="83"/>
      <c r="J903" s="63"/>
      <c r="K903" s="63"/>
      <c r="L903" s="63"/>
      <c r="M903" s="63"/>
      <c r="N903" s="64"/>
      <c r="O903" s="64"/>
      <c r="P903" s="64"/>
      <c r="Q903" s="64"/>
      <c r="R903" s="64"/>
      <c r="S903" s="64"/>
      <c r="T903" s="64"/>
      <c r="U903" s="64"/>
      <c r="V903" s="64"/>
      <c r="W903" s="64"/>
      <c r="X903" s="64"/>
      <c r="Y903" s="64"/>
      <c r="Z903" s="64"/>
      <c r="AA903" s="64"/>
      <c r="AB903" s="64"/>
      <c r="AC903" s="64"/>
      <c r="AD903" s="64"/>
      <c r="AE903" s="64"/>
      <c r="AF903" s="64"/>
      <c r="AG903" s="64"/>
      <c r="AH903" s="64"/>
      <c r="AI903" s="64"/>
      <c r="AJ903" s="64"/>
      <c r="AK903" s="64"/>
      <c r="AL903" s="64"/>
      <c r="AM903" s="64"/>
      <c r="AN903" s="64"/>
      <c r="AO903" s="64"/>
      <c r="AP903" s="64"/>
      <c r="AQ903" s="64"/>
      <c r="AR903" s="64"/>
      <c r="AS903" s="64"/>
      <c r="AT903" s="64"/>
      <c r="AU903" s="64"/>
      <c r="AV903" s="64"/>
      <c r="AW903" s="64"/>
      <c r="AX903" s="64"/>
      <c r="AY903" s="64"/>
      <c r="AZ903" s="64"/>
      <c r="BA903" s="64"/>
      <c r="BB903" s="64"/>
      <c r="BC903" s="64"/>
      <c r="BD903" s="64"/>
      <c r="BE903" s="64"/>
      <c r="BF903" s="64"/>
      <c r="BG903" s="64"/>
      <c r="BH903" s="64"/>
      <c r="BI903" s="64"/>
      <c r="BJ903" s="64"/>
      <c r="BK903" s="64"/>
      <c r="BL903" s="64"/>
      <c r="BM903" s="64"/>
      <c r="BN903" s="64"/>
      <c r="BO903" s="64"/>
      <c r="BP903" s="64"/>
      <c r="BQ903" s="64"/>
      <c r="BR903" s="64"/>
      <c r="BS903" s="64"/>
      <c r="BT903" s="64"/>
      <c r="BU903" s="64"/>
      <c r="BV903" s="64"/>
      <c r="BW903" s="64"/>
      <c r="BX903" s="64"/>
      <c r="BY903" s="64"/>
      <c r="BZ903" s="64"/>
      <c r="CA903" s="64"/>
      <c r="CB903" s="64"/>
      <c r="CC903" s="64"/>
      <c r="CD903" s="64"/>
      <c r="CE903" s="64"/>
      <c r="CF903" s="64"/>
      <c r="CG903" s="64"/>
      <c r="CH903" s="64"/>
      <c r="CI903" s="64"/>
      <c r="CJ903" s="64"/>
      <c r="CK903" s="64"/>
      <c r="CL903" s="64"/>
    </row>
    <row r="904" spans="1:90" s="85" customFormat="1">
      <c r="A904" s="63"/>
      <c r="B904" s="63"/>
      <c r="C904" s="84"/>
      <c r="D904" s="84"/>
      <c r="E904" s="84"/>
      <c r="F904" s="84"/>
      <c r="G904" s="83"/>
      <c r="H904" s="83"/>
      <c r="I904" s="83"/>
      <c r="J904" s="63"/>
      <c r="K904" s="63"/>
      <c r="L904" s="63"/>
      <c r="M904" s="63"/>
      <c r="N904" s="64"/>
      <c r="O904" s="64"/>
      <c r="P904" s="64"/>
      <c r="Q904" s="64"/>
      <c r="R904" s="64"/>
      <c r="S904" s="64"/>
      <c r="T904" s="64"/>
      <c r="U904" s="64"/>
      <c r="V904" s="64"/>
      <c r="W904" s="64"/>
      <c r="X904" s="64"/>
      <c r="Y904" s="64"/>
      <c r="Z904" s="64"/>
      <c r="AA904" s="64"/>
      <c r="AB904" s="64"/>
      <c r="AC904" s="64"/>
      <c r="AD904" s="64"/>
      <c r="AE904" s="64"/>
      <c r="AF904" s="64"/>
      <c r="AG904" s="64"/>
      <c r="AH904" s="64"/>
      <c r="AI904" s="64"/>
      <c r="AJ904" s="64"/>
      <c r="AK904" s="64"/>
      <c r="AL904" s="64"/>
      <c r="AM904" s="64"/>
      <c r="AN904" s="64"/>
      <c r="AO904" s="64"/>
      <c r="AP904" s="64"/>
      <c r="AQ904" s="64"/>
      <c r="AR904" s="64"/>
      <c r="AS904" s="64"/>
      <c r="AT904" s="64"/>
      <c r="AU904" s="64"/>
      <c r="AV904" s="64"/>
      <c r="AW904" s="64"/>
      <c r="AX904" s="64"/>
      <c r="AY904" s="64"/>
      <c r="AZ904" s="64"/>
      <c r="BA904" s="64"/>
      <c r="BB904" s="64"/>
      <c r="BC904" s="64"/>
      <c r="BD904" s="64"/>
      <c r="BE904" s="64"/>
      <c r="BF904" s="64"/>
      <c r="BG904" s="64"/>
      <c r="BH904" s="64"/>
      <c r="BI904" s="64"/>
      <c r="BJ904" s="64"/>
      <c r="BK904" s="64"/>
      <c r="BL904" s="64"/>
      <c r="BM904" s="64"/>
      <c r="BN904" s="64"/>
      <c r="BO904" s="64"/>
      <c r="BP904" s="64"/>
      <c r="BQ904" s="64"/>
      <c r="BR904" s="64"/>
      <c r="BS904" s="64"/>
      <c r="BT904" s="64"/>
      <c r="BU904" s="64"/>
      <c r="BV904" s="64"/>
      <c r="BW904" s="64"/>
      <c r="BX904" s="64"/>
      <c r="BY904" s="64"/>
      <c r="BZ904" s="64"/>
      <c r="CA904" s="64"/>
      <c r="CB904" s="64"/>
      <c r="CC904" s="64"/>
      <c r="CD904" s="64"/>
      <c r="CE904" s="64"/>
      <c r="CF904" s="64"/>
      <c r="CG904" s="64"/>
      <c r="CH904" s="64"/>
      <c r="CI904" s="64"/>
      <c r="CJ904" s="64"/>
      <c r="CK904" s="64"/>
      <c r="CL904" s="64"/>
    </row>
    <row r="905" spans="1:90" s="85" customFormat="1">
      <c r="A905" s="63"/>
      <c r="B905" s="63"/>
      <c r="C905" s="84"/>
      <c r="D905" s="84"/>
      <c r="E905" s="84"/>
      <c r="F905" s="84"/>
      <c r="G905" s="83"/>
      <c r="H905" s="83"/>
      <c r="I905" s="83"/>
      <c r="J905" s="63"/>
      <c r="K905" s="63"/>
      <c r="L905" s="63"/>
      <c r="M905" s="63"/>
      <c r="N905" s="64"/>
      <c r="O905" s="64"/>
      <c r="P905" s="64"/>
      <c r="Q905" s="64"/>
      <c r="R905" s="64"/>
      <c r="S905" s="64"/>
      <c r="T905" s="64"/>
      <c r="U905" s="64"/>
      <c r="V905" s="64"/>
      <c r="W905" s="64"/>
      <c r="X905" s="64"/>
      <c r="Y905" s="64"/>
      <c r="Z905" s="64"/>
      <c r="AA905" s="64"/>
      <c r="AB905" s="64"/>
      <c r="AC905" s="64"/>
      <c r="AD905" s="64"/>
      <c r="AE905" s="64"/>
      <c r="AF905" s="64"/>
      <c r="AG905" s="64"/>
      <c r="AH905" s="64"/>
      <c r="AI905" s="64"/>
      <c r="AJ905" s="64"/>
      <c r="AK905" s="64"/>
      <c r="AL905" s="64"/>
      <c r="AM905" s="64"/>
      <c r="AN905" s="64"/>
      <c r="AO905" s="64"/>
      <c r="AP905" s="64"/>
      <c r="AQ905" s="64"/>
      <c r="AR905" s="64"/>
      <c r="AS905" s="64"/>
      <c r="AT905" s="64"/>
      <c r="AU905" s="64"/>
      <c r="AV905" s="64"/>
      <c r="AW905" s="64"/>
      <c r="AX905" s="64"/>
      <c r="AY905" s="64"/>
      <c r="AZ905" s="64"/>
      <c r="BA905" s="64"/>
      <c r="BB905" s="64"/>
      <c r="BC905" s="64"/>
      <c r="BD905" s="64"/>
      <c r="BE905" s="64"/>
      <c r="BF905" s="64"/>
      <c r="BG905" s="64"/>
      <c r="BH905" s="64"/>
      <c r="BI905" s="64"/>
      <c r="BJ905" s="64"/>
      <c r="BK905" s="64"/>
      <c r="BL905" s="64"/>
      <c r="BM905" s="64"/>
      <c r="BN905" s="64"/>
      <c r="BO905" s="64"/>
      <c r="BP905" s="64"/>
      <c r="BQ905" s="64"/>
      <c r="BR905" s="64"/>
      <c r="BS905" s="64"/>
      <c r="BT905" s="64"/>
      <c r="BU905" s="64"/>
      <c r="BV905" s="64"/>
      <c r="BW905" s="64"/>
      <c r="BX905" s="64"/>
      <c r="BY905" s="64"/>
      <c r="BZ905" s="64"/>
      <c r="CA905" s="64"/>
      <c r="CB905" s="64"/>
      <c r="CC905" s="64"/>
      <c r="CD905" s="64"/>
      <c r="CE905" s="64"/>
      <c r="CF905" s="64"/>
      <c r="CG905" s="64"/>
      <c r="CH905" s="64"/>
      <c r="CI905" s="64"/>
      <c r="CJ905" s="64"/>
      <c r="CK905" s="64"/>
      <c r="CL905" s="64"/>
    </row>
    <row r="906" spans="1:90" s="85" customFormat="1">
      <c r="A906" s="63"/>
      <c r="B906" s="63"/>
      <c r="C906" s="84"/>
      <c r="D906" s="84"/>
      <c r="E906" s="84"/>
      <c r="F906" s="84"/>
      <c r="G906" s="83"/>
      <c r="H906" s="83"/>
      <c r="I906" s="83"/>
      <c r="J906" s="63"/>
      <c r="K906" s="63"/>
      <c r="L906" s="63"/>
      <c r="M906" s="63"/>
      <c r="N906" s="64"/>
      <c r="O906" s="64"/>
      <c r="P906" s="64"/>
      <c r="Q906" s="64"/>
      <c r="R906" s="64"/>
      <c r="S906" s="64"/>
      <c r="T906" s="64"/>
      <c r="U906" s="64"/>
      <c r="V906" s="64"/>
      <c r="W906" s="64"/>
      <c r="X906" s="64"/>
      <c r="Y906" s="64"/>
      <c r="Z906" s="64"/>
      <c r="AA906" s="64"/>
      <c r="AB906" s="64"/>
      <c r="AC906" s="64"/>
      <c r="AD906" s="64"/>
      <c r="AE906" s="64"/>
      <c r="AF906" s="64"/>
      <c r="AG906" s="64"/>
      <c r="AH906" s="64"/>
      <c r="AI906" s="64"/>
      <c r="AJ906" s="64"/>
      <c r="AK906" s="64"/>
      <c r="AL906" s="64"/>
      <c r="AM906" s="64"/>
      <c r="AN906" s="64"/>
      <c r="AO906" s="64"/>
      <c r="AP906" s="64"/>
      <c r="AQ906" s="64"/>
      <c r="AR906" s="64"/>
      <c r="AS906" s="64"/>
      <c r="AT906" s="64"/>
      <c r="AU906" s="64"/>
      <c r="AV906" s="64"/>
      <c r="AW906" s="64"/>
      <c r="AX906" s="64"/>
      <c r="AY906" s="64"/>
      <c r="AZ906" s="64"/>
      <c r="BA906" s="64"/>
      <c r="BB906" s="64"/>
      <c r="BC906" s="64"/>
      <c r="BD906" s="64"/>
      <c r="BE906" s="64"/>
      <c r="BF906" s="64"/>
      <c r="BG906" s="64"/>
      <c r="BH906" s="64"/>
      <c r="BI906" s="64"/>
      <c r="BJ906" s="64"/>
      <c r="BK906" s="64"/>
      <c r="BL906" s="64"/>
      <c r="BM906" s="64"/>
      <c r="BN906" s="64"/>
      <c r="BO906" s="64"/>
      <c r="BP906" s="64"/>
      <c r="BQ906" s="64"/>
      <c r="BR906" s="64"/>
      <c r="BS906" s="64"/>
      <c r="BT906" s="64"/>
      <c r="BU906" s="64"/>
      <c r="BV906" s="64"/>
      <c r="BW906" s="64"/>
      <c r="BX906" s="64"/>
      <c r="BY906" s="64"/>
      <c r="BZ906" s="64"/>
      <c r="CA906" s="64"/>
      <c r="CB906" s="64"/>
      <c r="CC906" s="64"/>
      <c r="CD906" s="64"/>
      <c r="CE906" s="64"/>
      <c r="CF906" s="64"/>
      <c r="CG906" s="64"/>
      <c r="CH906" s="64"/>
      <c r="CI906" s="64"/>
      <c r="CJ906" s="64"/>
      <c r="CK906" s="64"/>
      <c r="CL906" s="64"/>
    </row>
    <row r="907" spans="1:90" s="85" customFormat="1">
      <c r="A907" s="63"/>
      <c r="B907" s="63"/>
      <c r="C907" s="84"/>
      <c r="D907" s="84"/>
      <c r="E907" s="84"/>
      <c r="F907" s="84"/>
      <c r="G907" s="83"/>
      <c r="H907" s="83"/>
      <c r="I907" s="83"/>
      <c r="J907" s="63"/>
      <c r="K907" s="63"/>
      <c r="L907" s="63"/>
      <c r="M907" s="63"/>
      <c r="N907" s="64"/>
      <c r="O907" s="64"/>
      <c r="P907" s="64"/>
      <c r="Q907" s="64"/>
      <c r="R907" s="64"/>
      <c r="S907" s="64"/>
      <c r="T907" s="64"/>
      <c r="U907" s="64"/>
      <c r="V907" s="64"/>
      <c r="W907" s="64"/>
      <c r="X907" s="64"/>
      <c r="Y907" s="64"/>
      <c r="Z907" s="64"/>
      <c r="AA907" s="64"/>
      <c r="AB907" s="64"/>
      <c r="AC907" s="64"/>
      <c r="AD907" s="64"/>
      <c r="AE907" s="64"/>
      <c r="AF907" s="64"/>
      <c r="AG907" s="64"/>
      <c r="AH907" s="64"/>
      <c r="AI907" s="64"/>
      <c r="AJ907" s="64"/>
      <c r="AK907" s="64"/>
      <c r="AL907" s="64"/>
      <c r="AM907" s="64"/>
      <c r="AN907" s="64"/>
      <c r="AO907" s="64"/>
      <c r="AP907" s="64"/>
      <c r="AQ907" s="64"/>
      <c r="AR907" s="64"/>
      <c r="AS907" s="64"/>
      <c r="AT907" s="64"/>
      <c r="AU907" s="64"/>
      <c r="AV907" s="64"/>
      <c r="AW907" s="64"/>
      <c r="AX907" s="64"/>
      <c r="AY907" s="64"/>
      <c r="AZ907" s="64"/>
      <c r="BA907" s="64"/>
      <c r="BB907" s="64"/>
      <c r="BC907" s="64"/>
      <c r="BD907" s="64"/>
      <c r="BE907" s="64"/>
      <c r="BF907" s="64"/>
      <c r="BG907" s="64"/>
      <c r="BH907" s="64"/>
      <c r="BI907" s="64"/>
      <c r="BJ907" s="64"/>
      <c r="BK907" s="64"/>
      <c r="BL907" s="64"/>
      <c r="BM907" s="64"/>
      <c r="BN907" s="64"/>
      <c r="BO907" s="64"/>
      <c r="BP907" s="64"/>
      <c r="BQ907" s="64"/>
      <c r="BR907" s="64"/>
      <c r="BS907" s="64"/>
      <c r="BT907" s="64"/>
      <c r="BU907" s="64"/>
      <c r="BV907" s="64"/>
      <c r="BW907" s="64"/>
      <c r="BX907" s="64"/>
      <c r="BY907" s="64"/>
      <c r="BZ907" s="64"/>
      <c r="CA907" s="64"/>
      <c r="CB907" s="64"/>
      <c r="CC907" s="64"/>
      <c r="CD907" s="64"/>
      <c r="CE907" s="64"/>
      <c r="CF907" s="64"/>
      <c r="CG907" s="64"/>
      <c r="CH907" s="64"/>
      <c r="CI907" s="64"/>
      <c r="CJ907" s="64"/>
      <c r="CK907" s="64"/>
      <c r="CL907" s="64"/>
    </row>
    <row r="908" spans="1:90" s="85" customFormat="1">
      <c r="A908" s="63"/>
      <c r="B908" s="63"/>
      <c r="C908" s="84"/>
      <c r="D908" s="84"/>
      <c r="E908" s="84"/>
      <c r="F908" s="84"/>
      <c r="G908" s="83"/>
      <c r="H908" s="83"/>
      <c r="I908" s="83"/>
      <c r="J908" s="63"/>
      <c r="K908" s="63"/>
      <c r="L908" s="63"/>
      <c r="M908" s="63"/>
      <c r="N908" s="64"/>
      <c r="O908" s="64"/>
      <c r="P908" s="64"/>
      <c r="Q908" s="64"/>
      <c r="R908" s="64"/>
      <c r="S908" s="64"/>
      <c r="T908" s="64"/>
      <c r="U908" s="64"/>
      <c r="V908" s="64"/>
      <c r="W908" s="64"/>
      <c r="X908" s="64"/>
      <c r="Y908" s="64"/>
      <c r="Z908" s="64"/>
      <c r="AA908" s="64"/>
      <c r="AB908" s="64"/>
      <c r="AC908" s="64"/>
      <c r="AD908" s="64"/>
      <c r="AE908" s="64"/>
      <c r="AF908" s="64"/>
      <c r="AG908" s="64"/>
      <c r="AH908" s="64"/>
      <c r="AI908" s="64"/>
      <c r="AJ908" s="64"/>
      <c r="AK908" s="64"/>
      <c r="AL908" s="64"/>
      <c r="AM908" s="64"/>
      <c r="AN908" s="64"/>
      <c r="AO908" s="64"/>
      <c r="AP908" s="64"/>
      <c r="AQ908" s="64"/>
      <c r="AR908" s="64"/>
      <c r="AS908" s="64"/>
      <c r="AT908" s="64"/>
      <c r="AU908" s="64"/>
      <c r="AV908" s="64"/>
      <c r="AW908" s="64"/>
      <c r="AX908" s="64"/>
      <c r="AY908" s="64"/>
      <c r="AZ908" s="64"/>
      <c r="BA908" s="64"/>
      <c r="BB908" s="64"/>
      <c r="BC908" s="64"/>
      <c r="BD908" s="64"/>
      <c r="BE908" s="64"/>
      <c r="BF908" s="64"/>
      <c r="BG908" s="64"/>
      <c r="BH908" s="64"/>
      <c r="BI908" s="64"/>
      <c r="BJ908" s="64"/>
      <c r="BK908" s="64"/>
      <c r="BL908" s="64"/>
      <c r="BM908" s="64"/>
      <c r="BN908" s="64"/>
      <c r="BO908" s="64"/>
      <c r="BP908" s="64"/>
      <c r="BQ908" s="64"/>
      <c r="BR908" s="64"/>
      <c r="BS908" s="64"/>
      <c r="BT908" s="64"/>
      <c r="BU908" s="64"/>
      <c r="BV908" s="64"/>
      <c r="BW908" s="64"/>
      <c r="BX908" s="64"/>
      <c r="BY908" s="64"/>
      <c r="BZ908" s="64"/>
      <c r="CA908" s="64"/>
      <c r="CB908" s="64"/>
      <c r="CC908" s="64"/>
      <c r="CD908" s="64"/>
      <c r="CE908" s="64"/>
      <c r="CF908" s="64"/>
      <c r="CG908" s="64"/>
      <c r="CH908" s="64"/>
      <c r="CI908" s="64"/>
      <c r="CJ908" s="64"/>
      <c r="CK908" s="64"/>
      <c r="CL908" s="64"/>
    </row>
    <row r="909" spans="1:90" s="85" customFormat="1">
      <c r="A909" s="63"/>
      <c r="B909" s="63"/>
      <c r="C909" s="84"/>
      <c r="D909" s="84"/>
      <c r="E909" s="84"/>
      <c r="F909" s="84"/>
      <c r="G909" s="83"/>
      <c r="H909" s="83"/>
      <c r="I909" s="83"/>
      <c r="J909" s="63"/>
      <c r="K909" s="63"/>
      <c r="L909" s="63"/>
      <c r="M909" s="63"/>
      <c r="N909" s="64"/>
      <c r="O909" s="64"/>
      <c r="P909" s="64"/>
      <c r="Q909" s="64"/>
      <c r="R909" s="64"/>
      <c r="S909" s="64"/>
      <c r="T909" s="64"/>
      <c r="U909" s="64"/>
      <c r="V909" s="64"/>
      <c r="W909" s="64"/>
      <c r="X909" s="64"/>
      <c r="Y909" s="64"/>
      <c r="Z909" s="64"/>
      <c r="AA909" s="64"/>
      <c r="AB909" s="64"/>
      <c r="AC909" s="64"/>
      <c r="AD909" s="64"/>
      <c r="AE909" s="64"/>
      <c r="AF909" s="64"/>
      <c r="AG909" s="64"/>
      <c r="AH909" s="64"/>
      <c r="AI909" s="64"/>
      <c r="AJ909" s="64"/>
      <c r="AK909" s="64"/>
      <c r="AL909" s="64"/>
      <c r="AM909" s="64"/>
      <c r="AN909" s="64"/>
      <c r="AO909" s="64"/>
      <c r="AP909" s="64"/>
      <c r="AQ909" s="64"/>
      <c r="AR909" s="64"/>
      <c r="AS909" s="64"/>
      <c r="AT909" s="64"/>
      <c r="AU909" s="64"/>
      <c r="AV909" s="64"/>
      <c r="AW909" s="64"/>
      <c r="AX909" s="64"/>
      <c r="AY909" s="64"/>
      <c r="AZ909" s="64"/>
      <c r="BA909" s="64"/>
      <c r="BB909" s="64"/>
      <c r="BC909" s="64"/>
      <c r="BD909" s="64"/>
      <c r="BE909" s="64"/>
      <c r="BF909" s="64"/>
      <c r="BG909" s="64"/>
      <c r="BH909" s="64"/>
      <c r="BI909" s="64"/>
      <c r="BJ909" s="64"/>
      <c r="BK909" s="64"/>
      <c r="BL909" s="64"/>
      <c r="BM909" s="64"/>
      <c r="BN909" s="64"/>
      <c r="BO909" s="64"/>
      <c r="BP909" s="64"/>
      <c r="BQ909" s="64"/>
      <c r="BR909" s="64"/>
      <c r="BS909" s="64"/>
      <c r="BT909" s="64"/>
      <c r="BU909" s="64"/>
      <c r="BV909" s="64"/>
      <c r="BW909" s="64"/>
      <c r="BX909" s="64"/>
      <c r="BY909" s="64"/>
      <c r="BZ909" s="64"/>
      <c r="CA909" s="64"/>
      <c r="CB909" s="64"/>
      <c r="CC909" s="64"/>
      <c r="CD909" s="64"/>
      <c r="CE909" s="64"/>
      <c r="CF909" s="64"/>
      <c r="CG909" s="64"/>
      <c r="CH909" s="64"/>
      <c r="CI909" s="64"/>
      <c r="CJ909" s="64"/>
      <c r="CK909" s="64"/>
      <c r="CL909" s="64"/>
    </row>
    <row r="910" spans="1:90" s="85" customFormat="1">
      <c r="A910" s="63"/>
      <c r="B910" s="63"/>
      <c r="C910" s="84"/>
      <c r="D910" s="84"/>
      <c r="E910" s="84"/>
      <c r="F910" s="84"/>
      <c r="G910" s="83"/>
      <c r="H910" s="83"/>
      <c r="I910" s="83"/>
      <c r="J910" s="63"/>
      <c r="K910" s="63"/>
      <c r="L910" s="63"/>
      <c r="M910" s="63"/>
      <c r="N910" s="64"/>
      <c r="O910" s="64"/>
      <c r="P910" s="64"/>
      <c r="Q910" s="64"/>
      <c r="R910" s="64"/>
      <c r="S910" s="64"/>
      <c r="T910" s="64"/>
      <c r="U910" s="64"/>
      <c r="V910" s="64"/>
      <c r="W910" s="64"/>
      <c r="X910" s="64"/>
      <c r="Y910" s="64"/>
      <c r="Z910" s="64"/>
      <c r="AA910" s="64"/>
      <c r="AB910" s="64"/>
      <c r="AC910" s="64"/>
      <c r="AD910" s="64"/>
      <c r="AE910" s="64"/>
      <c r="AF910" s="64"/>
      <c r="AG910" s="64"/>
      <c r="AH910" s="64"/>
      <c r="AI910" s="64"/>
      <c r="AJ910" s="64"/>
      <c r="AK910" s="64"/>
      <c r="AL910" s="64"/>
      <c r="AM910" s="64"/>
      <c r="AN910" s="64"/>
      <c r="AO910" s="64"/>
      <c r="AP910" s="64"/>
      <c r="AQ910" s="64"/>
      <c r="AR910" s="64"/>
      <c r="AS910" s="64"/>
      <c r="AT910" s="64"/>
      <c r="AU910" s="64"/>
      <c r="AV910" s="64"/>
      <c r="AW910" s="64"/>
      <c r="AX910" s="64"/>
      <c r="AY910" s="64"/>
      <c r="AZ910" s="64"/>
      <c r="BA910" s="64"/>
      <c r="BB910" s="64"/>
      <c r="BC910" s="64"/>
      <c r="BD910" s="64"/>
      <c r="BE910" s="64"/>
      <c r="BF910" s="64"/>
      <c r="BG910" s="64"/>
      <c r="BH910" s="64"/>
      <c r="BI910" s="64"/>
      <c r="BJ910" s="64"/>
      <c r="BK910" s="64"/>
      <c r="BL910" s="64"/>
      <c r="BM910" s="64"/>
      <c r="BN910" s="64"/>
      <c r="BO910" s="64"/>
      <c r="BP910" s="64"/>
      <c r="BQ910" s="64"/>
      <c r="BR910" s="64"/>
      <c r="BS910" s="64"/>
      <c r="BT910" s="64"/>
      <c r="BU910" s="64"/>
      <c r="BV910" s="64"/>
      <c r="BW910" s="64"/>
      <c r="BX910" s="64"/>
      <c r="BY910" s="64"/>
      <c r="BZ910" s="64"/>
      <c r="CA910" s="64"/>
      <c r="CB910" s="64"/>
      <c r="CC910" s="64"/>
      <c r="CD910" s="64"/>
      <c r="CE910" s="64"/>
      <c r="CF910" s="64"/>
      <c r="CG910" s="64"/>
      <c r="CH910" s="64"/>
      <c r="CI910" s="64"/>
      <c r="CJ910" s="64"/>
      <c r="CK910" s="64"/>
      <c r="CL910" s="64"/>
    </row>
    <row r="911" spans="1:90" s="85" customFormat="1">
      <c r="A911" s="63"/>
      <c r="B911" s="63"/>
      <c r="C911" s="84"/>
      <c r="D911" s="84"/>
      <c r="E911" s="84"/>
      <c r="F911" s="84"/>
      <c r="G911" s="83"/>
      <c r="H911" s="83"/>
      <c r="I911" s="83"/>
      <c r="J911" s="63"/>
      <c r="K911" s="63"/>
      <c r="L911" s="63"/>
      <c r="M911" s="63"/>
      <c r="N911" s="64"/>
      <c r="O911" s="64"/>
      <c r="P911" s="64"/>
      <c r="Q911" s="64"/>
      <c r="R911" s="64"/>
      <c r="S911" s="64"/>
      <c r="T911" s="64"/>
      <c r="U911" s="64"/>
      <c r="V911" s="64"/>
      <c r="W911" s="64"/>
      <c r="X911" s="64"/>
      <c r="Y911" s="64"/>
      <c r="Z911" s="64"/>
      <c r="AA911" s="64"/>
      <c r="AB911" s="64"/>
      <c r="AC911" s="64"/>
      <c r="AD911" s="64"/>
      <c r="AE911" s="64"/>
      <c r="AF911" s="64"/>
      <c r="AG911" s="64"/>
      <c r="AH911" s="64"/>
      <c r="AI911" s="64"/>
      <c r="AJ911" s="64"/>
      <c r="AK911" s="64"/>
      <c r="AL911" s="64"/>
      <c r="AM911" s="64"/>
      <c r="AN911" s="64"/>
      <c r="AO911" s="64"/>
      <c r="AP911" s="64"/>
      <c r="AQ911" s="64"/>
      <c r="AR911" s="64"/>
      <c r="AS911" s="64"/>
      <c r="AT911" s="64"/>
      <c r="AU911" s="64"/>
      <c r="AV911" s="64"/>
      <c r="AW911" s="64"/>
      <c r="AX911" s="64"/>
      <c r="AY911" s="64"/>
      <c r="AZ911" s="64"/>
      <c r="BA911" s="64"/>
      <c r="BB911" s="64"/>
      <c r="BC911" s="64"/>
      <c r="BD911" s="64"/>
      <c r="BE911" s="64"/>
      <c r="BF911" s="64"/>
      <c r="BG911" s="64"/>
      <c r="BH911" s="64"/>
      <c r="BI911" s="64"/>
      <c r="BJ911" s="64"/>
      <c r="BK911" s="64"/>
      <c r="BL911" s="64"/>
      <c r="BM911" s="64"/>
      <c r="BN911" s="64"/>
      <c r="BO911" s="64"/>
      <c r="BP911" s="64"/>
      <c r="BQ911" s="64"/>
      <c r="BR911" s="64"/>
      <c r="BS911" s="64"/>
      <c r="BT911" s="64"/>
      <c r="BU911" s="64"/>
      <c r="BV911" s="64"/>
      <c r="BW911" s="64"/>
      <c r="BX911" s="64"/>
      <c r="BY911" s="64"/>
      <c r="BZ911" s="64"/>
      <c r="CA911" s="64"/>
      <c r="CB911" s="64"/>
      <c r="CC911" s="64"/>
      <c r="CD911" s="64"/>
      <c r="CE911" s="64"/>
      <c r="CF911" s="64"/>
      <c r="CG911" s="64"/>
      <c r="CH911" s="64"/>
      <c r="CI911" s="64"/>
      <c r="CJ911" s="64"/>
      <c r="CK911" s="64"/>
      <c r="CL911" s="64"/>
    </row>
    <row r="912" spans="1:90" s="85" customFormat="1">
      <c r="A912" s="63"/>
      <c r="B912" s="63"/>
      <c r="C912" s="84"/>
      <c r="D912" s="84"/>
      <c r="E912" s="84"/>
      <c r="F912" s="84"/>
      <c r="G912" s="83"/>
      <c r="H912" s="83"/>
      <c r="I912" s="83"/>
      <c r="J912" s="63"/>
      <c r="K912" s="63"/>
      <c r="L912" s="63"/>
      <c r="M912" s="63"/>
      <c r="N912" s="64"/>
      <c r="O912" s="64"/>
      <c r="P912" s="64"/>
      <c r="Q912" s="64"/>
      <c r="R912" s="64"/>
      <c r="S912" s="64"/>
      <c r="T912" s="64"/>
      <c r="U912" s="64"/>
      <c r="V912" s="64"/>
      <c r="W912" s="64"/>
      <c r="X912" s="64"/>
      <c r="Y912" s="64"/>
      <c r="Z912" s="64"/>
      <c r="AA912" s="64"/>
      <c r="AB912" s="64"/>
      <c r="AC912" s="64"/>
      <c r="AD912" s="64"/>
      <c r="AE912" s="64"/>
      <c r="AF912" s="64"/>
      <c r="AG912" s="64"/>
      <c r="AH912" s="64"/>
      <c r="AI912" s="64"/>
      <c r="AJ912" s="64"/>
      <c r="AK912" s="64"/>
      <c r="AL912" s="64"/>
      <c r="AM912" s="64"/>
      <c r="AN912" s="64"/>
      <c r="AO912" s="64"/>
      <c r="AP912" s="64"/>
      <c r="AQ912" s="64"/>
      <c r="AR912" s="64"/>
      <c r="AS912" s="64"/>
      <c r="AT912" s="64"/>
      <c r="AU912" s="64"/>
      <c r="AV912" s="64"/>
      <c r="AW912" s="64"/>
      <c r="AX912" s="64"/>
      <c r="AY912" s="64"/>
      <c r="AZ912" s="64"/>
      <c r="BA912" s="64"/>
      <c r="BB912" s="64"/>
      <c r="BC912" s="64"/>
      <c r="BD912" s="64"/>
      <c r="BE912" s="64"/>
      <c r="BF912" s="64"/>
      <c r="BG912" s="64"/>
      <c r="BH912" s="64"/>
      <c r="BI912" s="64"/>
      <c r="BJ912" s="64"/>
      <c r="BK912" s="64"/>
      <c r="BL912" s="64"/>
      <c r="BM912" s="64"/>
      <c r="BN912" s="64"/>
      <c r="BO912" s="64"/>
      <c r="BP912" s="64"/>
      <c r="BQ912" s="64"/>
      <c r="BR912" s="64"/>
      <c r="BS912" s="64"/>
      <c r="BT912" s="64"/>
      <c r="BU912" s="64"/>
      <c r="BV912" s="64"/>
      <c r="BW912" s="64"/>
      <c r="BX912" s="64"/>
      <c r="BY912" s="64"/>
      <c r="BZ912" s="64"/>
      <c r="CA912" s="64"/>
      <c r="CB912" s="64"/>
      <c r="CC912" s="64"/>
      <c r="CD912" s="64"/>
      <c r="CE912" s="64"/>
      <c r="CF912" s="64"/>
      <c r="CG912" s="64"/>
      <c r="CH912" s="64"/>
      <c r="CI912" s="64"/>
      <c r="CJ912" s="64"/>
      <c r="CK912" s="64"/>
      <c r="CL912" s="64"/>
    </row>
    <row r="913" spans="1:90" s="85" customFormat="1">
      <c r="A913" s="63"/>
      <c r="B913" s="63"/>
      <c r="C913" s="84"/>
      <c r="D913" s="84"/>
      <c r="E913" s="84"/>
      <c r="F913" s="84"/>
      <c r="G913" s="83"/>
      <c r="H913" s="83"/>
      <c r="I913" s="83"/>
      <c r="J913" s="63"/>
      <c r="K913" s="63"/>
      <c r="L913" s="63"/>
      <c r="M913" s="63"/>
      <c r="N913" s="64"/>
      <c r="O913" s="64"/>
      <c r="P913" s="64"/>
      <c r="Q913" s="64"/>
      <c r="R913" s="64"/>
      <c r="S913" s="64"/>
      <c r="T913" s="64"/>
      <c r="U913" s="64"/>
      <c r="V913" s="64"/>
      <c r="W913" s="64"/>
      <c r="X913" s="64"/>
      <c r="Y913" s="64"/>
      <c r="Z913" s="64"/>
      <c r="AA913" s="64"/>
      <c r="AB913" s="64"/>
      <c r="AC913" s="64"/>
      <c r="AD913" s="64"/>
      <c r="AE913" s="64"/>
      <c r="AF913" s="64"/>
      <c r="AG913" s="64"/>
      <c r="AH913" s="64"/>
      <c r="AI913" s="64"/>
      <c r="AJ913" s="64"/>
      <c r="AK913" s="64"/>
      <c r="AL913" s="64"/>
      <c r="AM913" s="64"/>
      <c r="AN913" s="64"/>
      <c r="AO913" s="64"/>
      <c r="AP913" s="64"/>
      <c r="AQ913" s="64"/>
      <c r="AR913" s="64"/>
      <c r="AS913" s="64"/>
      <c r="AT913" s="64"/>
      <c r="AU913" s="64"/>
      <c r="AV913" s="64"/>
      <c r="AW913" s="64"/>
      <c r="AX913" s="64"/>
      <c r="AY913" s="64"/>
      <c r="AZ913" s="64"/>
      <c r="BA913" s="64"/>
      <c r="BB913" s="64"/>
      <c r="BC913" s="64"/>
      <c r="BD913" s="64"/>
      <c r="BE913" s="64"/>
      <c r="BF913" s="64"/>
      <c r="BG913" s="64"/>
      <c r="BH913" s="64"/>
      <c r="BI913" s="64"/>
      <c r="BJ913" s="64"/>
      <c r="BK913" s="64"/>
      <c r="BL913" s="64"/>
      <c r="BM913" s="64"/>
      <c r="BN913" s="64"/>
      <c r="BO913" s="64"/>
      <c r="BP913" s="64"/>
      <c r="BQ913" s="64"/>
      <c r="BR913" s="64"/>
      <c r="BS913" s="64"/>
      <c r="BT913" s="64"/>
      <c r="BU913" s="64"/>
      <c r="BV913" s="64"/>
      <c r="BW913" s="64"/>
      <c r="BX913" s="64"/>
      <c r="BY913" s="64"/>
      <c r="BZ913" s="64"/>
      <c r="CA913" s="64"/>
      <c r="CB913" s="64"/>
      <c r="CC913" s="64"/>
      <c r="CD913" s="64"/>
      <c r="CE913" s="64"/>
      <c r="CF913" s="64"/>
      <c r="CG913" s="64"/>
      <c r="CH913" s="64"/>
      <c r="CI913" s="64"/>
      <c r="CJ913" s="64"/>
      <c r="CK913" s="64"/>
      <c r="CL913" s="64"/>
    </row>
  </sheetData>
  <mergeCells count="10">
    <mergeCell ref="A8:M8"/>
    <mergeCell ref="A9:G9"/>
    <mergeCell ref="A10:A12"/>
    <mergeCell ref="B10:B12"/>
    <mergeCell ref="C10:C12"/>
    <mergeCell ref="D10:D12"/>
    <mergeCell ref="E10:E12"/>
    <mergeCell ref="F10:F12"/>
    <mergeCell ref="G10:M10"/>
    <mergeCell ref="G11:O11"/>
  </mergeCells>
  <pageMargins left="0.59055118110236227" right="0" top="0.35433070866141736" bottom="0.15748031496062992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2022-04-14T13:46:25Z</cp:lastPrinted>
  <dcterms:created xsi:type="dcterms:W3CDTF">2004-09-08T09:13:27Z</dcterms:created>
  <dcterms:modified xsi:type="dcterms:W3CDTF">2022-04-20T06:57:29Z</dcterms:modified>
</cp:coreProperties>
</file>