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 tabRatio="762"/>
  </bookViews>
  <sheets>
    <sheet name="к реш." sheetId="149" r:id="rId1"/>
  </sheets>
  <definedNames>
    <definedName name="_xlnm.Print_Area" localSheetId="0">'к реш.'!$A$1:$I$901</definedName>
  </definedNames>
  <calcPr calcId="125725" iterate="1"/>
</workbook>
</file>

<file path=xl/calcChain.xml><?xml version="1.0" encoding="utf-8"?>
<calcChain xmlns="http://schemas.openxmlformats.org/spreadsheetml/2006/main">
  <c r="I629" i="149"/>
  <c r="H628"/>
  <c r="G628"/>
  <c r="I628" s="1"/>
  <c r="H627"/>
  <c r="I899"/>
  <c r="H898"/>
  <c r="H897" s="1"/>
  <c r="H896" s="1"/>
  <c r="H895" s="1"/>
  <c r="H894" s="1"/>
  <c r="G898"/>
  <c r="I898" s="1"/>
  <c r="G897"/>
  <c r="I897" s="1"/>
  <c r="I893"/>
  <c r="H892"/>
  <c r="H891" s="1"/>
  <c r="H890" s="1"/>
  <c r="H889" s="1"/>
  <c r="H888" s="1"/>
  <c r="G892"/>
  <c r="I892" s="1"/>
  <c r="G891"/>
  <c r="I891" s="1"/>
  <c r="I887"/>
  <c r="H886"/>
  <c r="H885" s="1"/>
  <c r="G886"/>
  <c r="I886" s="1"/>
  <c r="G885"/>
  <c r="I885" s="1"/>
  <c r="I884"/>
  <c r="H883"/>
  <c r="G883"/>
  <c r="I883" s="1"/>
  <c r="H882"/>
  <c r="H881" s="1"/>
  <c r="H880" s="1"/>
  <c r="H879" s="1"/>
  <c r="H878" s="1"/>
  <c r="I877"/>
  <c r="H876"/>
  <c r="H875" s="1"/>
  <c r="G876"/>
  <c r="I876" s="1"/>
  <c r="G875"/>
  <c r="I875" s="1"/>
  <c r="I874"/>
  <c r="H873"/>
  <c r="G873"/>
  <c r="I873" s="1"/>
  <c r="H872"/>
  <c r="I871"/>
  <c r="H870"/>
  <c r="H869" s="1"/>
  <c r="G870"/>
  <c r="I870" s="1"/>
  <c r="G869"/>
  <c r="I869" s="1"/>
  <c r="I865"/>
  <c r="H864"/>
  <c r="H863" s="1"/>
  <c r="H862" s="1"/>
  <c r="G864"/>
  <c r="I864" s="1"/>
  <c r="G863"/>
  <c r="I863" s="1"/>
  <c r="I861"/>
  <c r="H860"/>
  <c r="H857" s="1"/>
  <c r="H856" s="1"/>
  <c r="H855" s="1"/>
  <c r="H854" s="1"/>
  <c r="G860"/>
  <c r="I860" s="1"/>
  <c r="I859"/>
  <c r="H858"/>
  <c r="G858"/>
  <c r="I858" s="1"/>
  <c r="G857"/>
  <c r="I853"/>
  <c r="H852"/>
  <c r="H851" s="1"/>
  <c r="H850" s="1"/>
  <c r="H849" s="1"/>
  <c r="H848" s="1"/>
  <c r="H847" s="1"/>
  <c r="G852"/>
  <c r="I852" s="1"/>
  <c r="G851"/>
  <c r="I851" s="1"/>
  <c r="I846"/>
  <c r="H845"/>
  <c r="G845"/>
  <c r="I845" s="1"/>
  <c r="H844"/>
  <c r="I843"/>
  <c r="H843"/>
  <c r="H842"/>
  <c r="G842"/>
  <c r="I842" s="1"/>
  <c r="H841"/>
  <c r="H840" s="1"/>
  <c r="I839"/>
  <c r="H838"/>
  <c r="G838"/>
  <c r="I838" s="1"/>
  <c r="H837"/>
  <c r="H836" s="1"/>
  <c r="H835" s="1"/>
  <c r="H834" s="1"/>
  <c r="I833"/>
  <c r="H832"/>
  <c r="G832"/>
  <c r="I832" s="1"/>
  <c r="H831"/>
  <c r="H830" s="1"/>
  <c r="H829" s="1"/>
  <c r="I828"/>
  <c r="G827"/>
  <c r="I827" s="1"/>
  <c r="G826"/>
  <c r="I826" s="1"/>
  <c r="G825"/>
  <c r="I825" s="1"/>
  <c r="G824"/>
  <c r="I824" s="1"/>
  <c r="I823"/>
  <c r="I822"/>
  <c r="G822"/>
  <c r="I821"/>
  <c r="H821"/>
  <c r="H820"/>
  <c r="G820"/>
  <c r="I820" s="1"/>
  <c r="H819"/>
  <c r="I819" s="1"/>
  <c r="H818"/>
  <c r="H817" s="1"/>
  <c r="H816" s="1"/>
  <c r="H815" s="1"/>
  <c r="H814" s="1"/>
  <c r="G818"/>
  <c r="I818" s="1"/>
  <c r="G817"/>
  <c r="I817" s="1"/>
  <c r="I813"/>
  <c r="H812"/>
  <c r="H811" s="1"/>
  <c r="H810" s="1"/>
  <c r="H809" s="1"/>
  <c r="H808" s="1"/>
  <c r="H807" s="1"/>
  <c r="H806" s="1"/>
  <c r="G812"/>
  <c r="I812" s="1"/>
  <c r="G811"/>
  <c r="I811" s="1"/>
  <c r="I803"/>
  <c r="H802"/>
  <c r="G802"/>
  <c r="I802" s="1"/>
  <c r="H801"/>
  <c r="H800" s="1"/>
  <c r="H799" s="1"/>
  <c r="H798" s="1"/>
  <c r="H797"/>
  <c r="I797" s="1"/>
  <c r="H796"/>
  <c r="G796"/>
  <c r="I796" s="1"/>
  <c r="I795"/>
  <c r="H795"/>
  <c r="H794"/>
  <c r="G794"/>
  <c r="I794" s="1"/>
  <c r="H793"/>
  <c r="H792" s="1"/>
  <c r="H788" s="1"/>
  <c r="H787" s="1"/>
  <c r="H786" s="1"/>
  <c r="I791"/>
  <c r="H790"/>
  <c r="G790"/>
  <c r="I790" s="1"/>
  <c r="H789"/>
  <c r="G785"/>
  <c r="I785" s="1"/>
  <c r="H784"/>
  <c r="H783" s="1"/>
  <c r="I782"/>
  <c r="H781"/>
  <c r="G781"/>
  <c r="I781" s="1"/>
  <c r="H780"/>
  <c r="I779"/>
  <c r="H778"/>
  <c r="H777" s="1"/>
  <c r="G778"/>
  <c r="I778" s="1"/>
  <c r="G777"/>
  <c r="I777" s="1"/>
  <c r="I776"/>
  <c r="H775"/>
  <c r="G775"/>
  <c r="I775" s="1"/>
  <c r="H774"/>
  <c r="H773"/>
  <c r="G773"/>
  <c r="I773" s="1"/>
  <c r="H772"/>
  <c r="H771" s="1"/>
  <c r="H770"/>
  <c r="H769" s="1"/>
  <c r="H768" s="1"/>
  <c r="G770"/>
  <c r="I770" s="1"/>
  <c r="G769"/>
  <c r="I769" s="1"/>
  <c r="I767"/>
  <c r="H766"/>
  <c r="H765" s="1"/>
  <c r="H764" s="1"/>
  <c r="H763" s="1"/>
  <c r="H762" s="1"/>
  <c r="H761" s="1"/>
  <c r="G766"/>
  <c r="I766" s="1"/>
  <c r="G765"/>
  <c r="I765" s="1"/>
  <c r="I760"/>
  <c r="H759"/>
  <c r="G759"/>
  <c r="I759" s="1"/>
  <c r="H758"/>
  <c r="I758" s="1"/>
  <c r="H757"/>
  <c r="G757"/>
  <c r="I757" s="1"/>
  <c r="I756"/>
  <c r="H756"/>
  <c r="H755"/>
  <c r="G755"/>
  <c r="I755" s="1"/>
  <c r="H754"/>
  <c r="H753" s="1"/>
  <c r="I752"/>
  <c r="H751"/>
  <c r="G751"/>
  <c r="I751" s="1"/>
  <c r="H750"/>
  <c r="I749"/>
  <c r="H748"/>
  <c r="H747" s="1"/>
  <c r="H746" s="1"/>
  <c r="G748"/>
  <c r="I748" s="1"/>
  <c r="G747"/>
  <c r="I747" s="1"/>
  <c r="I743"/>
  <c r="H742"/>
  <c r="H741" s="1"/>
  <c r="H737" s="1"/>
  <c r="G742"/>
  <c r="I742" s="1"/>
  <c r="G741"/>
  <c r="I741" s="1"/>
  <c r="I740"/>
  <c r="H739"/>
  <c r="G739"/>
  <c r="I739" s="1"/>
  <c r="H738"/>
  <c r="I736"/>
  <c r="H735"/>
  <c r="G735"/>
  <c r="I735" s="1"/>
  <c r="H734"/>
  <c r="H733" s="1"/>
  <c r="H732" s="1"/>
  <c r="I731"/>
  <c r="H731"/>
  <c r="H730"/>
  <c r="G730"/>
  <c r="I730" s="1"/>
  <c r="H729"/>
  <c r="I728"/>
  <c r="H727"/>
  <c r="H726" s="1"/>
  <c r="H725" s="1"/>
  <c r="G727"/>
  <c r="I727" s="1"/>
  <c r="G726"/>
  <c r="I726" s="1"/>
  <c r="I724"/>
  <c r="H723"/>
  <c r="H720" s="1"/>
  <c r="H719" s="1"/>
  <c r="G723"/>
  <c r="I723" s="1"/>
  <c r="I722"/>
  <c r="H721"/>
  <c r="G721"/>
  <c r="I721" s="1"/>
  <c r="G720"/>
  <c r="I716"/>
  <c r="H716"/>
  <c r="H715"/>
  <c r="G715"/>
  <c r="I715" s="1"/>
  <c r="H714"/>
  <c r="I713"/>
  <c r="H712"/>
  <c r="H711" s="1"/>
  <c r="H710" s="1"/>
  <c r="G712"/>
  <c r="I712" s="1"/>
  <c r="G711"/>
  <c r="I711" s="1"/>
  <c r="I709"/>
  <c r="H708"/>
  <c r="G708"/>
  <c r="I708" s="1"/>
  <c r="I707"/>
  <c r="I706"/>
  <c r="I705"/>
  <c r="G705"/>
  <c r="H704"/>
  <c r="G704"/>
  <c r="I704" s="1"/>
  <c r="H703"/>
  <c r="I702"/>
  <c r="H701"/>
  <c r="H700" s="1"/>
  <c r="H699" s="1"/>
  <c r="G701"/>
  <c r="I701" s="1"/>
  <c r="G700"/>
  <c r="I700" s="1"/>
  <c r="I698"/>
  <c r="H697"/>
  <c r="H696" s="1"/>
  <c r="G697"/>
  <c r="I697" s="1"/>
  <c r="G696"/>
  <c r="I696" s="1"/>
  <c r="I695"/>
  <c r="H694"/>
  <c r="G694"/>
  <c r="I694" s="1"/>
  <c r="H693"/>
  <c r="G693"/>
  <c r="I693" s="1"/>
  <c r="I692"/>
  <c r="H691"/>
  <c r="G691"/>
  <c r="I691" s="1"/>
  <c r="H690"/>
  <c r="G690"/>
  <c r="I690" s="1"/>
  <c r="I689"/>
  <c r="H688"/>
  <c r="H687" s="1"/>
  <c r="H686" s="1"/>
  <c r="H685" s="1"/>
  <c r="H684" s="1"/>
  <c r="G688"/>
  <c r="I688" s="1"/>
  <c r="G687"/>
  <c r="I687" s="1"/>
  <c r="I683"/>
  <c r="H682"/>
  <c r="G682"/>
  <c r="I682" s="1"/>
  <c r="H681"/>
  <c r="G681"/>
  <c r="I681" s="1"/>
  <c r="I680"/>
  <c r="H679"/>
  <c r="G679"/>
  <c r="I679" s="1"/>
  <c r="H678"/>
  <c r="G678"/>
  <c r="I678" s="1"/>
  <c r="H677"/>
  <c r="G677"/>
  <c r="I677" s="1"/>
  <c r="H676"/>
  <c r="G676"/>
  <c r="I676" s="1"/>
  <c r="I675"/>
  <c r="H674"/>
  <c r="G674"/>
  <c r="I674" s="1"/>
  <c r="H673"/>
  <c r="I672"/>
  <c r="H672"/>
  <c r="H671"/>
  <c r="G671"/>
  <c r="I671" s="1"/>
  <c r="H670"/>
  <c r="G670"/>
  <c r="I670" s="1"/>
  <c r="I669"/>
  <c r="H669"/>
  <c r="H668"/>
  <c r="G668"/>
  <c r="I668" s="1"/>
  <c r="H667"/>
  <c r="H666"/>
  <c r="I665"/>
  <c r="H664"/>
  <c r="G664"/>
  <c r="I664" s="1"/>
  <c r="H663"/>
  <c r="G663"/>
  <c r="I663" s="1"/>
  <c r="I662"/>
  <c r="H661"/>
  <c r="G661"/>
  <c r="I661" s="1"/>
  <c r="H660"/>
  <c r="G660"/>
  <c r="I660" s="1"/>
  <c r="H659"/>
  <c r="G659"/>
  <c r="I659" s="1"/>
  <c r="I658"/>
  <c r="H657"/>
  <c r="G657"/>
  <c r="G656" s="1"/>
  <c r="H656"/>
  <c r="I655"/>
  <c r="H654"/>
  <c r="H653" s="1"/>
  <c r="G654"/>
  <c r="I654" s="1"/>
  <c r="G653"/>
  <c r="I653" s="1"/>
  <c r="I652"/>
  <c r="H651"/>
  <c r="G651"/>
  <c r="G650" s="1"/>
  <c r="I650" s="1"/>
  <c r="H650"/>
  <c r="I649"/>
  <c r="H648"/>
  <c r="H647" s="1"/>
  <c r="G648"/>
  <c r="I648" s="1"/>
  <c r="G647"/>
  <c r="I647" s="1"/>
  <c r="I646"/>
  <c r="H645"/>
  <c r="G645"/>
  <c r="G644" s="1"/>
  <c r="I644" s="1"/>
  <c r="H644"/>
  <c r="I643"/>
  <c r="H642"/>
  <c r="H641" s="1"/>
  <c r="G642"/>
  <c r="I642" s="1"/>
  <c r="G641"/>
  <c r="I641" s="1"/>
  <c r="I640"/>
  <c r="H639"/>
  <c r="G639"/>
  <c r="G638" s="1"/>
  <c r="I638" s="1"/>
  <c r="H638"/>
  <c r="I636"/>
  <c r="H635"/>
  <c r="G635"/>
  <c r="I635" s="1"/>
  <c r="H634"/>
  <c r="G634"/>
  <c r="I634" s="1"/>
  <c r="I633"/>
  <c r="H632"/>
  <c r="G632"/>
  <c r="I632" s="1"/>
  <c r="H631"/>
  <c r="G631"/>
  <c r="I631" s="1"/>
  <c r="H630"/>
  <c r="G630"/>
  <c r="I630" s="1"/>
  <c r="H599"/>
  <c r="I626"/>
  <c r="H625"/>
  <c r="G625"/>
  <c r="I625" s="1"/>
  <c r="H624"/>
  <c r="G624"/>
  <c r="I624" s="1"/>
  <c r="I623"/>
  <c r="H622"/>
  <c r="G622"/>
  <c r="I622" s="1"/>
  <c r="H621"/>
  <c r="G621"/>
  <c r="I621" s="1"/>
  <c r="I620"/>
  <c r="H620"/>
  <c r="H619"/>
  <c r="G619"/>
  <c r="I619" s="1"/>
  <c r="H618"/>
  <c r="I617"/>
  <c r="H617"/>
  <c r="H616"/>
  <c r="G616"/>
  <c r="I616" s="1"/>
  <c r="H615"/>
  <c r="H614"/>
  <c r="I614" s="1"/>
  <c r="H613"/>
  <c r="G613"/>
  <c r="I613" s="1"/>
  <c r="H612"/>
  <c r="G612"/>
  <c r="I612" s="1"/>
  <c r="I611"/>
  <c r="H610"/>
  <c r="G610"/>
  <c r="I610" s="1"/>
  <c r="H609"/>
  <c r="G609"/>
  <c r="I609" s="1"/>
  <c r="I608"/>
  <c r="H607"/>
  <c r="G607"/>
  <c r="I607" s="1"/>
  <c r="H606"/>
  <c r="G606"/>
  <c r="I606" s="1"/>
  <c r="I605"/>
  <c r="H604"/>
  <c r="G604"/>
  <c r="I604" s="1"/>
  <c r="H603"/>
  <c r="G603"/>
  <c r="I603" s="1"/>
  <c r="I602"/>
  <c r="H601"/>
  <c r="G601"/>
  <c r="I601" s="1"/>
  <c r="H600"/>
  <c r="G600"/>
  <c r="I600" s="1"/>
  <c r="I596"/>
  <c r="H595"/>
  <c r="H594" s="1"/>
  <c r="H584" s="1"/>
  <c r="G595"/>
  <c r="I595" s="1"/>
  <c r="G594"/>
  <c r="I594" s="1"/>
  <c r="I593"/>
  <c r="H592"/>
  <c r="G592"/>
  <c r="G591" s="1"/>
  <c r="I591" s="1"/>
  <c r="H591"/>
  <c r="I590"/>
  <c r="H590"/>
  <c r="H589"/>
  <c r="G589"/>
  <c r="G588" s="1"/>
  <c r="H588"/>
  <c r="I587"/>
  <c r="H587"/>
  <c r="H586"/>
  <c r="G586"/>
  <c r="G585" s="1"/>
  <c r="I585" s="1"/>
  <c r="H585"/>
  <c r="I583"/>
  <c r="H582"/>
  <c r="G582"/>
  <c r="I582" s="1"/>
  <c r="H581"/>
  <c r="G581"/>
  <c r="I581" s="1"/>
  <c r="I580"/>
  <c r="H579"/>
  <c r="G579"/>
  <c r="I579" s="1"/>
  <c r="H578"/>
  <c r="G578"/>
  <c r="I578" s="1"/>
  <c r="I577"/>
  <c r="H576"/>
  <c r="G576"/>
  <c r="I576" s="1"/>
  <c r="H575"/>
  <c r="G575"/>
  <c r="I575" s="1"/>
  <c r="I574"/>
  <c r="H573"/>
  <c r="H572" s="1"/>
  <c r="H571" s="1"/>
  <c r="G573"/>
  <c r="I573" s="1"/>
  <c r="G572"/>
  <c r="I572" s="1"/>
  <c r="G571"/>
  <c r="I570"/>
  <c r="I569"/>
  <c r="G569"/>
  <c r="I568"/>
  <c r="G568"/>
  <c r="I567"/>
  <c r="H566"/>
  <c r="H565" s="1"/>
  <c r="G566"/>
  <c r="I566" s="1"/>
  <c r="G565"/>
  <c r="I565" s="1"/>
  <c r="I564"/>
  <c r="H563"/>
  <c r="G563"/>
  <c r="I563" s="1"/>
  <c r="H562"/>
  <c r="I561"/>
  <c r="G560"/>
  <c r="I560" s="1"/>
  <c r="G559"/>
  <c r="I559" s="1"/>
  <c r="H558"/>
  <c r="I558" s="1"/>
  <c r="H557"/>
  <c r="G557"/>
  <c r="I557" s="1"/>
  <c r="H556"/>
  <c r="G556"/>
  <c r="I556" s="1"/>
  <c r="I555"/>
  <c r="H555"/>
  <c r="H554"/>
  <c r="G554"/>
  <c r="G553" s="1"/>
  <c r="I553" s="1"/>
  <c r="H553"/>
  <c r="I546"/>
  <c r="G545"/>
  <c r="I545" s="1"/>
  <c r="G544"/>
  <c r="I544" s="1"/>
  <c r="I543"/>
  <c r="I542"/>
  <c r="G542"/>
  <c r="I541"/>
  <c r="G541"/>
  <c r="I537"/>
  <c r="H536"/>
  <c r="H535" s="1"/>
  <c r="H534" s="1"/>
  <c r="H533" s="1"/>
  <c r="G536"/>
  <c r="I536" s="1"/>
  <c r="G535"/>
  <c r="I535" s="1"/>
  <c r="I532"/>
  <c r="H531"/>
  <c r="G531"/>
  <c r="I531" s="1"/>
  <c r="H530"/>
  <c r="H529" s="1"/>
  <c r="H528" s="1"/>
  <c r="H527" s="1"/>
  <c r="H526"/>
  <c r="I526" s="1"/>
  <c r="H525"/>
  <c r="H524" s="1"/>
  <c r="H523" s="1"/>
  <c r="H522" s="1"/>
  <c r="H521" s="1"/>
  <c r="G525"/>
  <c r="I525" s="1"/>
  <c r="G524"/>
  <c r="I524" s="1"/>
  <c r="I520"/>
  <c r="H520"/>
  <c r="H519"/>
  <c r="G519"/>
  <c r="I519" s="1"/>
  <c r="H518"/>
  <c r="I517"/>
  <c r="H517"/>
  <c r="H516"/>
  <c r="G516"/>
  <c r="I516" s="1"/>
  <c r="H515"/>
  <c r="I514"/>
  <c r="H514"/>
  <c r="H513"/>
  <c r="G513"/>
  <c r="I512"/>
  <c r="H511"/>
  <c r="G511"/>
  <c r="I511" s="1"/>
  <c r="H510"/>
  <c r="I510" s="1"/>
  <c r="H509"/>
  <c r="H508" s="1"/>
  <c r="H507" s="1"/>
  <c r="H506" s="1"/>
  <c r="H505" s="1"/>
  <c r="H504" s="1"/>
  <c r="G509"/>
  <c r="I509" s="1"/>
  <c r="G508"/>
  <c r="I508" s="1"/>
  <c r="G502"/>
  <c r="I502" s="1"/>
  <c r="H501"/>
  <c r="H500" s="1"/>
  <c r="H499" s="1"/>
  <c r="I498"/>
  <c r="H497"/>
  <c r="H496" s="1"/>
  <c r="G497"/>
  <c r="I497" s="1"/>
  <c r="G496"/>
  <c r="I496" s="1"/>
  <c r="H493"/>
  <c r="I493" s="1"/>
  <c r="H492"/>
  <c r="G492"/>
  <c r="I492" s="1"/>
  <c r="I491"/>
  <c r="H491"/>
  <c r="H490"/>
  <c r="G490"/>
  <c r="I490" s="1"/>
  <c r="H489"/>
  <c r="H488" s="1"/>
  <c r="I486"/>
  <c r="H486"/>
  <c r="H485"/>
  <c r="G485"/>
  <c r="I485" s="1"/>
  <c r="H484"/>
  <c r="I484" s="1"/>
  <c r="H483"/>
  <c r="H482" s="1"/>
  <c r="H481" s="1"/>
  <c r="H480" s="1"/>
  <c r="G483"/>
  <c r="I483" s="1"/>
  <c r="G482"/>
  <c r="I482" s="1"/>
  <c r="I478"/>
  <c r="H477"/>
  <c r="H476" s="1"/>
  <c r="H475" s="1"/>
  <c r="H474" s="1"/>
  <c r="G477"/>
  <c r="I477" s="1"/>
  <c r="G476"/>
  <c r="I476" s="1"/>
  <c r="I473"/>
  <c r="H472"/>
  <c r="G472"/>
  <c r="I472" s="1"/>
  <c r="H471"/>
  <c r="I470"/>
  <c r="H469"/>
  <c r="H466" s="1"/>
  <c r="H465" s="1"/>
  <c r="H457" s="1"/>
  <c r="G469"/>
  <c r="I469" s="1"/>
  <c r="I468"/>
  <c r="H467"/>
  <c r="G467"/>
  <c r="I467" s="1"/>
  <c r="G466"/>
  <c r="I464"/>
  <c r="H463"/>
  <c r="H462" s="1"/>
  <c r="H458" s="1"/>
  <c r="G463"/>
  <c r="I463" s="1"/>
  <c r="G462"/>
  <c r="I462" s="1"/>
  <c r="I461"/>
  <c r="H460"/>
  <c r="G460"/>
  <c r="I460" s="1"/>
  <c r="H459"/>
  <c r="I456"/>
  <c r="H455"/>
  <c r="H454" s="1"/>
  <c r="H453" s="1"/>
  <c r="G455"/>
  <c r="I455" s="1"/>
  <c r="G454"/>
  <c r="I454" s="1"/>
  <c r="I452"/>
  <c r="H451"/>
  <c r="G451"/>
  <c r="I451" s="1"/>
  <c r="I450"/>
  <c r="H450"/>
  <c r="H449"/>
  <c r="G449"/>
  <c r="I449" s="1"/>
  <c r="H448"/>
  <c r="I447"/>
  <c r="H446"/>
  <c r="H445" s="1"/>
  <c r="H444" s="1"/>
  <c r="H443" s="1"/>
  <c r="G446"/>
  <c r="I446" s="1"/>
  <c r="G445"/>
  <c r="I445" s="1"/>
  <c r="I442"/>
  <c r="H441"/>
  <c r="G441"/>
  <c r="I441" s="1"/>
  <c r="H440"/>
  <c r="I439"/>
  <c r="H438"/>
  <c r="H437" s="1"/>
  <c r="H436" s="1"/>
  <c r="G438"/>
  <c r="I438" s="1"/>
  <c r="G437"/>
  <c r="I437" s="1"/>
  <c r="I435"/>
  <c r="H434"/>
  <c r="H433" s="1"/>
  <c r="H432" s="1"/>
  <c r="H431" s="1"/>
  <c r="G434"/>
  <c r="I434" s="1"/>
  <c r="G433"/>
  <c r="I433" s="1"/>
  <c r="I430"/>
  <c r="H429"/>
  <c r="G429"/>
  <c r="I429" s="1"/>
  <c r="H428"/>
  <c r="I427"/>
  <c r="H426"/>
  <c r="H425" s="1"/>
  <c r="H424" s="1"/>
  <c r="G426"/>
  <c r="I426" s="1"/>
  <c r="G425"/>
  <c r="I425" s="1"/>
  <c r="I422"/>
  <c r="I421"/>
  <c r="H420"/>
  <c r="H419" s="1"/>
  <c r="H418" s="1"/>
  <c r="H417" s="1"/>
  <c r="G420"/>
  <c r="I420" s="1"/>
  <c r="G419"/>
  <c r="I419" s="1"/>
  <c r="I415"/>
  <c r="H414"/>
  <c r="H413" s="1"/>
  <c r="H412" s="1"/>
  <c r="G414"/>
  <c r="I414" s="1"/>
  <c r="G413"/>
  <c r="I413" s="1"/>
  <c r="I411"/>
  <c r="H410"/>
  <c r="H409" s="1"/>
  <c r="G410"/>
  <c r="I410" s="1"/>
  <c r="G409"/>
  <c r="I409" s="1"/>
  <c r="I408"/>
  <c r="H407"/>
  <c r="G407"/>
  <c r="I407" s="1"/>
  <c r="H406"/>
  <c r="H405" s="1"/>
  <c r="G404"/>
  <c r="I404" s="1"/>
  <c r="H403"/>
  <c r="H402" s="1"/>
  <c r="I401"/>
  <c r="H400"/>
  <c r="G400"/>
  <c r="I400" s="1"/>
  <c r="H399"/>
  <c r="I398"/>
  <c r="H397"/>
  <c r="H396" s="1"/>
  <c r="G397"/>
  <c r="I397" s="1"/>
  <c r="G396"/>
  <c r="I396" s="1"/>
  <c r="G395"/>
  <c r="I395" s="1"/>
  <c r="H394"/>
  <c r="H393" s="1"/>
  <c r="I392"/>
  <c r="H391"/>
  <c r="G391"/>
  <c r="I391" s="1"/>
  <c r="H390"/>
  <c r="I389"/>
  <c r="H388"/>
  <c r="H387" s="1"/>
  <c r="H371" s="1"/>
  <c r="H366" s="1"/>
  <c r="H365" s="1"/>
  <c r="G388"/>
  <c r="I388" s="1"/>
  <c r="G387"/>
  <c r="I387" s="1"/>
  <c r="I386"/>
  <c r="H385"/>
  <c r="G385"/>
  <c r="I385" s="1"/>
  <c r="H384"/>
  <c r="I383"/>
  <c r="H383"/>
  <c r="H382"/>
  <c r="G382"/>
  <c r="I382" s="1"/>
  <c r="H381"/>
  <c r="I380"/>
  <c r="H380"/>
  <c r="H379"/>
  <c r="G379"/>
  <c r="I379" s="1"/>
  <c r="H378"/>
  <c r="I377"/>
  <c r="H377"/>
  <c r="H376"/>
  <c r="G376"/>
  <c r="I376" s="1"/>
  <c r="H375"/>
  <c r="I374"/>
  <c r="H373"/>
  <c r="H372" s="1"/>
  <c r="G373"/>
  <c r="I373" s="1"/>
  <c r="G372"/>
  <c r="I372" s="1"/>
  <c r="I370"/>
  <c r="H369"/>
  <c r="H368" s="1"/>
  <c r="H367" s="1"/>
  <c r="G369"/>
  <c r="I369" s="1"/>
  <c r="G368"/>
  <c r="I368" s="1"/>
  <c r="I364"/>
  <c r="H363"/>
  <c r="H362" s="1"/>
  <c r="G363"/>
  <c r="I363" s="1"/>
  <c r="G362"/>
  <c r="I362" s="1"/>
  <c r="I361"/>
  <c r="H360"/>
  <c r="G360"/>
  <c r="I360" s="1"/>
  <c r="H359"/>
  <c r="H358" s="1"/>
  <c r="I357"/>
  <c r="H356"/>
  <c r="G356"/>
  <c r="I356" s="1"/>
  <c r="H355"/>
  <c r="H354" s="1"/>
  <c r="I353"/>
  <c r="H352"/>
  <c r="G352"/>
  <c r="I352" s="1"/>
  <c r="I351"/>
  <c r="H350"/>
  <c r="G350"/>
  <c r="I350" s="1"/>
  <c r="H349"/>
  <c r="I348"/>
  <c r="H347"/>
  <c r="H344" s="1"/>
  <c r="H343" s="1"/>
  <c r="H342" s="1"/>
  <c r="H341" s="1"/>
  <c r="G347"/>
  <c r="I347" s="1"/>
  <c r="I346"/>
  <c r="H345"/>
  <c r="G345"/>
  <c r="I345" s="1"/>
  <c r="G344"/>
  <c r="I340"/>
  <c r="G339"/>
  <c r="I339" s="1"/>
  <c r="G338"/>
  <c r="I338" s="1"/>
  <c r="I337"/>
  <c r="H336"/>
  <c r="G336"/>
  <c r="I336" s="1"/>
  <c r="H335"/>
  <c r="I334"/>
  <c r="H333"/>
  <c r="H332" s="1"/>
  <c r="G333"/>
  <c r="I333" s="1"/>
  <c r="G332"/>
  <c r="I332" s="1"/>
  <c r="I331"/>
  <c r="H330"/>
  <c r="G330"/>
  <c r="I330" s="1"/>
  <c r="H329"/>
  <c r="I328"/>
  <c r="H327"/>
  <c r="H326" s="1"/>
  <c r="G327"/>
  <c r="I327" s="1"/>
  <c r="G326"/>
  <c r="I326" s="1"/>
  <c r="I325"/>
  <c r="H324"/>
  <c r="G324"/>
  <c r="I324" s="1"/>
  <c r="H323"/>
  <c r="I322"/>
  <c r="H321"/>
  <c r="H320" s="1"/>
  <c r="H313" s="1"/>
  <c r="H312" s="1"/>
  <c r="G321"/>
  <c r="I321" s="1"/>
  <c r="G320"/>
  <c r="I320" s="1"/>
  <c r="I319"/>
  <c r="H318"/>
  <c r="G318"/>
  <c r="I318" s="1"/>
  <c r="H317"/>
  <c r="I316"/>
  <c r="G315"/>
  <c r="I315" s="1"/>
  <c r="G314"/>
  <c r="I314" s="1"/>
  <c r="G311"/>
  <c r="I311" s="1"/>
  <c r="H310"/>
  <c r="H309" s="1"/>
  <c r="H308" s="1"/>
  <c r="I307"/>
  <c r="H306"/>
  <c r="H305" s="1"/>
  <c r="H304" s="1"/>
  <c r="G306"/>
  <c r="I306" s="1"/>
  <c r="G305"/>
  <c r="I305" s="1"/>
  <c r="I299"/>
  <c r="H298"/>
  <c r="H297" s="1"/>
  <c r="G298"/>
  <c r="I298" s="1"/>
  <c r="G297"/>
  <c r="I297" s="1"/>
  <c r="I296"/>
  <c r="H295"/>
  <c r="G295"/>
  <c r="I295" s="1"/>
  <c r="H294"/>
  <c r="I293"/>
  <c r="H292"/>
  <c r="H291" s="1"/>
  <c r="H290" s="1"/>
  <c r="G292"/>
  <c r="I292" s="1"/>
  <c r="G291"/>
  <c r="I291" s="1"/>
  <c r="I289"/>
  <c r="H288"/>
  <c r="H287" s="1"/>
  <c r="G288"/>
  <c r="I288" s="1"/>
  <c r="G287"/>
  <c r="I287" s="1"/>
  <c r="I286"/>
  <c r="H285"/>
  <c r="G285"/>
  <c r="I285" s="1"/>
  <c r="H284"/>
  <c r="H283" s="1"/>
  <c r="H282" s="1"/>
  <c r="H281" s="1"/>
  <c r="I280"/>
  <c r="H279"/>
  <c r="G279"/>
  <c r="I279" s="1"/>
  <c r="H278"/>
  <c r="I278" s="1"/>
  <c r="H277"/>
  <c r="H276" s="1"/>
  <c r="G277"/>
  <c r="I277" s="1"/>
  <c r="G276"/>
  <c r="I276" s="1"/>
  <c r="I275"/>
  <c r="H274"/>
  <c r="G274"/>
  <c r="I274" s="1"/>
  <c r="H273"/>
  <c r="I272"/>
  <c r="H271"/>
  <c r="H268" s="1"/>
  <c r="G271"/>
  <c r="I271" s="1"/>
  <c r="I270"/>
  <c r="H269"/>
  <c r="G269"/>
  <c r="I269" s="1"/>
  <c r="G268"/>
  <c r="I267"/>
  <c r="H266"/>
  <c r="G266"/>
  <c r="I266" s="1"/>
  <c r="H265"/>
  <c r="I264"/>
  <c r="H263"/>
  <c r="G263"/>
  <c r="I263" s="1"/>
  <c r="I262"/>
  <c r="H261"/>
  <c r="H260" s="1"/>
  <c r="H259" s="1"/>
  <c r="G261"/>
  <c r="I261" s="1"/>
  <c r="G260"/>
  <c r="I260" s="1"/>
  <c r="I258"/>
  <c r="H257"/>
  <c r="H256" s="1"/>
  <c r="H255" s="1"/>
  <c r="H254" s="1"/>
  <c r="G257"/>
  <c r="I257" s="1"/>
  <c r="G256"/>
  <c r="I256" s="1"/>
  <c r="I252"/>
  <c r="H251"/>
  <c r="G251"/>
  <c r="I251" s="1"/>
  <c r="I250"/>
  <c r="H249"/>
  <c r="G249"/>
  <c r="I249" s="1"/>
  <c r="H248"/>
  <c r="G248"/>
  <c r="I248" s="1"/>
  <c r="I247"/>
  <c r="H246"/>
  <c r="G246"/>
  <c r="I246" s="1"/>
  <c r="I245"/>
  <c r="H244"/>
  <c r="G244"/>
  <c r="I244" s="1"/>
  <c r="H243"/>
  <c r="G243"/>
  <c r="I243" s="1"/>
  <c r="I242"/>
  <c r="H241"/>
  <c r="G241"/>
  <c r="I241" s="1"/>
  <c r="I240"/>
  <c r="H239"/>
  <c r="G239"/>
  <c r="I239" s="1"/>
  <c r="H238"/>
  <c r="G238"/>
  <c r="I238" s="1"/>
  <c r="H237"/>
  <c r="G237"/>
  <c r="I237" s="1"/>
  <c r="I236"/>
  <c r="H235"/>
  <c r="G235"/>
  <c r="I235" s="1"/>
  <c r="H234"/>
  <c r="G234"/>
  <c r="I234" s="1"/>
  <c r="I233"/>
  <c r="H232"/>
  <c r="G232"/>
  <c r="I232" s="1"/>
  <c r="H231"/>
  <c r="G231"/>
  <c r="I231" s="1"/>
  <c r="I230"/>
  <c r="H229"/>
  <c r="G229"/>
  <c r="I229" s="1"/>
  <c r="I228"/>
  <c r="H227"/>
  <c r="G227"/>
  <c r="I227" s="1"/>
  <c r="H226"/>
  <c r="G226"/>
  <c r="I226" s="1"/>
  <c r="I225"/>
  <c r="H224"/>
  <c r="G224"/>
  <c r="I224" s="1"/>
  <c r="I223"/>
  <c r="H222"/>
  <c r="G222"/>
  <c r="I222" s="1"/>
  <c r="H221"/>
  <c r="G221"/>
  <c r="I221" s="1"/>
  <c r="I220"/>
  <c r="H219"/>
  <c r="G219"/>
  <c r="I219" s="1"/>
  <c r="I218"/>
  <c r="H217"/>
  <c r="G217"/>
  <c r="I217" s="1"/>
  <c r="H216"/>
  <c r="G216"/>
  <c r="I216" s="1"/>
  <c r="H215"/>
  <c r="G215"/>
  <c r="I215" s="1"/>
  <c r="H214"/>
  <c r="G214"/>
  <c r="I214" s="1"/>
  <c r="I213" s="1"/>
  <c r="H213"/>
  <c r="G213"/>
  <c r="I211"/>
  <c r="H211"/>
  <c r="H210"/>
  <c r="G210"/>
  <c r="G209" s="1"/>
  <c r="I209" s="1"/>
  <c r="H209"/>
  <c r="I208"/>
  <c r="H208"/>
  <c r="H207"/>
  <c r="G207"/>
  <c r="G206" s="1"/>
  <c r="H206"/>
  <c r="H205" s="1"/>
  <c r="I204"/>
  <c r="H203"/>
  <c r="G203"/>
  <c r="G202" s="1"/>
  <c r="I202" s="1"/>
  <c r="H202"/>
  <c r="I201"/>
  <c r="H200"/>
  <c r="H199" s="1"/>
  <c r="H198" s="1"/>
  <c r="H197" s="1"/>
  <c r="H154" s="1"/>
  <c r="G200"/>
  <c r="I200" s="1"/>
  <c r="G199"/>
  <c r="G198" s="1"/>
  <c r="I196"/>
  <c r="H195"/>
  <c r="G195"/>
  <c r="G194" s="1"/>
  <c r="H194"/>
  <c r="I193"/>
  <c r="H192"/>
  <c r="G192"/>
  <c r="I192" s="1"/>
  <c r="I191"/>
  <c r="H190"/>
  <c r="H189" s="1"/>
  <c r="H180" s="1"/>
  <c r="H179" s="1"/>
  <c r="H178" s="1"/>
  <c r="G190"/>
  <c r="I190" s="1"/>
  <c r="G189"/>
  <c r="I189" s="1"/>
  <c r="I188"/>
  <c r="H187"/>
  <c r="G187"/>
  <c r="I187" s="1"/>
  <c r="H186"/>
  <c r="G186"/>
  <c r="I186" s="1"/>
  <c r="I185"/>
  <c r="H184"/>
  <c r="G184"/>
  <c r="I184" s="1"/>
  <c r="I183"/>
  <c r="H182"/>
  <c r="G182"/>
  <c r="I182" s="1"/>
  <c r="H181"/>
  <c r="G181"/>
  <c r="I181" s="1"/>
  <c r="I177"/>
  <c r="H176"/>
  <c r="G176"/>
  <c r="I176" s="1"/>
  <c r="H175"/>
  <c r="G175"/>
  <c r="I175" s="1"/>
  <c r="I174"/>
  <c r="H173"/>
  <c r="G173"/>
  <c r="G172" s="1"/>
  <c r="H172"/>
  <c r="I171"/>
  <c r="H170"/>
  <c r="G170"/>
  <c r="I170" s="1"/>
  <c r="H169"/>
  <c r="G169"/>
  <c r="I169" s="1"/>
  <c r="I168"/>
  <c r="H167"/>
  <c r="G167"/>
  <c r="I167" s="1"/>
  <c r="H166"/>
  <c r="G166"/>
  <c r="I166" s="1"/>
  <c r="I165"/>
  <c r="H164"/>
  <c r="G164"/>
  <c r="I164" s="1"/>
  <c r="H163"/>
  <c r="G163"/>
  <c r="I163" s="1"/>
  <c r="H162"/>
  <c r="H161"/>
  <c r="H160"/>
  <c r="I159"/>
  <c r="H158"/>
  <c r="G158"/>
  <c r="I158" s="1"/>
  <c r="H157"/>
  <c r="G157"/>
  <c r="I157" s="1"/>
  <c r="H156"/>
  <c r="G156"/>
  <c r="I156" s="1"/>
  <c r="H155"/>
  <c r="G155"/>
  <c r="I155" s="1"/>
  <c r="I153"/>
  <c r="H152"/>
  <c r="G152"/>
  <c r="I152" s="1"/>
  <c r="H151"/>
  <c r="G151"/>
  <c r="I151" s="1"/>
  <c r="H150"/>
  <c r="G150"/>
  <c r="I150" s="1"/>
  <c r="I149"/>
  <c r="H148"/>
  <c r="H147" s="1"/>
  <c r="G148"/>
  <c r="I148" s="1"/>
  <c r="G147"/>
  <c r="I147" s="1"/>
  <c r="I146"/>
  <c r="H145"/>
  <c r="G145"/>
  <c r="G144" s="1"/>
  <c r="H144"/>
  <c r="H143" s="1"/>
  <c r="H142" s="1"/>
  <c r="H141" s="1"/>
  <c r="I140"/>
  <c r="I139"/>
  <c r="G139"/>
  <c r="I138"/>
  <c r="G137"/>
  <c r="I137" s="1"/>
  <c r="G136"/>
  <c r="I136" s="1"/>
  <c r="H135"/>
  <c r="I135" s="1"/>
  <c r="H134"/>
  <c r="G134"/>
  <c r="I134" s="1"/>
  <c r="I133"/>
  <c r="G132"/>
  <c r="I132" s="1"/>
  <c r="H131"/>
  <c r="G131"/>
  <c r="I131" s="1"/>
  <c r="I130"/>
  <c r="I129"/>
  <c r="H128"/>
  <c r="G128"/>
  <c r="I128" s="1"/>
  <c r="I127"/>
  <c r="H126"/>
  <c r="G126"/>
  <c r="I126" s="1"/>
  <c r="H125"/>
  <c r="G125"/>
  <c r="I125" s="1"/>
  <c r="I124"/>
  <c r="H123"/>
  <c r="G123"/>
  <c r="I123" s="1"/>
  <c r="H122"/>
  <c r="G122"/>
  <c r="I122" s="1"/>
  <c r="I121"/>
  <c r="H120"/>
  <c r="G120"/>
  <c r="I120" s="1"/>
  <c r="I119"/>
  <c r="H118"/>
  <c r="G118"/>
  <c r="I118" s="1"/>
  <c r="H117"/>
  <c r="G117"/>
  <c r="I117" s="1"/>
  <c r="I116"/>
  <c r="H115"/>
  <c r="G115"/>
  <c r="I115" s="1"/>
  <c r="H114"/>
  <c r="G114"/>
  <c r="I114" s="1"/>
  <c r="H113"/>
  <c r="G113"/>
  <c r="I113" s="1"/>
  <c r="I112"/>
  <c r="H111"/>
  <c r="G111"/>
  <c r="I111" s="1"/>
  <c r="H110"/>
  <c r="H109"/>
  <c r="I108"/>
  <c r="I107"/>
  <c r="H106"/>
  <c r="G106"/>
  <c r="I106" s="1"/>
  <c r="H105"/>
  <c r="I105" s="1"/>
  <c r="H104"/>
  <c r="G104"/>
  <c r="I104" s="1"/>
  <c r="I103"/>
  <c r="H103"/>
  <c r="H102"/>
  <c r="G102"/>
  <c r="G101" s="1"/>
  <c r="I101" s="1"/>
  <c r="H101"/>
  <c r="H100" s="1"/>
  <c r="G100"/>
  <c r="I100" s="1"/>
  <c r="I99"/>
  <c r="H98"/>
  <c r="G98"/>
  <c r="I98" s="1"/>
  <c r="H97"/>
  <c r="H96" s="1"/>
  <c r="I95"/>
  <c r="H94"/>
  <c r="G94"/>
  <c r="I94" s="1"/>
  <c r="H93"/>
  <c r="H92" s="1"/>
  <c r="H91" s="1"/>
  <c r="I90"/>
  <c r="H89"/>
  <c r="H88" s="1"/>
  <c r="H87" s="1"/>
  <c r="G89"/>
  <c r="I89" s="1"/>
  <c r="G88"/>
  <c r="I88" s="1"/>
  <c r="I86"/>
  <c r="G85"/>
  <c r="I85" s="1"/>
  <c r="G84"/>
  <c r="I84" s="1"/>
  <c r="I83"/>
  <c r="H82"/>
  <c r="G82"/>
  <c r="I82" s="1"/>
  <c r="H81"/>
  <c r="H80" s="1"/>
  <c r="H79" s="1"/>
  <c r="I77"/>
  <c r="I76"/>
  <c r="G76"/>
  <c r="I75"/>
  <c r="H74"/>
  <c r="G74"/>
  <c r="I74" s="1"/>
  <c r="I73"/>
  <c r="H73"/>
  <c r="H72"/>
  <c r="G72"/>
  <c r="I72" s="1"/>
  <c r="H71"/>
  <c r="H70" s="1"/>
  <c r="H69" s="1"/>
  <c r="I68"/>
  <c r="H67"/>
  <c r="H66" s="1"/>
  <c r="H65" s="1"/>
  <c r="H64" s="1"/>
  <c r="G67"/>
  <c r="I67" s="1"/>
  <c r="G66"/>
  <c r="I66" s="1"/>
  <c r="I63"/>
  <c r="I62"/>
  <c r="G62"/>
  <c r="I61"/>
  <c r="G61"/>
  <c r="I60"/>
  <c r="G60"/>
  <c r="H59"/>
  <c r="G59"/>
  <c r="I59" s="1"/>
  <c r="H58"/>
  <c r="I58" s="1"/>
  <c r="H57"/>
  <c r="G57"/>
  <c r="I57" s="1"/>
  <c r="I56"/>
  <c r="H55"/>
  <c r="H54" s="1"/>
  <c r="G55"/>
  <c r="I55" s="1"/>
  <c r="G54"/>
  <c r="I54" s="1"/>
  <c r="I53"/>
  <c r="H52"/>
  <c r="G52"/>
  <c r="I52" s="1"/>
  <c r="H51"/>
  <c r="I51" s="1"/>
  <c r="H50"/>
  <c r="H49" s="1"/>
  <c r="G50"/>
  <c r="I50" s="1"/>
  <c r="G49"/>
  <c r="I49" s="1"/>
  <c r="I48"/>
  <c r="H47"/>
  <c r="G47"/>
  <c r="I47" s="1"/>
  <c r="H46"/>
  <c r="I45"/>
  <c r="H45"/>
  <c r="H44"/>
  <c r="G44"/>
  <c r="I44" s="1"/>
  <c r="H43"/>
  <c r="I43" s="1"/>
  <c r="H42"/>
  <c r="H41" s="1"/>
  <c r="H40" s="1"/>
  <c r="G42"/>
  <c r="I42" s="1"/>
  <c r="G41"/>
  <c r="I41" s="1"/>
  <c r="I38"/>
  <c r="H37"/>
  <c r="G37"/>
  <c r="I37" s="1"/>
  <c r="H36"/>
  <c r="H35" s="1"/>
  <c r="I33"/>
  <c r="H32"/>
  <c r="G32"/>
  <c r="I32" s="1"/>
  <c r="I31"/>
  <c r="H31"/>
  <c r="H30"/>
  <c r="G30"/>
  <c r="I30" s="1"/>
  <c r="H29"/>
  <c r="I29" s="1"/>
  <c r="H28"/>
  <c r="H27" s="1"/>
  <c r="H26" s="1"/>
  <c r="G28"/>
  <c r="I28" s="1"/>
  <c r="G27"/>
  <c r="I27" s="1"/>
  <c r="I25"/>
  <c r="H25"/>
  <c r="H24"/>
  <c r="G24"/>
  <c r="G23" s="1"/>
  <c r="H23"/>
  <c r="H22" s="1"/>
  <c r="H21" s="1"/>
  <c r="H20" s="1"/>
  <c r="I19"/>
  <c r="H18"/>
  <c r="G18"/>
  <c r="I18" s="1"/>
  <c r="H17"/>
  <c r="H16" s="1"/>
  <c r="H15" s="1"/>
  <c r="G627" l="1"/>
  <c r="I627" s="1"/>
  <c r="I513"/>
  <c r="G22"/>
  <c r="I23"/>
  <c r="H39"/>
  <c r="H34" s="1"/>
  <c r="H14"/>
  <c r="H78"/>
  <c r="I194"/>
  <c r="G180"/>
  <c r="I206"/>
  <c r="G205"/>
  <c r="I205" s="1"/>
  <c r="I24"/>
  <c r="G17"/>
  <c r="G26"/>
  <c r="I26" s="1"/>
  <c r="G36"/>
  <c r="G40"/>
  <c r="G46"/>
  <c r="I46" s="1"/>
  <c r="G65"/>
  <c r="G71"/>
  <c r="G81"/>
  <c r="G87"/>
  <c r="I87" s="1"/>
  <c r="G93"/>
  <c r="G97"/>
  <c r="I268"/>
  <c r="H303"/>
  <c r="I344"/>
  <c r="H423"/>
  <c r="I466"/>
  <c r="I144"/>
  <c r="G143"/>
  <c r="I172"/>
  <c r="G162"/>
  <c r="I198"/>
  <c r="G197"/>
  <c r="H253"/>
  <c r="H212" s="1"/>
  <c r="H416"/>
  <c r="H495"/>
  <c r="H494" s="1"/>
  <c r="H487" s="1"/>
  <c r="H479" s="1"/>
  <c r="I588"/>
  <c r="G584"/>
  <c r="I584" s="1"/>
  <c r="I656"/>
  <c r="G637"/>
  <c r="I102"/>
  <c r="G110"/>
  <c r="I145"/>
  <c r="I173"/>
  <c r="I195"/>
  <c r="I199"/>
  <c r="I203"/>
  <c r="I207"/>
  <c r="I210"/>
  <c r="G255"/>
  <c r="G265"/>
  <c r="I265" s="1"/>
  <c r="G273"/>
  <c r="I273" s="1"/>
  <c r="G284"/>
  <c r="G294"/>
  <c r="I294" s="1"/>
  <c r="G304"/>
  <c r="I304" s="1"/>
  <c r="G310"/>
  <c r="G317"/>
  <c r="I317" s="1"/>
  <c r="G323"/>
  <c r="I323" s="1"/>
  <c r="G329"/>
  <c r="I329" s="1"/>
  <c r="G335"/>
  <c r="I335" s="1"/>
  <c r="G343"/>
  <c r="G349"/>
  <c r="I349" s="1"/>
  <c r="G355"/>
  <c r="G359"/>
  <c r="G367"/>
  <c r="I367" s="1"/>
  <c r="G375"/>
  <c r="G378"/>
  <c r="I378" s="1"/>
  <c r="G381"/>
  <c r="I381" s="1"/>
  <c r="G384"/>
  <c r="I384" s="1"/>
  <c r="G390"/>
  <c r="I390" s="1"/>
  <c r="G394"/>
  <c r="G399"/>
  <c r="I399" s="1"/>
  <c r="G403"/>
  <c r="G406"/>
  <c r="G412"/>
  <c r="I412" s="1"/>
  <c r="G418"/>
  <c r="G428"/>
  <c r="G432"/>
  <c r="G436"/>
  <c r="I436" s="1"/>
  <c r="G440"/>
  <c r="I440" s="1"/>
  <c r="G444"/>
  <c r="G448"/>
  <c r="I448" s="1"/>
  <c r="G453"/>
  <c r="G459"/>
  <c r="G465"/>
  <c r="G471"/>
  <c r="I471" s="1"/>
  <c r="G475"/>
  <c r="G481"/>
  <c r="G489"/>
  <c r="G501"/>
  <c r="G507"/>
  <c r="G515"/>
  <c r="I515" s="1"/>
  <c r="G518"/>
  <c r="I518" s="1"/>
  <c r="G523"/>
  <c r="G530"/>
  <c r="G534"/>
  <c r="G540"/>
  <c r="H552"/>
  <c r="H551" s="1"/>
  <c r="H550" s="1"/>
  <c r="I571"/>
  <c r="I720"/>
  <c r="H745"/>
  <c r="H744" s="1"/>
  <c r="I857"/>
  <c r="H637"/>
  <c r="H598" s="1"/>
  <c r="H597" s="1"/>
  <c r="H718"/>
  <c r="H717" s="1"/>
  <c r="H868"/>
  <c r="H867" s="1"/>
  <c r="H866" s="1"/>
  <c r="H805" s="1"/>
  <c r="I554"/>
  <c r="G562"/>
  <c r="I586"/>
  <c r="I589"/>
  <c r="I592"/>
  <c r="G615"/>
  <c r="G618"/>
  <c r="I618" s="1"/>
  <c r="I639"/>
  <c r="I645"/>
  <c r="I651"/>
  <c r="I657"/>
  <c r="G667"/>
  <c r="I667" s="1"/>
  <c r="G673"/>
  <c r="G699"/>
  <c r="G703"/>
  <c r="I703" s="1"/>
  <c r="G710"/>
  <c r="I710" s="1"/>
  <c r="G714"/>
  <c r="I714" s="1"/>
  <c r="G719"/>
  <c r="I719" s="1"/>
  <c r="G729"/>
  <c r="I729" s="1"/>
  <c r="G734"/>
  <c r="G738"/>
  <c r="G750"/>
  <c r="I750" s="1"/>
  <c r="G754"/>
  <c r="G768"/>
  <c r="I768" s="1"/>
  <c r="G772"/>
  <c r="G774"/>
  <c r="I774" s="1"/>
  <c r="G780"/>
  <c r="I780" s="1"/>
  <c r="G784"/>
  <c r="G789"/>
  <c r="I789" s="1"/>
  <c r="G793"/>
  <c r="G801"/>
  <c r="G810"/>
  <c r="G816"/>
  <c r="G831"/>
  <c r="G837"/>
  <c r="G841"/>
  <c r="G844"/>
  <c r="I844" s="1"/>
  <c r="G850"/>
  <c r="G856"/>
  <c r="G862"/>
  <c r="I862" s="1"/>
  <c r="G872"/>
  <c r="G882"/>
  <c r="G890"/>
  <c r="G896"/>
  <c r="G895" l="1"/>
  <c r="I896"/>
  <c r="G881"/>
  <c r="I882"/>
  <c r="G849"/>
  <c r="I850"/>
  <c r="G840"/>
  <c r="I840" s="1"/>
  <c r="I841"/>
  <c r="G830"/>
  <c r="I831"/>
  <c r="G809"/>
  <c r="I810"/>
  <c r="G792"/>
  <c r="I793"/>
  <c r="G783"/>
  <c r="I783" s="1"/>
  <c r="I784"/>
  <c r="G753"/>
  <c r="I754"/>
  <c r="G733"/>
  <c r="I734"/>
  <c r="G666"/>
  <c r="I666" s="1"/>
  <c r="I673"/>
  <c r="G533"/>
  <c r="I533" s="1"/>
  <c r="I534"/>
  <c r="G522"/>
  <c r="I523"/>
  <c r="G500"/>
  <c r="I501"/>
  <c r="G480"/>
  <c r="I481"/>
  <c r="G458"/>
  <c r="I458" s="1"/>
  <c r="I459"/>
  <c r="G431"/>
  <c r="I431" s="1"/>
  <c r="I432"/>
  <c r="G417"/>
  <c r="I418"/>
  <c r="G405"/>
  <c r="I405" s="1"/>
  <c r="I406"/>
  <c r="I375"/>
  <c r="G358"/>
  <c r="I358" s="1"/>
  <c r="I359"/>
  <c r="H302"/>
  <c r="H301"/>
  <c r="H300" s="1"/>
  <c r="G96"/>
  <c r="I96" s="1"/>
  <c r="I97"/>
  <c r="G70"/>
  <c r="I71"/>
  <c r="G35"/>
  <c r="I35" s="1"/>
  <c r="I36"/>
  <c r="G16"/>
  <c r="I17"/>
  <c r="I180"/>
  <c r="G179"/>
  <c r="G21"/>
  <c r="I22"/>
  <c r="G746"/>
  <c r="I746" s="1"/>
  <c r="G725"/>
  <c r="H549"/>
  <c r="H548" s="1"/>
  <c r="G313"/>
  <c r="G290"/>
  <c r="I290" s="1"/>
  <c r="G259"/>
  <c r="G889"/>
  <c r="I890"/>
  <c r="I872"/>
  <c r="G868"/>
  <c r="G855"/>
  <c r="I856"/>
  <c r="G836"/>
  <c r="I837"/>
  <c r="G815"/>
  <c r="I816"/>
  <c r="G800"/>
  <c r="I801"/>
  <c r="G771"/>
  <c r="I772"/>
  <c r="G737"/>
  <c r="I737" s="1"/>
  <c r="I738"/>
  <c r="G686"/>
  <c r="I699"/>
  <c r="G599"/>
  <c r="I615"/>
  <c r="I562"/>
  <c r="G552"/>
  <c r="I540"/>
  <c r="G539"/>
  <c r="G529"/>
  <c r="I530"/>
  <c r="G506"/>
  <c r="I507"/>
  <c r="G488"/>
  <c r="I489"/>
  <c r="G474"/>
  <c r="I474" s="1"/>
  <c r="I475"/>
  <c r="I465"/>
  <c r="G457"/>
  <c r="I457" s="1"/>
  <c r="I453"/>
  <c r="G443"/>
  <c r="I443" s="1"/>
  <c r="I444"/>
  <c r="I428"/>
  <c r="G424"/>
  <c r="I424" s="1"/>
  <c r="G402"/>
  <c r="I402" s="1"/>
  <c r="I403"/>
  <c r="G393"/>
  <c r="I393" s="1"/>
  <c r="I394"/>
  <c r="G354"/>
  <c r="I354" s="1"/>
  <c r="I355"/>
  <c r="G342"/>
  <c r="I343"/>
  <c r="G309"/>
  <c r="I310"/>
  <c r="G283"/>
  <c r="I284"/>
  <c r="G254"/>
  <c r="I254" s="1"/>
  <c r="I255"/>
  <c r="G109"/>
  <c r="I109" s="1"/>
  <c r="I110"/>
  <c r="I197"/>
  <c r="I162"/>
  <c r="G161"/>
  <c r="G142"/>
  <c r="I143"/>
  <c r="G92"/>
  <c r="I93"/>
  <c r="G80"/>
  <c r="I81"/>
  <c r="G64"/>
  <c r="I64" s="1"/>
  <c r="I65"/>
  <c r="G39"/>
  <c r="I40"/>
  <c r="I637"/>
  <c r="H13"/>
  <c r="H901" l="1"/>
  <c r="I39"/>
  <c r="G34"/>
  <c r="I34" s="1"/>
  <c r="I80"/>
  <c r="G79"/>
  <c r="I92"/>
  <c r="G91"/>
  <c r="I91" s="1"/>
  <c r="I142"/>
  <c r="G141"/>
  <c r="I141" s="1"/>
  <c r="I283"/>
  <c r="G282"/>
  <c r="I309"/>
  <c r="G308"/>
  <c r="I342"/>
  <c r="G341"/>
  <c r="I341" s="1"/>
  <c r="I488"/>
  <c r="I506"/>
  <c r="G505"/>
  <c r="I529"/>
  <c r="G528"/>
  <c r="I599"/>
  <c r="G598"/>
  <c r="I686"/>
  <c r="G685"/>
  <c r="I771"/>
  <c r="G764"/>
  <c r="I800"/>
  <c r="G799"/>
  <c r="I815"/>
  <c r="G814"/>
  <c r="I814" s="1"/>
  <c r="I836"/>
  <c r="G835"/>
  <c r="I855"/>
  <c r="G854"/>
  <c r="I854" s="1"/>
  <c r="I889"/>
  <c r="G888"/>
  <c r="I888" s="1"/>
  <c r="I21"/>
  <c r="G20"/>
  <c r="I20" s="1"/>
  <c r="G15"/>
  <c r="I16"/>
  <c r="I70"/>
  <c r="G69"/>
  <c r="I69" s="1"/>
  <c r="I417"/>
  <c r="I480"/>
  <c r="I500"/>
  <c r="G499"/>
  <c r="I522"/>
  <c r="G521"/>
  <c r="I521" s="1"/>
  <c r="I733"/>
  <c r="G732"/>
  <c r="I732" s="1"/>
  <c r="I753"/>
  <c r="G745"/>
  <c r="I792"/>
  <c r="G788"/>
  <c r="I809"/>
  <c r="G808"/>
  <c r="I830"/>
  <c r="G829"/>
  <c r="I829" s="1"/>
  <c r="I849"/>
  <c r="G848"/>
  <c r="I881"/>
  <c r="G880"/>
  <c r="I895"/>
  <c r="G894"/>
  <c r="I894" s="1"/>
  <c r="G423"/>
  <c r="I423" s="1"/>
  <c r="G160"/>
  <c r="I160" s="1"/>
  <c r="I161"/>
  <c r="I539"/>
  <c r="G538"/>
  <c r="I538" s="1"/>
  <c r="I552"/>
  <c r="G551"/>
  <c r="G867"/>
  <c r="I868"/>
  <c r="I259"/>
  <c r="I253" s="1"/>
  <c r="I212" s="1"/>
  <c r="G253"/>
  <c r="G212" s="1"/>
  <c r="G312"/>
  <c r="I313"/>
  <c r="G718"/>
  <c r="I725"/>
  <c r="G178"/>
  <c r="I179"/>
  <c r="G371"/>
  <c r="I551" l="1"/>
  <c r="G550"/>
  <c r="I15"/>
  <c r="G366"/>
  <c r="I371"/>
  <c r="I178"/>
  <c r="G154"/>
  <c r="I154" s="1"/>
  <c r="I718"/>
  <c r="I717" s="1"/>
  <c r="G717"/>
  <c r="I312"/>
  <c r="I867"/>
  <c r="G866"/>
  <c r="I866" s="1"/>
  <c r="G879"/>
  <c r="I880"/>
  <c r="G847"/>
  <c r="I847" s="1"/>
  <c r="I848"/>
  <c r="G807"/>
  <c r="I808"/>
  <c r="I788"/>
  <c r="G787"/>
  <c r="I745"/>
  <c r="G744"/>
  <c r="I744" s="1"/>
  <c r="I499"/>
  <c r="G495"/>
  <c r="G834"/>
  <c r="I834" s="1"/>
  <c r="I835"/>
  <c r="G798"/>
  <c r="I798" s="1"/>
  <c r="I799"/>
  <c r="G763"/>
  <c r="I764"/>
  <c r="G684"/>
  <c r="I684" s="1"/>
  <c r="I685"/>
  <c r="G597"/>
  <c r="I597" s="1"/>
  <c r="I598"/>
  <c r="G527"/>
  <c r="I527" s="1"/>
  <c r="I528"/>
  <c r="G504"/>
  <c r="I504" s="1"/>
  <c r="I505"/>
  <c r="G303"/>
  <c r="I308"/>
  <c r="G281"/>
  <c r="I281" s="1"/>
  <c r="I282"/>
  <c r="G78"/>
  <c r="I78" s="1"/>
  <c r="I79"/>
  <c r="G416"/>
  <c r="I416" s="1"/>
  <c r="I303" l="1"/>
  <c r="G301"/>
  <c r="G302"/>
  <c r="I302" s="1"/>
  <c r="I763"/>
  <c r="G762"/>
  <c r="I807"/>
  <c r="G806"/>
  <c r="I879"/>
  <c r="G878"/>
  <c r="I878" s="1"/>
  <c r="I366"/>
  <c r="G365"/>
  <c r="I365" s="1"/>
  <c r="G494"/>
  <c r="I495"/>
  <c r="G786"/>
  <c r="I786" s="1"/>
  <c r="I787"/>
  <c r="G549"/>
  <c r="I550"/>
  <c r="G14"/>
  <c r="I549" l="1"/>
  <c r="G548"/>
  <c r="I548" s="1"/>
  <c r="G805"/>
  <c r="I805" s="1"/>
  <c r="I806"/>
  <c r="G761"/>
  <c r="I761" s="1"/>
  <c r="I762"/>
  <c r="I14"/>
  <c r="I494"/>
  <c r="G487"/>
  <c r="I301"/>
  <c r="G300"/>
  <c r="I300" s="1"/>
  <c r="I487" l="1"/>
  <c r="G479"/>
  <c r="I479" s="1"/>
  <c r="I13" s="1"/>
  <c r="G13" l="1"/>
  <c r="G901" s="1"/>
  <c r="I901" s="1"/>
</calcChain>
</file>

<file path=xl/sharedStrings.xml><?xml version="1.0" encoding="utf-8"?>
<sst xmlns="http://schemas.openxmlformats.org/spreadsheetml/2006/main" count="4574" uniqueCount="543">
  <si>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</si>
  <si>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</si>
  <si>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</si>
  <si>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</si>
  <si>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</si>
  <si>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</si>
  <si>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</si>
  <si>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</si>
  <si>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</si>
  <si>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</si>
  <si>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</si>
  <si>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</si>
  <si>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</si>
  <si>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</si>
  <si>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</si>
  <si>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</si>
  <si>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</si>
  <si>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</si>
  <si>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</si>
  <si>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</si>
  <si>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</si>
  <si>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</si>
  <si>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</si>
  <si>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</si>
  <si>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</si>
  <si>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</si>
  <si>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</si>
  <si>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</si>
  <si>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</si>
  <si>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</si>
  <si>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</si>
  <si>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</si>
  <si>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</si>
  <si>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</si>
  <si>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</si>
  <si>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</si>
  <si>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</si>
  <si>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</si>
  <si>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</si>
  <si>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</si>
  <si>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Сумма, т.р.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</si>
  <si>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</si>
  <si>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</si>
  <si>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</si>
  <si>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</si>
  <si>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</si>
  <si>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</si>
  <si>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</si>
  <si>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</si>
  <si>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</si>
  <si>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</si>
  <si>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</si>
  <si>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</si>
  <si>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</si>
  <si>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</si>
  <si>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</si>
  <si>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</si>
  <si>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</si>
  <si>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</si>
  <si>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</si>
  <si>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</si>
  <si>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</si>
  <si>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</si>
  <si>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</si>
  <si>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</si>
  <si>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</si>
  <si>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</si>
  <si>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</si>
  <si>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</si>
  <si>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</si>
  <si>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</si>
  <si>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</si>
  <si>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</si>
  <si>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</si>
  <si>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</si>
  <si>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</si>
  <si>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</si>
  <si>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</si>
  <si>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</si>
  <si>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</si>
  <si>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</si>
  <si>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</si>
  <si>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</si>
  <si>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</si>
  <si>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</si>
  <si>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</si>
  <si>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</si>
  <si>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</si>
  <si>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</si>
  <si>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</si>
  <si>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</si>
  <si>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</si>
  <si>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</si>
  <si>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</si>
  <si>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</si>
  <si>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</si>
  <si>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</si>
  <si>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</si>
  <si>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</si>
  <si>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</si>
  <si>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</si>
  <si>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</si>
  <si>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</si>
  <si>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</si>
  <si>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</si>
  <si>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</si>
  <si>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</si>
  <si>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</si>
  <si>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</si>
  <si>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</si>
  <si>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</si>
  <si>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</si>
  <si>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</si>
  <si>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</si>
  <si>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</si>
  <si>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</si>
  <si>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</si>
  <si>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</si>
  <si>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</si>
  <si>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</si>
  <si>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</si>
  <si>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</si>
  <si>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</si>
  <si>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</si>
  <si>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</si>
  <si>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</si>
  <si>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</si>
  <si>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</si>
  <si>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</si>
  <si>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</si>
  <si>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</si>
  <si>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</si>
  <si>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</si>
  <si>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</si>
  <si>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</si>
  <si>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</si>
  <si>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</si>
  <si>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</si>
  <si>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</si>
  <si>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</si>
  <si>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</si>
  <si>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</si>
  <si>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</si>
  <si>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</si>
  <si>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</si>
  <si>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</si>
  <si>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</si>
  <si>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</si>
  <si>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</si>
  <si>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</si>
  <si>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</si>
  <si>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</si>
  <si>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</si>
  <si>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</si>
  <si>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</si>
  <si>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</si>
  <si>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</si>
  <si>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</si>
  <si>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</si>
  <si>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</si>
  <si>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</si>
  <si>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</si>
  <si>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</si>
  <si>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</si>
  <si>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</si>
  <si>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</si>
  <si>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</si>
  <si>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</si>
  <si>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</si>
  <si>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</si>
  <si>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</si>
  <si>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</si>
  <si>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</si>
  <si>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</si>
  <si>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</si>
  <si>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</si>
  <si>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</si>
  <si>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</si>
  <si>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</si>
  <si>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</si>
  <si>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</si>
  <si>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</si>
  <si>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</si>
  <si>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</si>
  <si>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</si>
  <si>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</si>
  <si>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</si>
  <si>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</si>
  <si>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</si>
  <si>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</si>
  <si>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</si>
  <si>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</si>
  <si>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</si>
  <si>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</si>
  <si>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</si>
  <si>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</si>
  <si>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</si>
  <si>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</si>
  <si>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</si>
  <si>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</si>
  <si>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</si>
  <si>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</si>
  <si>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</si>
  <si>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</si>
  <si>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</si>
  <si>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</si>
  <si>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</si>
  <si>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</si>
  <si>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</si>
  <si>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</si>
  <si>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</si>
  <si>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</si>
  <si>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</si>
  <si>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</si>
  <si>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</si>
  <si>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</si>
  <si>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</si>
  <si>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</si>
  <si>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</si>
  <si>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</si>
  <si>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</si>
  <si>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</si>
  <si>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Резервный фонд</t>
  </si>
  <si>
    <t xml:space="preserve">Мероприятия по созданию условий для инклюзивного образования 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</si>
  <si>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</si>
  <si>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</si>
  <si>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</si>
  <si>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</si>
  <si>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</si>
  <si>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</si>
  <si>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</si>
  <si>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</si>
  <si>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</si>
  <si>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</si>
  <si>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</si>
  <si>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</si>
  <si>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</si>
  <si>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</si>
  <si>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</si>
  <si>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</si>
  <si>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</si>
  <si>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</si>
  <si>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</si>
  <si>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</si>
  <si>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</si>
  <si>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</si>
  <si>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</si>
  <si>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</si>
  <si>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</si>
  <si>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</si>
  <si>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</si>
  <si>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</si>
  <si>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</si>
  <si>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</si>
  <si>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</si>
  <si>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12 0 00 78270</t>
  </si>
  <si>
    <t>Поддержка отрасли культуры</t>
  </si>
  <si>
    <t>02 0 00 L4970</t>
  </si>
  <si>
    <t>Иные выплаты населению</t>
  </si>
  <si>
    <t>05 1 00 S8080</t>
  </si>
  <si>
    <t>05 1 00 S8260</t>
  </si>
  <si>
    <t>Прочие межбюджетные трансферты общего характера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</si>
  <si>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</si>
  <si>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</si>
  <si>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</si>
  <si>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</si>
  <si>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</si>
  <si>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</si>
  <si>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</si>
  <si>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</si>
  <si>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</si>
  <si>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</si>
  <si>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</si>
  <si>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</si>
  <si>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</si>
  <si>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</si>
  <si>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</si>
  <si>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</si>
  <si>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</si>
  <si>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</si>
  <si>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</si>
  <si>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</si>
  <si>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</si>
  <si>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</si>
  <si>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</si>
  <si>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</si>
  <si>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</si>
  <si>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</si>
  <si>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</si>
  <si>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</si>
  <si>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</si>
  <si>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</si>
  <si>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</si>
  <si>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</si>
  <si>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</si>
  <si>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к решению Собрания депутатов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</si>
  <si>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</si>
  <si>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</si>
  <si>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</si>
  <si>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</si>
  <si>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</si>
  <si>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</si>
  <si>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</si>
  <si>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18 1 00 78130</t>
  </si>
  <si>
    <t>18 1 00 L5760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</si>
  <si>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</si>
  <si>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</si>
  <si>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</si>
  <si>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</si>
  <si>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</si>
  <si>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</si>
  <si>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</si>
  <si>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</si>
  <si>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</si>
  <si>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</si>
  <si>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</si>
  <si>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</si>
  <si>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</si>
  <si>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</si>
  <si>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</si>
  <si>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</si>
  <si>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</si>
  <si>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</si>
  <si>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Изменения (+), (-)</t>
  </si>
  <si>
    <t>58 0 00 80330</t>
  </si>
  <si>
    <t>Приобретение объектов недвижимого имущества в муниципальную собственность муниципального района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</si>
  <si>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</si>
  <si>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</si>
  <si>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</si>
  <si>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</si>
  <si>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</si>
  <si>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</si>
  <si>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</si>
  <si>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</si>
  <si>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</si>
  <si>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</si>
  <si>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</si>
  <si>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</si>
  <si>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</si>
  <si>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>Содержание мест (площадок) накопления твердых коммунальных отходов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</si>
  <si>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</si>
  <si>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</si>
  <si>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</si>
  <si>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</si>
  <si>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</si>
  <si>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</si>
  <si>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</si>
  <si>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</si>
  <si>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</si>
  <si>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</si>
  <si>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</si>
  <si>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</si>
  <si>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</si>
  <si>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</si>
  <si>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</si>
  <si>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</si>
  <si>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</si>
  <si>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</si>
  <si>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</si>
  <si>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</si>
  <si>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</si>
  <si>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</si>
  <si>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</si>
  <si>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</si>
  <si>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</si>
  <si>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</si>
  <si>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</si>
  <si>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</si>
  <si>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</si>
  <si>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</si>
  <si>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 1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</si>
  <si>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</si>
  <si>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</si>
  <si>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</si>
  <si>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</si>
  <si>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</si>
  <si>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</si>
  <si>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</si>
  <si>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</si>
  <si>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- строительство лыже-роллерной трассы "Черевковская средняя школа" в с.Черевково Красноборского района Архангельской области</t>
  </si>
  <si>
    <t>Муниципальная программа "Развитие торговли в МО "Красноборский муниципальный район" (2015-2022 годы)"</t>
  </si>
  <si>
    <t>18 2 00 L576А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</si>
  <si>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</si>
  <si>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</si>
  <si>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16 1 00 83010</t>
  </si>
  <si>
    <t>16 1 00 83030</t>
  </si>
  <si>
    <t>16 1 00 S6800</t>
  </si>
  <si>
    <t>16 1 00 S812Д</t>
  </si>
  <si>
    <t>16 1 00 S875Д</t>
  </si>
  <si>
    <t>16 1 00 8302Д</t>
  </si>
  <si>
    <t>14 1 00 78790</t>
  </si>
  <si>
    <t>Муниципальная программа "Совершенствование местного самоуправления и развитие инструментов гражданского общества на территории муниципального образования "Красноборский муниципальный район"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</si>
  <si>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</si>
  <si>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</si>
  <si>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"Управление муниципальными финансами в МО "Красноборский муниципальный район" (2018-2021 годы)"</t>
  </si>
  <si>
    <t>Подпрограмма "Организация и обеспечение бюджетного процесса в МО "Красноборский муниципальный район" (2018-2021 годы)</t>
  </si>
  <si>
    <t>Подпрограмма "Поддержание устойчивого исполнения бюджетов муниципальных образований Красноборского района" (2018-2021 годы)</t>
  </si>
  <si>
    <t xml:space="preserve">Софинансирование вопросов местного значения муниципальных образований поселений МО "Красноборский муниципальный район" 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</si>
  <si>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</si>
  <si>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</si>
  <si>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</si>
  <si>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</si>
  <si>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</si>
  <si>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</si>
  <si>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</si>
  <si>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</si>
  <si>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</si>
  <si>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</si>
  <si>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S6830</t>
  </si>
  <si>
    <t>05 6 00 S8260</t>
  </si>
  <si>
    <t>05 8 00 L0271</t>
  </si>
  <si>
    <t>05 6 00 S6880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</si>
  <si>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</si>
  <si>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</si>
  <si>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</si>
  <si>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</si>
  <si>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</si>
  <si>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</si>
  <si>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S6650</t>
  </si>
  <si>
    <t>21 0 00 81570</t>
  </si>
  <si>
    <t>21 0 00 S6740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</si>
  <si>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</si>
  <si>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</si>
  <si>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</si>
  <si>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</si>
  <si>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</si>
  <si>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</si>
  <si>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</si>
  <si>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</si>
  <si>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</si>
  <si>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</si>
  <si>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</si>
  <si>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</si>
  <si>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</si>
  <si>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</si>
  <si>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</si>
  <si>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</si>
  <si>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</si>
  <si>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</si>
  <si>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</si>
  <si>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</si>
  <si>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</si>
  <si>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</si>
  <si>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</si>
  <si>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</si>
  <si>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</si>
  <si>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</si>
  <si>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</si>
  <si>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S8240</t>
  </si>
  <si>
    <t>06 0 00 S8310</t>
  </si>
  <si>
    <t>06 0 00 S8360</t>
  </si>
  <si>
    <t>06 0 00 S6820</t>
  </si>
  <si>
    <t>Подпрограмма "Развитие социальной инфраструктуры Красноборского района"</t>
  </si>
  <si>
    <t>16 2 00 00000</t>
  </si>
  <si>
    <t>16 2 00 67483</t>
  </si>
  <si>
    <t>16 2 00 67484</t>
  </si>
  <si>
    <t>16 2 00 6748S</t>
  </si>
  <si>
    <t>16 2 00 80310</t>
  </si>
  <si>
    <t>Подпрограмма «Поддержка социально ориентированных некоммерческих организаций»</t>
  </si>
  <si>
    <t>Ведомственная структура расходов  бюджета  муниципального района на 2021 год</t>
  </si>
  <si>
    <t>"Приложение № 7</t>
  </si>
  <si>
    <t xml:space="preserve">                        от 17.12.2020 № 55"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</si>
  <si>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</si>
  <si>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</si>
  <si>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</si>
  <si>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</si>
  <si>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</si>
  <si>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</si>
  <si>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</si>
  <si>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</si>
  <si>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</si>
  <si>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</si>
  <si>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</si>
  <si>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</si>
  <si>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</si>
  <si>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</si>
  <si>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Обеспечение комплексного развития сельских территорий (капитальный ремонт здания МБОУ "Черевковская средняя школа" в с.Черевково Красноборского района Архангельской области)</t>
  </si>
  <si>
    <t>58 0 00 54690</t>
  </si>
  <si>
    <t>Проведение Всероссийской переписи населения 2020 года</t>
  </si>
  <si>
    <t>Субсидии на государственную поддержку отрасли культуры  (Федеральный проект "Творческие люди")</t>
  </si>
  <si>
    <t>Субсидии на государственную поддержку отрасли культуры (Федеральный проект  "Творческие люди")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</si>
  <si>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</si>
  <si>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Единая субвенция местным бюджетам Архангельской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</si>
  <si>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</si>
  <si>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</si>
  <si>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</si>
  <si>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Муниципальная программа "Развитие имущественно-земельных отношений МО "Красноборский муниципальный район" на 2019-2023 годы"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</si>
  <si>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</si>
  <si>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</si>
  <si>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</si>
  <si>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</si>
  <si>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18 2 00 85410</t>
  </si>
  <si>
    <t>Обеспечение комплексного развития сельских территорий (Строительство лыже-роллерной трассы "Черевковская средняя школа" в с.Черевково Красноборского района Архангельской области)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</si>
  <si>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</si>
  <si>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</si>
  <si>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</si>
  <si>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21 0 00 80330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</si>
  <si>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</si>
  <si>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</si>
  <si>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Подпрограмма "Поддержание устойчивого исполнения бюджетов муниципальных образований Красноборского района" (2018-2021 годы)"</t>
  </si>
  <si>
    <t>19 0 00 83520</t>
  </si>
  <si>
    <t>Приложение № 4</t>
  </si>
  <si>
    <t>Сельское хозяйство и рыболовство</t>
  </si>
  <si>
    <t>10 0 00 S2640</t>
  </si>
  <si>
    <t>Софинансирование мероприятий по предотвращению распространения сорного растения борщевика Сосновского на землях сельскохозяственного назначения</t>
  </si>
  <si>
    <t>06 0 00 87190</t>
  </si>
  <si>
    <t>21 0 00 83580</t>
  </si>
  <si>
    <t xml:space="preserve">Строительство наружной канализационной сети и сооружении по ул.Красная села Красноборск </t>
  </si>
  <si>
    <t>16 2 00 83520</t>
  </si>
  <si>
    <t>05 6 00 S6560</t>
  </si>
  <si>
    <t>05 6 R3 S8170</t>
  </si>
  <si>
    <t>Оснащение образовательных организаций Архангельской области специальными транспортными средствами для перевозки детей</t>
  </si>
  <si>
    <t>18 2 00 80310</t>
  </si>
  <si>
    <t>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</si>
  <si>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09 0 00 S8530</t>
  </si>
  <si>
    <t>Мероприятия по реализации молодежной политики в муниципальных оброазованиях</t>
  </si>
  <si>
    <t>05 6 00 78880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</si>
  <si>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</t>
  </si>
  <si>
    <t>05 1 00 74740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</si>
  <si>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</si>
  <si>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16 1 00 76800</t>
  </si>
  <si>
    <t>16 2 00 80550</t>
  </si>
  <si>
    <t xml:space="preserve">800 </t>
  </si>
  <si>
    <t>21 0 00 85020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</si>
  <si>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учреждений культуры, к новому отопительному периоду</t>
  </si>
  <si>
    <t>Капитальный ремонт здания МБОУ "Черевковская средняя школа" в с.Черевково Красноборского района Архангельской области</t>
  </si>
  <si>
    <t>18 2 00 84090</t>
  </si>
  <si>
    <t>16 1 00 S6400</t>
  </si>
  <si>
    <t>244</t>
  </si>
  <si>
    <t>Мероприятия по приобретению специализированного автомобильного транспорта для осуществления пассажирских перевозок для обеспечения доступной среды для инвалидов и других маломобильных групп населения (в части субсидий местным бюджетам)</t>
  </si>
  <si>
    <t>05 6 00 7818П</t>
  </si>
  <si>
    <t>Капитальный ремонт зданий муниципальных общеобразовательных организаций за счет дотации (гранта) из федерального бюджета</t>
  </si>
  <si>
    <t>05 6 00 7481П</t>
  </si>
  <si>
    <t>Первоочередные мероприятия по обеспечению пожарной безопасности в целях подготовки муниципальных образовательных организаций к новому учебному году за счет дотации (гранта) из федерального бюджета</t>
  </si>
  <si>
    <t>05 6 00 84090</t>
  </si>
  <si>
    <t>05 1 00 71400</t>
  </si>
  <si>
    <t>06 0 00 L519F</t>
  </si>
  <si>
    <t>Государственная поддержка отрасли культуры за счет средств резевного фонда Правительства Российской Федерации</t>
  </si>
  <si>
    <t xml:space="preserve">Администрация МО "Красноборский муниципальный район" </t>
  </si>
  <si>
    <t>05 6 00 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</si>
  <si>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</si>
  <si>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 xml:space="preserve">                        от 23.12.2021 года  № 54</t>
  </si>
  <si>
    <t>05 1 00 S6980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</si>
</sst>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1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49" fontId="17" fillId="3" borderId="1" xfId="0" applyNumberFormat="1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2" fillId="0" borderId="0" xfId="0" applyFont="1"/>
    <xf numFmtId="1" fontId="21" fillId="0" borderId="1" xfId="0" applyNumberFormat="1" applyFont="1" applyBorder="1" applyAlignment="1">
      <alignment horizontal="center"/>
    </xf>
    <xf numFmtId="164" fontId="12" fillId="0" borderId="0" xfId="0" applyNumberFormat="1" applyFont="1"/>
    <xf numFmtId="0" fontId="2" fillId="0" borderId="0" xfId="0" applyFont="1" applyFill="1"/>
    <xf numFmtId="0" fontId="8" fillId="0" borderId="0" xfId="0" applyFont="1" applyFill="1"/>
    <xf numFmtId="0" fontId="17" fillId="0" borderId="0" xfId="0" applyFont="1" applyFill="1" applyAlignment="1">
      <alignment wrapText="1"/>
    </xf>
    <xf numFmtId="49" fontId="17" fillId="3" borderId="1" xfId="0" applyNumberFormat="1" applyFont="1" applyFill="1" applyBorder="1" applyAlignment="1">
      <alignment horizontal="center"/>
    </xf>
    <xf numFmtId="3" fontId="17" fillId="0" borderId="1" xfId="1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7" fillId="0" borderId="1" xfId="0" applyNumberFormat="1" applyFont="1" applyBorder="1"/>
    <xf numFmtId="164" fontId="17" fillId="3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/>
    <xf numFmtId="164" fontId="12" fillId="0" borderId="1" xfId="0" applyNumberFormat="1" applyFont="1" applyFill="1" applyBorder="1"/>
    <xf numFmtId="164" fontId="17" fillId="0" borderId="1" xfId="1" applyNumberFormat="1" applyFont="1" applyFill="1" applyBorder="1" applyAlignment="1">
      <alignment horizontal="right"/>
    </xf>
    <xf numFmtId="164" fontId="12" fillId="0" borderId="1" xfId="0" applyNumberFormat="1" applyFont="1" applyBorder="1"/>
    <xf numFmtId="164" fontId="14" fillId="0" borderId="1" xfId="0" applyNumberFormat="1" applyFont="1" applyBorder="1"/>
    <xf numFmtId="164" fontId="17" fillId="0" borderId="3" xfId="0" applyNumberFormat="1" applyFont="1" applyFill="1" applyBorder="1" applyAlignment="1">
      <alignment horizontal="right"/>
    </xf>
    <xf numFmtId="164" fontId="14" fillId="0" borderId="1" xfId="0" applyNumberFormat="1" applyFont="1" applyFill="1" applyBorder="1"/>
    <xf numFmtId="164" fontId="17" fillId="0" borderId="3" xfId="0" applyNumberFormat="1" applyFont="1" applyBorder="1" applyAlignment="1">
      <alignment horizontal="center" vertical="center" wrapText="1"/>
    </xf>
    <xf numFmtId="0" fontId="23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3" fillId="0" borderId="0" xfId="0" applyFont="1" applyFill="1"/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931"/>
  <sheetViews>
    <sheetView tabSelected="1" zoomScale="130" zoomScaleNormal="130" workbookViewId="0">
      <selection activeCell="A627" sqref="A627"/>
    </sheetView>
  </sheetViews>
  <sheetFormatPr defaultColWidth="8.88671875" defaultRowHeight="13.2"/>
  <cols>
    <col min="1" max="1" width="98.109375" style="118" customWidth="1"/>
    <col min="2" max="2" width="5.5546875" style="2" customWidth="1"/>
    <col min="3" max="3" width="6.33203125" style="7" customWidth="1"/>
    <col min="4" max="4" width="5" style="7" customWidth="1"/>
    <col min="5" max="5" width="12" style="7" customWidth="1"/>
    <col min="6" max="6" width="4.44140625" style="7" customWidth="1"/>
    <col min="7" max="7" width="9.33203125" style="82" hidden="1" customWidth="1"/>
    <col min="8" max="8" width="8.88671875" style="38" hidden="1" customWidth="1"/>
    <col min="9" max="9" width="10.33203125" style="38" customWidth="1"/>
    <col min="10" max="10" width="8.88671875" style="1" customWidth="1"/>
    <col min="11" max="16384" width="8.88671875" style="1"/>
  </cols>
  <sheetData>
    <row r="1" spans="1:13" ht="6" customHeight="1">
      <c r="A1" s="112" t="s">
        <v>26</v>
      </c>
      <c r="B1" s="84"/>
      <c r="C1" s="84"/>
      <c r="D1" s="84"/>
      <c r="E1" s="84"/>
      <c r="F1" s="84"/>
      <c r="I1" s="69"/>
    </row>
    <row r="2" spans="1:13">
      <c r="A2" s="113"/>
      <c r="B2" s="83"/>
      <c r="C2" s="83"/>
      <c r="D2" s="83"/>
      <c r="E2" s="83"/>
      <c r="F2" s="83"/>
      <c r="I2" s="69" t="s">
        <v>501</v>
      </c>
    </row>
    <row r="3" spans="1:13">
      <c r="A3" s="113"/>
      <c r="B3" s="83"/>
      <c r="C3" s="83"/>
      <c r="D3" s="83"/>
      <c r="E3" s="83"/>
      <c r="F3" s="83"/>
      <c r="I3" s="70" t="s">
        <v>295</v>
      </c>
    </row>
    <row r="4" spans="1:13">
      <c r="A4" s="113"/>
      <c r="B4" s="83"/>
      <c r="C4" s="83"/>
      <c r="D4" s="83"/>
      <c r="E4" s="83"/>
      <c r="F4" s="83"/>
      <c r="I4" s="69" t="s">
        <v>541</v>
      </c>
    </row>
    <row r="5" spans="1:13">
      <c r="A5" s="113"/>
      <c r="B5" s="83"/>
      <c r="C5" s="83"/>
      <c r="D5" s="83"/>
      <c r="E5" s="83"/>
      <c r="F5" s="83"/>
      <c r="I5" s="69"/>
    </row>
    <row r="6" spans="1:13">
      <c r="A6" s="113"/>
      <c r="B6" s="83"/>
      <c r="C6" s="83"/>
      <c r="D6" s="83"/>
      <c r="E6" s="83"/>
      <c r="F6" s="83"/>
      <c r="I6" s="69" t="s">
        <v>460</v>
      </c>
    </row>
    <row r="7" spans="1:13">
      <c r="A7" s="113"/>
      <c r="B7" s="83"/>
      <c r="C7" s="83"/>
      <c r="D7" s="83"/>
      <c r="E7" s="83"/>
      <c r="F7" s="83"/>
      <c r="I7" s="70" t="s">
        <v>295</v>
      </c>
    </row>
    <row r="8" spans="1:13">
      <c r="A8" s="113"/>
      <c r="B8" s="83"/>
      <c r="C8" s="83"/>
      <c r="D8" s="83"/>
      <c r="E8" s="83"/>
      <c r="F8" s="83"/>
      <c r="I8" s="69" t="s">
        <v>461</v>
      </c>
    </row>
    <row r="9" spans="1:13" s="10" customFormat="1" ht="29.25" customHeight="1">
      <c r="A9" s="119" t="s">
        <v>459</v>
      </c>
      <c r="B9" s="119"/>
      <c r="C9" s="119"/>
      <c r="D9" s="119"/>
      <c r="E9" s="119"/>
      <c r="F9" s="119"/>
      <c r="G9" s="119"/>
      <c r="H9" s="119"/>
      <c r="I9" s="119"/>
    </row>
    <row r="10" spans="1:13" ht="13.5" customHeight="1">
      <c r="A10" s="120"/>
      <c r="B10" s="120"/>
      <c r="C10" s="120"/>
      <c r="D10" s="120"/>
      <c r="E10" s="120"/>
      <c r="F10" s="120"/>
      <c r="G10" s="120"/>
    </row>
    <row r="11" spans="1:13" ht="39.75" customHeight="1">
      <c r="A11" s="114" t="s">
        <v>3</v>
      </c>
      <c r="B11" s="64" t="s">
        <v>32</v>
      </c>
      <c r="C11" s="63" t="s">
        <v>218</v>
      </c>
      <c r="D11" s="63" t="s">
        <v>4</v>
      </c>
      <c r="E11" s="63" t="s">
        <v>0</v>
      </c>
      <c r="F11" s="63" t="s">
        <v>262</v>
      </c>
      <c r="G11" s="110" t="s">
        <v>40</v>
      </c>
      <c r="H11" s="110" t="s">
        <v>323</v>
      </c>
      <c r="I11" s="110" t="s">
        <v>40</v>
      </c>
    </row>
    <row r="12" spans="1:13" s="74" customFormat="1" ht="10.95" customHeight="1">
      <c r="A12" s="115">
        <v>1</v>
      </c>
      <c r="B12" s="72">
        <v>2</v>
      </c>
      <c r="C12" s="72">
        <v>3</v>
      </c>
      <c r="D12" s="72">
        <v>4</v>
      </c>
      <c r="E12" s="72">
        <v>5</v>
      </c>
      <c r="F12" s="72">
        <v>6</v>
      </c>
      <c r="G12" s="91">
        <v>7</v>
      </c>
      <c r="H12" s="91">
        <v>8</v>
      </c>
      <c r="I12" s="91">
        <v>7</v>
      </c>
    </row>
    <row r="13" spans="1:13" s="10" customFormat="1" ht="13.8">
      <c r="A13" s="25" t="s">
        <v>538</v>
      </c>
      <c r="B13" s="16" t="s">
        <v>22</v>
      </c>
      <c r="C13" s="27"/>
      <c r="D13" s="27"/>
      <c r="E13" s="27"/>
      <c r="F13" s="27"/>
      <c r="G13" s="98">
        <f>G14+G154+G300+G365+G479+G141+G212+G416+G281</f>
        <v>339000.39999999997</v>
      </c>
      <c r="H13" s="98">
        <f t="shared" ref="H13:I13" si="0">H14+H154+H300+H365+H479+H141+H212+H416+H281</f>
        <v>389.3</v>
      </c>
      <c r="I13" s="98">
        <f t="shared" si="0"/>
        <v>339389.7</v>
      </c>
    </row>
    <row r="14" spans="1:13" s="9" customFormat="1" ht="15">
      <c r="A14" s="28" t="s">
        <v>1</v>
      </c>
      <c r="B14" s="16" t="s">
        <v>22</v>
      </c>
      <c r="C14" s="16" t="s">
        <v>5</v>
      </c>
      <c r="D14" s="16"/>
      <c r="E14" s="16"/>
      <c r="F14" s="16"/>
      <c r="G14" s="98">
        <f>G15+G20+G34+G69+G78+G64</f>
        <v>47306.3</v>
      </c>
      <c r="H14" s="98">
        <f t="shared" ref="H14" si="1">H15+H20+H34+H69+H78+H64</f>
        <v>28.5</v>
      </c>
      <c r="I14" s="98">
        <f t="shared" ref="I14:I77" si="2">G14+H14</f>
        <v>47334.8</v>
      </c>
    </row>
    <row r="15" spans="1:13" s="4" customFormat="1" ht="13.8">
      <c r="A15" s="22" t="s">
        <v>224</v>
      </c>
      <c r="B15" s="18" t="s">
        <v>22</v>
      </c>
      <c r="C15" s="18" t="s">
        <v>5</v>
      </c>
      <c r="D15" s="18" t="s">
        <v>6</v>
      </c>
      <c r="E15" s="16"/>
      <c r="F15" s="16"/>
      <c r="G15" s="99">
        <f t="shared" ref="G15:H18" si="3">G16</f>
        <v>2030.7</v>
      </c>
      <c r="H15" s="99">
        <f t="shared" si="3"/>
        <v>0</v>
      </c>
      <c r="I15" s="99">
        <f t="shared" si="2"/>
        <v>2030.7</v>
      </c>
      <c r="J15" s="10"/>
      <c r="K15" s="10"/>
      <c r="L15" s="10"/>
      <c r="M15" s="10"/>
    </row>
    <row r="16" spans="1:13" s="8" customFormat="1" ht="12">
      <c r="A16" s="21" t="s">
        <v>56</v>
      </c>
      <c r="B16" s="20" t="s">
        <v>22</v>
      </c>
      <c r="C16" s="20" t="s">
        <v>5</v>
      </c>
      <c r="D16" s="20" t="s">
        <v>6</v>
      </c>
      <c r="E16" s="20" t="s">
        <v>131</v>
      </c>
      <c r="F16" s="16"/>
      <c r="G16" s="100">
        <f t="shared" si="3"/>
        <v>2030.7</v>
      </c>
      <c r="H16" s="100">
        <f t="shared" si="3"/>
        <v>0</v>
      </c>
      <c r="I16" s="100">
        <f t="shared" si="2"/>
        <v>2030.7</v>
      </c>
    </row>
    <row r="17" spans="1:9" s="2" customFormat="1" ht="12">
      <c r="A17" s="55" t="s">
        <v>57</v>
      </c>
      <c r="B17" s="20" t="s">
        <v>22</v>
      </c>
      <c r="C17" s="20" t="s">
        <v>5</v>
      </c>
      <c r="D17" s="20" t="s">
        <v>6</v>
      </c>
      <c r="E17" s="20" t="s">
        <v>132</v>
      </c>
      <c r="F17" s="20"/>
      <c r="G17" s="100">
        <f t="shared" si="3"/>
        <v>2030.7</v>
      </c>
      <c r="H17" s="100">
        <f t="shared" si="3"/>
        <v>0</v>
      </c>
      <c r="I17" s="100">
        <f t="shared" si="2"/>
        <v>2030.7</v>
      </c>
    </row>
    <row r="18" spans="1:9" s="2" customFormat="1" ht="24">
      <c r="A18" s="21" t="s">
        <v>483</v>
      </c>
      <c r="B18" s="20" t="s">
        <v>22</v>
      </c>
      <c r="C18" s="20" t="s">
        <v>5</v>
      </c>
      <c r="D18" s="20" t="s">
        <v>6</v>
      </c>
      <c r="E18" s="20" t="s">
        <v>132</v>
      </c>
      <c r="F18" s="20" t="s">
        <v>58</v>
      </c>
      <c r="G18" s="100">
        <f t="shared" si="3"/>
        <v>2030.7</v>
      </c>
      <c r="H18" s="100">
        <f t="shared" si="3"/>
        <v>0</v>
      </c>
      <c r="I18" s="100">
        <f t="shared" si="2"/>
        <v>2030.7</v>
      </c>
    </row>
    <row r="19" spans="1:9" s="2" customFormat="1" ht="12">
      <c r="A19" s="21" t="s">
        <v>61</v>
      </c>
      <c r="B19" s="20" t="s">
        <v>22</v>
      </c>
      <c r="C19" s="20" t="s">
        <v>5</v>
      </c>
      <c r="D19" s="20" t="s">
        <v>6</v>
      </c>
      <c r="E19" s="20" t="s">
        <v>132</v>
      </c>
      <c r="F19" s="20" t="s">
        <v>60</v>
      </c>
      <c r="G19" s="100">
        <v>2030.7</v>
      </c>
      <c r="H19" s="101"/>
      <c r="I19" s="100">
        <f t="shared" si="2"/>
        <v>2030.7</v>
      </c>
    </row>
    <row r="20" spans="1:9" s="2" customFormat="1" ht="24">
      <c r="A20" s="22" t="s">
        <v>28</v>
      </c>
      <c r="B20" s="18" t="s">
        <v>22</v>
      </c>
      <c r="C20" s="18" t="s">
        <v>5</v>
      </c>
      <c r="D20" s="18" t="s">
        <v>7</v>
      </c>
      <c r="E20" s="18"/>
      <c r="F20" s="18"/>
      <c r="G20" s="99">
        <f>G21</f>
        <v>1338.3</v>
      </c>
      <c r="H20" s="99">
        <f t="shared" ref="H20" si="4">H21</f>
        <v>-21.5</v>
      </c>
      <c r="I20" s="100">
        <f t="shared" si="2"/>
        <v>1316.8</v>
      </c>
    </row>
    <row r="21" spans="1:9" s="2" customFormat="1" ht="12">
      <c r="A21" s="21" t="s">
        <v>62</v>
      </c>
      <c r="B21" s="20" t="s">
        <v>22</v>
      </c>
      <c r="C21" s="20" t="s">
        <v>5</v>
      </c>
      <c r="D21" s="20" t="s">
        <v>7</v>
      </c>
      <c r="E21" s="20" t="s">
        <v>133</v>
      </c>
      <c r="F21" s="20"/>
      <c r="G21" s="100">
        <f>G22+G26</f>
        <v>1338.3</v>
      </c>
      <c r="H21" s="100">
        <f t="shared" ref="H21" si="5">H22+H26</f>
        <v>-21.5</v>
      </c>
      <c r="I21" s="100">
        <f t="shared" si="2"/>
        <v>1316.8</v>
      </c>
    </row>
    <row r="22" spans="1:9" s="2" customFormat="1" ht="12">
      <c r="A22" s="21" t="s">
        <v>63</v>
      </c>
      <c r="B22" s="20" t="s">
        <v>22</v>
      </c>
      <c r="C22" s="20" t="s">
        <v>5</v>
      </c>
      <c r="D22" s="20" t="s">
        <v>7</v>
      </c>
      <c r="E22" s="20" t="s">
        <v>134</v>
      </c>
      <c r="F22" s="20"/>
      <c r="G22" s="100">
        <f t="shared" ref="G22:H24" si="6">G23</f>
        <v>1056.5</v>
      </c>
      <c r="H22" s="100">
        <f t="shared" si="6"/>
        <v>-21.5</v>
      </c>
      <c r="I22" s="100">
        <f t="shared" si="2"/>
        <v>1035</v>
      </c>
    </row>
    <row r="23" spans="1:9" s="2" customFormat="1" ht="12">
      <c r="A23" s="55" t="s">
        <v>57</v>
      </c>
      <c r="B23" s="20" t="s">
        <v>22</v>
      </c>
      <c r="C23" s="20" t="s">
        <v>5</v>
      </c>
      <c r="D23" s="20" t="s">
        <v>7</v>
      </c>
      <c r="E23" s="20" t="s">
        <v>135</v>
      </c>
      <c r="F23" s="20"/>
      <c r="G23" s="100">
        <f t="shared" si="6"/>
        <v>1056.5</v>
      </c>
      <c r="H23" s="100">
        <f t="shared" si="6"/>
        <v>-21.5</v>
      </c>
      <c r="I23" s="100">
        <f t="shared" si="2"/>
        <v>1035</v>
      </c>
    </row>
    <row r="24" spans="1:9" s="2" customFormat="1" ht="24">
      <c r="A24" s="21" t="s">
        <v>483</v>
      </c>
      <c r="B24" s="20" t="s">
        <v>22</v>
      </c>
      <c r="C24" s="20" t="s">
        <v>5</v>
      </c>
      <c r="D24" s="20" t="s">
        <v>7</v>
      </c>
      <c r="E24" s="20" t="s">
        <v>135</v>
      </c>
      <c r="F24" s="20" t="s">
        <v>58</v>
      </c>
      <c r="G24" s="100">
        <f t="shared" si="6"/>
        <v>1056.5</v>
      </c>
      <c r="H24" s="100">
        <f t="shared" si="6"/>
        <v>-21.5</v>
      </c>
      <c r="I24" s="100">
        <f t="shared" si="2"/>
        <v>1035</v>
      </c>
    </row>
    <row r="25" spans="1:9" s="2" customFormat="1" ht="12">
      <c r="A25" s="21" t="s">
        <v>61</v>
      </c>
      <c r="B25" s="20" t="s">
        <v>22</v>
      </c>
      <c r="C25" s="20" t="s">
        <v>5</v>
      </c>
      <c r="D25" s="20" t="s">
        <v>7</v>
      </c>
      <c r="E25" s="20" t="s">
        <v>135</v>
      </c>
      <c r="F25" s="20" t="s">
        <v>60</v>
      </c>
      <c r="G25" s="100">
        <v>1056.5</v>
      </c>
      <c r="H25" s="101">
        <f>-21.5</f>
        <v>-21.5</v>
      </c>
      <c r="I25" s="100">
        <f t="shared" si="2"/>
        <v>1035</v>
      </c>
    </row>
    <row r="26" spans="1:9" s="2" customFormat="1" ht="12">
      <c r="A26" s="21" t="s">
        <v>64</v>
      </c>
      <c r="B26" s="20" t="s">
        <v>22</v>
      </c>
      <c r="C26" s="20" t="s">
        <v>5</v>
      </c>
      <c r="D26" s="20" t="s">
        <v>7</v>
      </c>
      <c r="E26" s="20" t="s">
        <v>136</v>
      </c>
      <c r="F26" s="20"/>
      <c r="G26" s="100">
        <f>G27</f>
        <v>281.8</v>
      </c>
      <c r="H26" s="100">
        <f t="shared" ref="H26" si="7">H27</f>
        <v>0</v>
      </c>
      <c r="I26" s="100">
        <f t="shared" si="2"/>
        <v>281.8</v>
      </c>
    </row>
    <row r="27" spans="1:9" s="2" customFormat="1" ht="12">
      <c r="A27" s="55" t="s">
        <v>57</v>
      </c>
      <c r="B27" s="20" t="s">
        <v>22</v>
      </c>
      <c r="C27" s="20" t="s">
        <v>5</v>
      </c>
      <c r="D27" s="20" t="s">
        <v>7</v>
      </c>
      <c r="E27" s="20" t="s">
        <v>137</v>
      </c>
      <c r="F27" s="20"/>
      <c r="G27" s="100">
        <f>G28+G30+G32</f>
        <v>281.8</v>
      </c>
      <c r="H27" s="100">
        <f t="shared" ref="H27" si="8">H28+H30+H32</f>
        <v>0</v>
      </c>
      <c r="I27" s="100">
        <f t="shared" si="2"/>
        <v>281.8</v>
      </c>
    </row>
    <row r="28" spans="1:9" s="2" customFormat="1" ht="24">
      <c r="A28" s="21" t="s">
        <v>483</v>
      </c>
      <c r="B28" s="20" t="s">
        <v>22</v>
      </c>
      <c r="C28" s="20" t="s">
        <v>5</v>
      </c>
      <c r="D28" s="20" t="s">
        <v>7</v>
      </c>
      <c r="E28" s="20" t="s">
        <v>137</v>
      </c>
      <c r="F28" s="20" t="s">
        <v>58</v>
      </c>
      <c r="G28" s="100">
        <f>G29</f>
        <v>278</v>
      </c>
      <c r="H28" s="100">
        <f t="shared" ref="H28" si="9">H29</f>
        <v>-10</v>
      </c>
      <c r="I28" s="100">
        <f t="shared" si="2"/>
        <v>268</v>
      </c>
    </row>
    <row r="29" spans="1:9" s="2" customFormat="1" ht="12">
      <c r="A29" s="21" t="s">
        <v>61</v>
      </c>
      <c r="B29" s="20" t="s">
        <v>22</v>
      </c>
      <c r="C29" s="20" t="s">
        <v>5</v>
      </c>
      <c r="D29" s="20" t="s">
        <v>7</v>
      </c>
      <c r="E29" s="20" t="s">
        <v>137</v>
      </c>
      <c r="F29" s="20" t="s">
        <v>60</v>
      </c>
      <c r="G29" s="100">
        <v>278</v>
      </c>
      <c r="H29" s="101">
        <f>-10</f>
        <v>-10</v>
      </c>
      <c r="I29" s="100">
        <f t="shared" si="2"/>
        <v>268</v>
      </c>
    </row>
    <row r="30" spans="1:9" s="2" customFormat="1" ht="12">
      <c r="A30" s="21" t="s">
        <v>485</v>
      </c>
      <c r="B30" s="20" t="s">
        <v>22</v>
      </c>
      <c r="C30" s="20" t="s">
        <v>5</v>
      </c>
      <c r="D30" s="20" t="s">
        <v>7</v>
      </c>
      <c r="E30" s="20" t="s">
        <v>137</v>
      </c>
      <c r="F30" s="20" t="s">
        <v>65</v>
      </c>
      <c r="G30" s="100">
        <f>G31</f>
        <v>3.5</v>
      </c>
      <c r="H30" s="100">
        <f t="shared" ref="H30" si="10">H31</f>
        <v>10</v>
      </c>
      <c r="I30" s="100">
        <f t="shared" si="2"/>
        <v>13.5</v>
      </c>
    </row>
    <row r="31" spans="1:9" s="2" customFormat="1" ht="12">
      <c r="A31" s="21" t="s">
        <v>86</v>
      </c>
      <c r="B31" s="20" t="s">
        <v>22</v>
      </c>
      <c r="C31" s="20" t="s">
        <v>5</v>
      </c>
      <c r="D31" s="20" t="s">
        <v>7</v>
      </c>
      <c r="E31" s="20" t="s">
        <v>137</v>
      </c>
      <c r="F31" s="20" t="s">
        <v>66</v>
      </c>
      <c r="G31" s="100">
        <v>3.5</v>
      </c>
      <c r="H31" s="101">
        <f>10</f>
        <v>10</v>
      </c>
      <c r="I31" s="100">
        <f t="shared" si="2"/>
        <v>13.5</v>
      </c>
    </row>
    <row r="32" spans="1:9" s="2" customFormat="1" ht="12">
      <c r="A32" s="21" t="s">
        <v>69</v>
      </c>
      <c r="B32" s="20" t="s">
        <v>22</v>
      </c>
      <c r="C32" s="20" t="s">
        <v>5</v>
      </c>
      <c r="D32" s="20" t="s">
        <v>7</v>
      </c>
      <c r="E32" s="20" t="s">
        <v>137</v>
      </c>
      <c r="F32" s="20" t="s">
        <v>22</v>
      </c>
      <c r="G32" s="100">
        <f>G33</f>
        <v>0.3</v>
      </c>
      <c r="H32" s="100">
        <f t="shared" ref="H32" si="11">H33</f>
        <v>0</v>
      </c>
      <c r="I32" s="100">
        <f t="shared" si="2"/>
        <v>0.3</v>
      </c>
    </row>
    <row r="33" spans="1:9" s="2" customFormat="1" ht="12">
      <c r="A33" s="21" t="s">
        <v>70</v>
      </c>
      <c r="B33" s="20" t="s">
        <v>22</v>
      </c>
      <c r="C33" s="20" t="s">
        <v>5</v>
      </c>
      <c r="D33" s="20" t="s">
        <v>7</v>
      </c>
      <c r="E33" s="20" t="s">
        <v>137</v>
      </c>
      <c r="F33" s="20" t="s">
        <v>68</v>
      </c>
      <c r="G33" s="100">
        <v>0.3</v>
      </c>
      <c r="H33" s="101"/>
      <c r="I33" s="100">
        <f t="shared" si="2"/>
        <v>0.3</v>
      </c>
    </row>
    <row r="34" spans="1:9" s="8" customFormat="1" ht="24">
      <c r="A34" s="22" t="s">
        <v>225</v>
      </c>
      <c r="B34" s="18" t="s">
        <v>22</v>
      </c>
      <c r="C34" s="18" t="s">
        <v>5</v>
      </c>
      <c r="D34" s="18" t="s">
        <v>14</v>
      </c>
      <c r="E34" s="18"/>
      <c r="F34" s="18"/>
      <c r="G34" s="99">
        <f>G39+G35</f>
        <v>27881.5</v>
      </c>
      <c r="H34" s="99">
        <f t="shared" ref="H34" si="12">H39+H35</f>
        <v>9.4</v>
      </c>
      <c r="I34" s="99">
        <f t="shared" si="2"/>
        <v>27890.9</v>
      </c>
    </row>
    <row r="35" spans="1:9" s="8" customFormat="1" ht="12">
      <c r="A35" s="21" t="s">
        <v>380</v>
      </c>
      <c r="B35" s="20" t="s">
        <v>22</v>
      </c>
      <c r="C35" s="20" t="s">
        <v>5</v>
      </c>
      <c r="D35" s="20" t="s">
        <v>14</v>
      </c>
      <c r="E35" s="20" t="s">
        <v>138</v>
      </c>
      <c r="F35" s="20"/>
      <c r="G35" s="100">
        <f t="shared" ref="G35:H37" si="13">G36</f>
        <v>35</v>
      </c>
      <c r="H35" s="100">
        <f t="shared" si="13"/>
        <v>0</v>
      </c>
      <c r="I35" s="100">
        <f t="shared" si="2"/>
        <v>35</v>
      </c>
    </row>
    <row r="36" spans="1:9" s="8" customFormat="1" ht="12">
      <c r="A36" s="21" t="s">
        <v>88</v>
      </c>
      <c r="B36" s="20" t="s">
        <v>22</v>
      </c>
      <c r="C36" s="20" t="s">
        <v>5</v>
      </c>
      <c r="D36" s="20" t="s">
        <v>14</v>
      </c>
      <c r="E36" s="20" t="s">
        <v>221</v>
      </c>
      <c r="F36" s="20"/>
      <c r="G36" s="100">
        <f t="shared" si="13"/>
        <v>35</v>
      </c>
      <c r="H36" s="100">
        <f t="shared" si="13"/>
        <v>0</v>
      </c>
      <c r="I36" s="100">
        <f t="shared" si="2"/>
        <v>35</v>
      </c>
    </row>
    <row r="37" spans="1:9" s="8" customFormat="1" ht="12">
      <c r="A37" s="21" t="s">
        <v>485</v>
      </c>
      <c r="B37" s="20" t="s">
        <v>22</v>
      </c>
      <c r="C37" s="20" t="s">
        <v>5</v>
      </c>
      <c r="D37" s="20" t="s">
        <v>14</v>
      </c>
      <c r="E37" s="20" t="s">
        <v>221</v>
      </c>
      <c r="F37" s="20" t="s">
        <v>65</v>
      </c>
      <c r="G37" s="100">
        <f t="shared" si="13"/>
        <v>35</v>
      </c>
      <c r="H37" s="100">
        <f t="shared" si="13"/>
        <v>0</v>
      </c>
      <c r="I37" s="100">
        <f t="shared" si="2"/>
        <v>35</v>
      </c>
    </row>
    <row r="38" spans="1:9" s="8" customFormat="1" ht="15" customHeight="1">
      <c r="A38" s="21" t="s">
        <v>86</v>
      </c>
      <c r="B38" s="20" t="s">
        <v>22</v>
      </c>
      <c r="C38" s="20" t="s">
        <v>5</v>
      </c>
      <c r="D38" s="20" t="s">
        <v>14</v>
      </c>
      <c r="E38" s="20" t="s">
        <v>221</v>
      </c>
      <c r="F38" s="20" t="s">
        <v>66</v>
      </c>
      <c r="G38" s="100">
        <v>35</v>
      </c>
      <c r="H38" s="101"/>
      <c r="I38" s="100">
        <f t="shared" si="2"/>
        <v>35</v>
      </c>
    </row>
    <row r="39" spans="1:9" s="2" customFormat="1" ht="12">
      <c r="A39" s="21" t="s">
        <v>87</v>
      </c>
      <c r="B39" s="20" t="s">
        <v>22</v>
      </c>
      <c r="C39" s="20" t="s">
        <v>5</v>
      </c>
      <c r="D39" s="20" t="s">
        <v>14</v>
      </c>
      <c r="E39" s="20" t="s">
        <v>139</v>
      </c>
      <c r="F39" s="20"/>
      <c r="G39" s="100">
        <f>G54+G40+G46+G49+G61</f>
        <v>27846.5</v>
      </c>
      <c r="H39" s="100">
        <f t="shared" ref="H39" si="14">H54+H40+H46+H49+H61</f>
        <v>9.4</v>
      </c>
      <c r="I39" s="100">
        <f t="shared" si="2"/>
        <v>27855.9</v>
      </c>
    </row>
    <row r="40" spans="1:9" s="52" customFormat="1" ht="12">
      <c r="A40" s="21" t="s">
        <v>482</v>
      </c>
      <c r="B40" s="80" t="s">
        <v>22</v>
      </c>
      <c r="C40" s="80" t="s">
        <v>5</v>
      </c>
      <c r="D40" s="80" t="s">
        <v>14</v>
      </c>
      <c r="E40" s="80" t="s">
        <v>283</v>
      </c>
      <c r="F40" s="80"/>
      <c r="G40" s="102">
        <f>G41</f>
        <v>1464.6</v>
      </c>
      <c r="H40" s="102">
        <f t="shared" ref="H40" si="15">H41</f>
        <v>0</v>
      </c>
      <c r="I40" s="100">
        <f t="shared" si="2"/>
        <v>1464.6</v>
      </c>
    </row>
    <row r="41" spans="1:9" s="2" customFormat="1" ht="24">
      <c r="A41" s="21" t="s">
        <v>376</v>
      </c>
      <c r="B41" s="20" t="s">
        <v>22</v>
      </c>
      <c r="C41" s="20" t="s">
        <v>5</v>
      </c>
      <c r="D41" s="20" t="s">
        <v>14</v>
      </c>
      <c r="E41" s="20" t="s">
        <v>240</v>
      </c>
      <c r="F41" s="20"/>
      <c r="G41" s="100">
        <f>G42+G44</f>
        <v>1464.6</v>
      </c>
      <c r="H41" s="100">
        <f t="shared" ref="H41" si="16">H42+H44</f>
        <v>0</v>
      </c>
      <c r="I41" s="100">
        <f t="shared" si="2"/>
        <v>1464.6</v>
      </c>
    </row>
    <row r="42" spans="1:9" s="2" customFormat="1" ht="24">
      <c r="A42" s="21" t="s">
        <v>483</v>
      </c>
      <c r="B42" s="20" t="s">
        <v>22</v>
      </c>
      <c r="C42" s="20" t="s">
        <v>5</v>
      </c>
      <c r="D42" s="20" t="s">
        <v>14</v>
      </c>
      <c r="E42" s="20" t="s">
        <v>240</v>
      </c>
      <c r="F42" s="20" t="s">
        <v>58</v>
      </c>
      <c r="G42" s="100">
        <f>G43</f>
        <v>1334.6</v>
      </c>
      <c r="H42" s="100">
        <f t="shared" ref="H42" si="17">H43</f>
        <v>3.3999999999999995</v>
      </c>
      <c r="I42" s="100">
        <f t="shared" si="2"/>
        <v>1338</v>
      </c>
    </row>
    <row r="43" spans="1:9" s="2" customFormat="1" ht="12">
      <c r="A43" s="21" t="s">
        <v>61</v>
      </c>
      <c r="B43" s="20" t="s">
        <v>22</v>
      </c>
      <c r="C43" s="20" t="s">
        <v>5</v>
      </c>
      <c r="D43" s="20" t="s">
        <v>14</v>
      </c>
      <c r="E43" s="20" t="s">
        <v>240</v>
      </c>
      <c r="F43" s="20" t="s">
        <v>60</v>
      </c>
      <c r="G43" s="100">
        <v>1334.6</v>
      </c>
      <c r="H43" s="101">
        <f>9.6-6.2</f>
        <v>3.3999999999999995</v>
      </c>
      <c r="I43" s="100">
        <f t="shared" si="2"/>
        <v>1338</v>
      </c>
    </row>
    <row r="44" spans="1:9" s="2" customFormat="1" ht="12">
      <c r="A44" s="21" t="s">
        <v>485</v>
      </c>
      <c r="B44" s="20" t="s">
        <v>22</v>
      </c>
      <c r="C44" s="20" t="s">
        <v>5</v>
      </c>
      <c r="D44" s="20" t="s">
        <v>14</v>
      </c>
      <c r="E44" s="20" t="s">
        <v>240</v>
      </c>
      <c r="F44" s="20" t="s">
        <v>65</v>
      </c>
      <c r="G44" s="100">
        <f>G45</f>
        <v>130</v>
      </c>
      <c r="H44" s="100">
        <f>H45</f>
        <v>-3.4</v>
      </c>
      <c r="I44" s="100">
        <f t="shared" si="2"/>
        <v>126.6</v>
      </c>
    </row>
    <row r="45" spans="1:9" s="2" customFormat="1" ht="12">
      <c r="A45" s="21" t="s">
        <v>86</v>
      </c>
      <c r="B45" s="20" t="s">
        <v>22</v>
      </c>
      <c r="C45" s="20" t="s">
        <v>5</v>
      </c>
      <c r="D45" s="20" t="s">
        <v>14</v>
      </c>
      <c r="E45" s="20" t="s">
        <v>240</v>
      </c>
      <c r="F45" s="20" t="s">
        <v>66</v>
      </c>
      <c r="G45" s="100">
        <v>130</v>
      </c>
      <c r="H45" s="101">
        <f>-3.4</f>
        <v>-3.4</v>
      </c>
      <c r="I45" s="100">
        <f t="shared" si="2"/>
        <v>126.6</v>
      </c>
    </row>
    <row r="46" spans="1:9" s="52" customFormat="1" ht="24">
      <c r="A46" s="21" t="s">
        <v>239</v>
      </c>
      <c r="B46" s="20" t="s">
        <v>22</v>
      </c>
      <c r="C46" s="20" t="s">
        <v>5</v>
      </c>
      <c r="D46" s="20" t="s">
        <v>14</v>
      </c>
      <c r="E46" s="20" t="s">
        <v>140</v>
      </c>
      <c r="F46" s="20"/>
      <c r="G46" s="100">
        <f>G47</f>
        <v>7</v>
      </c>
      <c r="H46" s="100">
        <f t="shared" ref="H46:H47" si="18">H47</f>
        <v>0</v>
      </c>
      <c r="I46" s="100">
        <f t="shared" si="2"/>
        <v>7</v>
      </c>
    </row>
    <row r="47" spans="1:9" s="52" customFormat="1" ht="12">
      <c r="A47" s="21" t="s">
        <v>485</v>
      </c>
      <c r="B47" s="20" t="s">
        <v>22</v>
      </c>
      <c r="C47" s="20" t="s">
        <v>5</v>
      </c>
      <c r="D47" s="20" t="s">
        <v>14</v>
      </c>
      <c r="E47" s="20" t="s">
        <v>140</v>
      </c>
      <c r="F47" s="20" t="s">
        <v>65</v>
      </c>
      <c r="G47" s="100">
        <f>G48</f>
        <v>7</v>
      </c>
      <c r="H47" s="100">
        <f t="shared" si="18"/>
        <v>0</v>
      </c>
      <c r="I47" s="100">
        <f t="shared" si="2"/>
        <v>7</v>
      </c>
    </row>
    <row r="48" spans="1:9" s="52" customFormat="1" ht="12">
      <c r="A48" s="21" t="s">
        <v>86</v>
      </c>
      <c r="B48" s="20" t="s">
        <v>22</v>
      </c>
      <c r="C48" s="20" t="s">
        <v>5</v>
      </c>
      <c r="D48" s="20" t="s">
        <v>14</v>
      </c>
      <c r="E48" s="20" t="s">
        <v>140</v>
      </c>
      <c r="F48" s="20" t="s">
        <v>66</v>
      </c>
      <c r="G48" s="100">
        <v>7</v>
      </c>
      <c r="H48" s="103"/>
      <c r="I48" s="100">
        <f t="shared" si="2"/>
        <v>7</v>
      </c>
    </row>
    <row r="49" spans="1:13" s="52" customFormat="1" ht="12">
      <c r="A49" s="21" t="s">
        <v>89</v>
      </c>
      <c r="B49" s="20" t="s">
        <v>22</v>
      </c>
      <c r="C49" s="20" t="s">
        <v>5</v>
      </c>
      <c r="D49" s="20" t="s">
        <v>14</v>
      </c>
      <c r="E49" s="20" t="s">
        <v>141</v>
      </c>
      <c r="F49" s="20"/>
      <c r="G49" s="100">
        <f>G50+G52</f>
        <v>366.1</v>
      </c>
      <c r="H49" s="100">
        <f t="shared" ref="H49" si="19">H50+H52</f>
        <v>0</v>
      </c>
      <c r="I49" s="100">
        <f t="shared" si="2"/>
        <v>366.1</v>
      </c>
    </row>
    <row r="50" spans="1:13" s="52" customFormat="1" ht="24">
      <c r="A50" s="21" t="s">
        <v>483</v>
      </c>
      <c r="B50" s="20" t="s">
        <v>22</v>
      </c>
      <c r="C50" s="20" t="s">
        <v>5</v>
      </c>
      <c r="D50" s="20" t="s">
        <v>14</v>
      </c>
      <c r="E50" s="20" t="s">
        <v>141</v>
      </c>
      <c r="F50" s="20" t="s">
        <v>58</v>
      </c>
      <c r="G50" s="100">
        <f>G51</f>
        <v>215.6</v>
      </c>
      <c r="H50" s="100">
        <f t="shared" ref="H50" si="20">H51</f>
        <v>7.3</v>
      </c>
      <c r="I50" s="100">
        <f t="shared" si="2"/>
        <v>222.9</v>
      </c>
    </row>
    <row r="51" spans="1:13" s="52" customFormat="1" ht="12">
      <c r="A51" s="21" t="s">
        <v>61</v>
      </c>
      <c r="B51" s="20" t="s">
        <v>22</v>
      </c>
      <c r="C51" s="20" t="s">
        <v>5</v>
      </c>
      <c r="D51" s="20" t="s">
        <v>14</v>
      </c>
      <c r="E51" s="20" t="s">
        <v>141</v>
      </c>
      <c r="F51" s="20" t="s">
        <v>60</v>
      </c>
      <c r="G51" s="100">
        <v>215.6</v>
      </c>
      <c r="H51" s="103">
        <f>7.3</f>
        <v>7.3</v>
      </c>
      <c r="I51" s="100">
        <f t="shared" si="2"/>
        <v>222.9</v>
      </c>
    </row>
    <row r="52" spans="1:13" s="52" customFormat="1" ht="12">
      <c r="A52" s="21" t="s">
        <v>485</v>
      </c>
      <c r="B52" s="20" t="s">
        <v>22</v>
      </c>
      <c r="C52" s="20" t="s">
        <v>5</v>
      </c>
      <c r="D52" s="20" t="s">
        <v>14</v>
      </c>
      <c r="E52" s="20" t="s">
        <v>141</v>
      </c>
      <c r="F52" s="20" t="s">
        <v>65</v>
      </c>
      <c r="G52" s="100">
        <f>G53</f>
        <v>150.5</v>
      </c>
      <c r="H52" s="100">
        <f t="shared" ref="H52" si="21">H53</f>
        <v>-7.3</v>
      </c>
      <c r="I52" s="100">
        <f t="shared" si="2"/>
        <v>143.19999999999999</v>
      </c>
    </row>
    <row r="53" spans="1:13" s="52" customFormat="1" ht="12">
      <c r="A53" s="21" t="s">
        <v>86</v>
      </c>
      <c r="B53" s="20" t="s">
        <v>22</v>
      </c>
      <c r="C53" s="20" t="s">
        <v>5</v>
      </c>
      <c r="D53" s="20" t="s">
        <v>14</v>
      </c>
      <c r="E53" s="20" t="s">
        <v>141</v>
      </c>
      <c r="F53" s="20" t="s">
        <v>66</v>
      </c>
      <c r="G53" s="100">
        <v>150.5</v>
      </c>
      <c r="H53" s="103">
        <v>-7.3</v>
      </c>
      <c r="I53" s="100">
        <f t="shared" si="2"/>
        <v>143.19999999999999</v>
      </c>
    </row>
    <row r="54" spans="1:13" s="52" customFormat="1" ht="12">
      <c r="A54" s="55" t="s">
        <v>57</v>
      </c>
      <c r="B54" s="20" t="s">
        <v>22</v>
      </c>
      <c r="C54" s="20" t="s">
        <v>5</v>
      </c>
      <c r="D54" s="20" t="s">
        <v>14</v>
      </c>
      <c r="E54" s="20" t="s">
        <v>142</v>
      </c>
      <c r="F54" s="20"/>
      <c r="G54" s="100">
        <f>G55+G57+G59</f>
        <v>26008.800000000003</v>
      </c>
      <c r="H54" s="100">
        <f t="shared" ref="H54" si="22">H55+H57+H59</f>
        <v>9.4</v>
      </c>
      <c r="I54" s="100">
        <f t="shared" si="2"/>
        <v>26018.200000000004</v>
      </c>
    </row>
    <row r="55" spans="1:13" s="52" customFormat="1" ht="24">
      <c r="A55" s="21" t="s">
        <v>483</v>
      </c>
      <c r="B55" s="20" t="s">
        <v>22</v>
      </c>
      <c r="C55" s="20" t="s">
        <v>5</v>
      </c>
      <c r="D55" s="20" t="s">
        <v>14</v>
      </c>
      <c r="E55" s="20" t="s">
        <v>142</v>
      </c>
      <c r="F55" s="20" t="s">
        <v>58</v>
      </c>
      <c r="G55" s="100">
        <f>G56</f>
        <v>24329.200000000001</v>
      </c>
      <c r="H55" s="100">
        <f t="shared" ref="H55" si="23">H56</f>
        <v>0</v>
      </c>
      <c r="I55" s="100">
        <f t="shared" si="2"/>
        <v>24329.200000000001</v>
      </c>
    </row>
    <row r="56" spans="1:13" s="52" customFormat="1" ht="12">
      <c r="A56" s="21" t="s">
        <v>61</v>
      </c>
      <c r="B56" s="20" t="s">
        <v>22</v>
      </c>
      <c r="C56" s="20" t="s">
        <v>5</v>
      </c>
      <c r="D56" s="20" t="s">
        <v>14</v>
      </c>
      <c r="E56" s="20" t="s">
        <v>142</v>
      </c>
      <c r="F56" s="20" t="s">
        <v>60</v>
      </c>
      <c r="G56" s="100">
        <v>24329.200000000001</v>
      </c>
      <c r="H56" s="103"/>
      <c r="I56" s="100">
        <f t="shared" si="2"/>
        <v>24329.200000000001</v>
      </c>
    </row>
    <row r="57" spans="1:13" s="52" customFormat="1" ht="12">
      <c r="A57" s="21" t="s">
        <v>485</v>
      </c>
      <c r="B57" s="20" t="s">
        <v>22</v>
      </c>
      <c r="C57" s="20" t="s">
        <v>5</v>
      </c>
      <c r="D57" s="20" t="s">
        <v>14</v>
      </c>
      <c r="E57" s="20" t="s">
        <v>142</v>
      </c>
      <c r="F57" s="20" t="s">
        <v>65</v>
      </c>
      <c r="G57" s="100">
        <f>G58</f>
        <v>1645.4</v>
      </c>
      <c r="H57" s="100">
        <f t="shared" ref="H57" si="24">H58</f>
        <v>9.4</v>
      </c>
      <c r="I57" s="100">
        <f t="shared" si="2"/>
        <v>1654.8000000000002</v>
      </c>
    </row>
    <row r="58" spans="1:13" s="52" customFormat="1" ht="12">
      <c r="A58" s="21" t="s">
        <v>86</v>
      </c>
      <c r="B58" s="20" t="s">
        <v>22</v>
      </c>
      <c r="C58" s="20" t="s">
        <v>5</v>
      </c>
      <c r="D58" s="20" t="s">
        <v>14</v>
      </c>
      <c r="E58" s="20" t="s">
        <v>142</v>
      </c>
      <c r="F58" s="20" t="s">
        <v>66</v>
      </c>
      <c r="G58" s="100">
        <v>1645.4</v>
      </c>
      <c r="H58" s="103">
        <f>9.4</f>
        <v>9.4</v>
      </c>
      <c r="I58" s="100">
        <f t="shared" si="2"/>
        <v>1654.8000000000002</v>
      </c>
    </row>
    <row r="59" spans="1:13" s="52" customFormat="1" ht="12">
      <c r="A59" s="21" t="s">
        <v>69</v>
      </c>
      <c r="B59" s="20" t="s">
        <v>22</v>
      </c>
      <c r="C59" s="20" t="s">
        <v>5</v>
      </c>
      <c r="D59" s="20" t="s">
        <v>14</v>
      </c>
      <c r="E59" s="20" t="s">
        <v>142</v>
      </c>
      <c r="F59" s="20" t="s">
        <v>22</v>
      </c>
      <c r="G59" s="100">
        <f>G60</f>
        <v>34.200000000000003</v>
      </c>
      <c r="H59" s="100">
        <f t="shared" ref="H59" si="25">H60</f>
        <v>0</v>
      </c>
      <c r="I59" s="100">
        <f t="shared" si="2"/>
        <v>34.200000000000003</v>
      </c>
    </row>
    <row r="60" spans="1:13" s="52" customFormat="1" ht="12">
      <c r="A60" s="21" t="s">
        <v>70</v>
      </c>
      <c r="B60" s="20" t="s">
        <v>22</v>
      </c>
      <c r="C60" s="20" t="s">
        <v>5</v>
      </c>
      <c r="D60" s="20" t="s">
        <v>14</v>
      </c>
      <c r="E60" s="20" t="s">
        <v>142</v>
      </c>
      <c r="F60" s="20" t="s">
        <v>68</v>
      </c>
      <c r="G60" s="100">
        <f>30.2+4</f>
        <v>34.200000000000003</v>
      </c>
      <c r="H60" s="103"/>
      <c r="I60" s="100">
        <f t="shared" si="2"/>
        <v>34.200000000000003</v>
      </c>
    </row>
    <row r="61" spans="1:13" s="52" customFormat="1" ht="12" hidden="1">
      <c r="A61" s="21" t="s">
        <v>244</v>
      </c>
      <c r="B61" s="20" t="s">
        <v>22</v>
      </c>
      <c r="C61" s="20" t="s">
        <v>5</v>
      </c>
      <c r="D61" s="20" t="s">
        <v>14</v>
      </c>
      <c r="E61" s="20" t="s">
        <v>246</v>
      </c>
      <c r="F61" s="20"/>
      <c r="G61" s="100">
        <f>G62</f>
        <v>0</v>
      </c>
      <c r="H61" s="103"/>
      <c r="I61" s="100">
        <f t="shared" si="2"/>
        <v>0</v>
      </c>
    </row>
    <row r="62" spans="1:13" s="52" customFormat="1" ht="24" hidden="1">
      <c r="A62" s="21" t="s">
        <v>59</v>
      </c>
      <c r="B62" s="20" t="s">
        <v>22</v>
      </c>
      <c r="C62" s="20" t="s">
        <v>5</v>
      </c>
      <c r="D62" s="20" t="s">
        <v>14</v>
      </c>
      <c r="E62" s="20" t="s">
        <v>246</v>
      </c>
      <c r="F62" s="20" t="s">
        <v>245</v>
      </c>
      <c r="G62" s="100">
        <f>G63</f>
        <v>0</v>
      </c>
      <c r="H62" s="103"/>
      <c r="I62" s="100">
        <f t="shared" si="2"/>
        <v>0</v>
      </c>
    </row>
    <row r="63" spans="1:13" s="52" customFormat="1" ht="12" hidden="1">
      <c r="A63" s="21" t="s">
        <v>61</v>
      </c>
      <c r="B63" s="20" t="s">
        <v>22</v>
      </c>
      <c r="C63" s="20" t="s">
        <v>5</v>
      </c>
      <c r="D63" s="20" t="s">
        <v>14</v>
      </c>
      <c r="E63" s="20" t="s">
        <v>246</v>
      </c>
      <c r="F63" s="20" t="s">
        <v>60</v>
      </c>
      <c r="G63" s="100"/>
      <c r="H63" s="103"/>
      <c r="I63" s="100">
        <f t="shared" si="2"/>
        <v>0</v>
      </c>
    </row>
    <row r="64" spans="1:13" s="56" customFormat="1" ht="12">
      <c r="A64" s="22" t="s">
        <v>130</v>
      </c>
      <c r="B64" s="18" t="s">
        <v>22</v>
      </c>
      <c r="C64" s="18" t="s">
        <v>5</v>
      </c>
      <c r="D64" s="18" t="s">
        <v>8</v>
      </c>
      <c r="E64" s="18"/>
      <c r="F64" s="18"/>
      <c r="G64" s="99">
        <f t="shared" ref="G64:H67" si="26">G65</f>
        <v>6.8</v>
      </c>
      <c r="H64" s="99">
        <f t="shared" si="26"/>
        <v>0</v>
      </c>
      <c r="I64" s="100">
        <f t="shared" si="2"/>
        <v>6.8</v>
      </c>
      <c r="J64" s="93"/>
      <c r="K64" s="93"/>
      <c r="L64" s="93"/>
      <c r="M64" s="93"/>
    </row>
    <row r="65" spans="1:13" s="52" customFormat="1" ht="12">
      <c r="A65" s="21" t="s">
        <v>87</v>
      </c>
      <c r="B65" s="20" t="s">
        <v>22</v>
      </c>
      <c r="C65" s="20" t="s">
        <v>5</v>
      </c>
      <c r="D65" s="20" t="s">
        <v>8</v>
      </c>
      <c r="E65" s="20" t="s">
        <v>139</v>
      </c>
      <c r="F65" s="20"/>
      <c r="G65" s="100">
        <f t="shared" si="26"/>
        <v>6.8</v>
      </c>
      <c r="H65" s="100">
        <f t="shared" si="26"/>
        <v>0</v>
      </c>
      <c r="I65" s="100">
        <f t="shared" si="2"/>
        <v>6.8</v>
      </c>
    </row>
    <row r="66" spans="1:13" s="52" customFormat="1" ht="24">
      <c r="A66" s="21" t="s">
        <v>229</v>
      </c>
      <c r="B66" s="20" t="s">
        <v>22</v>
      </c>
      <c r="C66" s="20" t="s">
        <v>5</v>
      </c>
      <c r="D66" s="20" t="s">
        <v>8</v>
      </c>
      <c r="E66" s="20" t="s">
        <v>143</v>
      </c>
      <c r="F66" s="20"/>
      <c r="G66" s="100">
        <f t="shared" si="26"/>
        <v>6.8</v>
      </c>
      <c r="H66" s="100">
        <f t="shared" si="26"/>
        <v>0</v>
      </c>
      <c r="I66" s="100">
        <f t="shared" si="2"/>
        <v>6.8</v>
      </c>
    </row>
    <row r="67" spans="1:13" s="52" customFormat="1" ht="12">
      <c r="A67" s="21" t="s">
        <v>485</v>
      </c>
      <c r="B67" s="20" t="s">
        <v>22</v>
      </c>
      <c r="C67" s="20" t="s">
        <v>5</v>
      </c>
      <c r="D67" s="20" t="s">
        <v>8</v>
      </c>
      <c r="E67" s="20" t="s">
        <v>143</v>
      </c>
      <c r="F67" s="20" t="s">
        <v>65</v>
      </c>
      <c r="G67" s="100">
        <f t="shared" si="26"/>
        <v>6.8</v>
      </c>
      <c r="H67" s="100">
        <f t="shared" si="26"/>
        <v>0</v>
      </c>
      <c r="I67" s="100">
        <f t="shared" si="2"/>
        <v>6.8</v>
      </c>
    </row>
    <row r="68" spans="1:13" s="52" customFormat="1" ht="12">
      <c r="A68" s="21" t="s">
        <v>86</v>
      </c>
      <c r="B68" s="20" t="s">
        <v>22</v>
      </c>
      <c r="C68" s="20" t="s">
        <v>5</v>
      </c>
      <c r="D68" s="20" t="s">
        <v>8</v>
      </c>
      <c r="E68" s="20" t="s">
        <v>143</v>
      </c>
      <c r="F68" s="20" t="s">
        <v>66</v>
      </c>
      <c r="G68" s="100">
        <v>6.8</v>
      </c>
      <c r="H68" s="103"/>
      <c r="I68" s="100">
        <f t="shared" si="2"/>
        <v>6.8</v>
      </c>
    </row>
    <row r="69" spans="1:13" s="52" customFormat="1" ht="24">
      <c r="A69" s="22" t="s">
        <v>29</v>
      </c>
      <c r="B69" s="18" t="s">
        <v>22</v>
      </c>
      <c r="C69" s="18" t="s">
        <v>5</v>
      </c>
      <c r="D69" s="18" t="s">
        <v>15</v>
      </c>
      <c r="E69" s="18"/>
      <c r="F69" s="18"/>
      <c r="G69" s="99">
        <f>G70</f>
        <v>1814.7</v>
      </c>
      <c r="H69" s="99">
        <f t="shared" ref="H69:H70" si="27">H70</f>
        <v>21.5</v>
      </c>
      <c r="I69" s="100">
        <f t="shared" si="2"/>
        <v>1836.2</v>
      </c>
    </row>
    <row r="70" spans="1:13" s="89" customFormat="1" ht="12">
      <c r="A70" s="21" t="s">
        <v>87</v>
      </c>
      <c r="B70" s="20" t="s">
        <v>22</v>
      </c>
      <c r="C70" s="20" t="s">
        <v>5</v>
      </c>
      <c r="D70" s="20" t="s">
        <v>15</v>
      </c>
      <c r="E70" s="20" t="s">
        <v>139</v>
      </c>
      <c r="F70" s="20"/>
      <c r="G70" s="100">
        <f>G71</f>
        <v>1814.7</v>
      </c>
      <c r="H70" s="100">
        <f t="shared" si="27"/>
        <v>21.5</v>
      </c>
      <c r="I70" s="100">
        <f t="shared" si="2"/>
        <v>1836.2</v>
      </c>
      <c r="J70" s="94"/>
      <c r="K70" s="94"/>
      <c r="L70" s="94"/>
      <c r="M70" s="94"/>
    </row>
    <row r="71" spans="1:13" s="54" customFormat="1" ht="12">
      <c r="A71" s="55" t="s">
        <v>57</v>
      </c>
      <c r="B71" s="20" t="s">
        <v>22</v>
      </c>
      <c r="C71" s="20" t="s">
        <v>5</v>
      </c>
      <c r="D71" s="20" t="s">
        <v>15</v>
      </c>
      <c r="E71" s="20" t="s">
        <v>142</v>
      </c>
      <c r="F71" s="20"/>
      <c r="G71" s="100">
        <f>G72+G74+G76</f>
        <v>1814.7</v>
      </c>
      <c r="H71" s="100">
        <f t="shared" ref="H71" si="28">H72+H74+H76</f>
        <v>21.5</v>
      </c>
      <c r="I71" s="100">
        <f t="shared" si="2"/>
        <v>1836.2</v>
      </c>
      <c r="J71" s="52"/>
      <c r="K71" s="52"/>
      <c r="L71" s="52"/>
      <c r="M71" s="52"/>
    </row>
    <row r="72" spans="1:13" s="54" customFormat="1" ht="24">
      <c r="A72" s="21" t="s">
        <v>483</v>
      </c>
      <c r="B72" s="20" t="s">
        <v>22</v>
      </c>
      <c r="C72" s="20" t="s">
        <v>5</v>
      </c>
      <c r="D72" s="20" t="s">
        <v>15</v>
      </c>
      <c r="E72" s="20" t="s">
        <v>142</v>
      </c>
      <c r="F72" s="20" t="s">
        <v>58</v>
      </c>
      <c r="G72" s="100">
        <f>G73</f>
        <v>1797.4</v>
      </c>
      <c r="H72" s="100">
        <f t="shared" ref="H72" si="29">H73</f>
        <v>21.5</v>
      </c>
      <c r="I72" s="100">
        <f t="shared" si="2"/>
        <v>1818.9</v>
      </c>
      <c r="J72" s="52"/>
      <c r="K72" s="52"/>
      <c r="L72" s="52"/>
      <c r="M72" s="52"/>
    </row>
    <row r="73" spans="1:13" s="54" customFormat="1" ht="12">
      <c r="A73" s="21" t="s">
        <v>61</v>
      </c>
      <c r="B73" s="20" t="s">
        <v>22</v>
      </c>
      <c r="C73" s="20" t="s">
        <v>5</v>
      </c>
      <c r="D73" s="20" t="s">
        <v>15</v>
      </c>
      <c r="E73" s="20" t="s">
        <v>142</v>
      </c>
      <c r="F73" s="20" t="s">
        <v>60</v>
      </c>
      <c r="G73" s="100">
        <v>1797.4</v>
      </c>
      <c r="H73" s="103">
        <f>13.4+8.1</f>
        <v>21.5</v>
      </c>
      <c r="I73" s="100">
        <f t="shared" si="2"/>
        <v>1818.9</v>
      </c>
      <c r="J73" s="52"/>
      <c r="K73" s="52"/>
      <c r="L73" s="52"/>
      <c r="M73" s="52"/>
    </row>
    <row r="74" spans="1:13" s="54" customFormat="1" ht="12">
      <c r="A74" s="21" t="s">
        <v>485</v>
      </c>
      <c r="B74" s="20" t="s">
        <v>22</v>
      </c>
      <c r="C74" s="20" t="s">
        <v>5</v>
      </c>
      <c r="D74" s="20" t="s">
        <v>15</v>
      </c>
      <c r="E74" s="20" t="s">
        <v>142</v>
      </c>
      <c r="F74" s="20" t="s">
        <v>65</v>
      </c>
      <c r="G74" s="100">
        <f>G75</f>
        <v>17.3</v>
      </c>
      <c r="H74" s="100">
        <f t="shared" ref="H74" si="30">H75</f>
        <v>0</v>
      </c>
      <c r="I74" s="100">
        <f t="shared" si="2"/>
        <v>17.3</v>
      </c>
      <c r="J74" s="52"/>
      <c r="K74" s="52"/>
      <c r="L74" s="52"/>
      <c r="M74" s="52"/>
    </row>
    <row r="75" spans="1:13" s="54" customFormat="1" ht="12">
      <c r="A75" s="21" t="s">
        <v>86</v>
      </c>
      <c r="B75" s="20" t="s">
        <v>22</v>
      </c>
      <c r="C75" s="20" t="s">
        <v>5</v>
      </c>
      <c r="D75" s="20" t="s">
        <v>15</v>
      </c>
      <c r="E75" s="20" t="s">
        <v>142</v>
      </c>
      <c r="F75" s="20" t="s">
        <v>66</v>
      </c>
      <c r="G75" s="100">
        <v>17.3</v>
      </c>
      <c r="H75" s="103"/>
      <c r="I75" s="100">
        <f t="shared" si="2"/>
        <v>17.3</v>
      </c>
      <c r="J75" s="52"/>
      <c r="K75" s="52"/>
      <c r="L75" s="52"/>
      <c r="M75" s="52"/>
    </row>
    <row r="76" spans="1:13" s="54" customFormat="1" ht="12" hidden="1">
      <c r="A76" s="21" t="s">
        <v>69</v>
      </c>
      <c r="B76" s="20" t="s">
        <v>22</v>
      </c>
      <c r="C76" s="20" t="s">
        <v>5</v>
      </c>
      <c r="D76" s="20" t="s">
        <v>15</v>
      </c>
      <c r="E76" s="20" t="s">
        <v>142</v>
      </c>
      <c r="F76" s="20" t="s">
        <v>22</v>
      </c>
      <c r="G76" s="100">
        <f>G77</f>
        <v>0</v>
      </c>
      <c r="H76" s="104"/>
      <c r="I76" s="98">
        <f t="shared" si="2"/>
        <v>0</v>
      </c>
      <c r="J76" s="52"/>
      <c r="K76" s="52"/>
      <c r="L76" s="52"/>
      <c r="M76" s="52"/>
    </row>
    <row r="77" spans="1:13" s="54" customFormat="1" ht="12" hidden="1">
      <c r="A77" s="21" t="s">
        <v>70</v>
      </c>
      <c r="B77" s="20" t="s">
        <v>22</v>
      </c>
      <c r="C77" s="20" t="s">
        <v>5</v>
      </c>
      <c r="D77" s="20" t="s">
        <v>15</v>
      </c>
      <c r="E77" s="20" t="s">
        <v>142</v>
      </c>
      <c r="F77" s="20" t="s">
        <v>68</v>
      </c>
      <c r="G77" s="100">
        <v>0</v>
      </c>
      <c r="H77" s="104"/>
      <c r="I77" s="98">
        <f t="shared" si="2"/>
        <v>0</v>
      </c>
      <c r="J77" s="52"/>
      <c r="K77" s="52"/>
      <c r="L77" s="52"/>
      <c r="M77" s="52"/>
    </row>
    <row r="78" spans="1:13" s="56" customFormat="1" ht="12">
      <c r="A78" s="22" t="s">
        <v>50</v>
      </c>
      <c r="B78" s="18" t="s">
        <v>22</v>
      </c>
      <c r="C78" s="18" t="s">
        <v>5</v>
      </c>
      <c r="D78" s="18" t="s">
        <v>47</v>
      </c>
      <c r="E78" s="18"/>
      <c r="F78" s="18"/>
      <c r="G78" s="99">
        <f>G100+G113+G79+G109+G87+G96+G91</f>
        <v>14234.3</v>
      </c>
      <c r="H78" s="99">
        <f>H100+H113+H79+H109+H87+H96+H91</f>
        <v>19.100000000000001</v>
      </c>
      <c r="I78" s="99">
        <f t="shared" ref="I78:I185" si="31">G78+H78</f>
        <v>14253.4</v>
      </c>
      <c r="J78" s="93"/>
      <c r="K78" s="93"/>
      <c r="L78" s="93"/>
      <c r="M78" s="93"/>
    </row>
    <row r="79" spans="1:13" s="52" customFormat="1" ht="24">
      <c r="A79" s="21" t="s">
        <v>391</v>
      </c>
      <c r="B79" s="20" t="s">
        <v>22</v>
      </c>
      <c r="C79" s="20" t="s">
        <v>5</v>
      </c>
      <c r="D79" s="20" t="s">
        <v>47</v>
      </c>
      <c r="E79" s="20" t="s">
        <v>144</v>
      </c>
      <c r="F79" s="20"/>
      <c r="G79" s="100">
        <f>G80</f>
        <v>219.5</v>
      </c>
      <c r="H79" s="100">
        <f t="shared" ref="H79" si="32">H80</f>
        <v>0</v>
      </c>
      <c r="I79" s="100">
        <f t="shared" si="31"/>
        <v>219.5</v>
      </c>
    </row>
    <row r="80" spans="1:13" s="52" customFormat="1" ht="12">
      <c r="A80" s="21" t="s">
        <v>458</v>
      </c>
      <c r="B80" s="20" t="s">
        <v>22</v>
      </c>
      <c r="C80" s="20" t="s">
        <v>5</v>
      </c>
      <c r="D80" s="20" t="s">
        <v>47</v>
      </c>
      <c r="E80" s="20" t="s">
        <v>145</v>
      </c>
      <c r="F80" s="20"/>
      <c r="G80" s="100">
        <f>G81+G84</f>
        <v>219.5</v>
      </c>
      <c r="H80" s="100">
        <f>H81+H84</f>
        <v>0</v>
      </c>
      <c r="I80" s="100">
        <f t="shared" si="31"/>
        <v>219.5</v>
      </c>
    </row>
    <row r="81" spans="1:9" s="52" customFormat="1" ht="13.5" customHeight="1">
      <c r="A81" s="21" t="s">
        <v>247</v>
      </c>
      <c r="B81" s="20" t="s">
        <v>22</v>
      </c>
      <c r="C81" s="20" t="s">
        <v>5</v>
      </c>
      <c r="D81" s="20" t="s">
        <v>47</v>
      </c>
      <c r="E81" s="20" t="s">
        <v>248</v>
      </c>
      <c r="F81" s="20"/>
      <c r="G81" s="100">
        <f>G82</f>
        <v>219.5</v>
      </c>
      <c r="H81" s="100">
        <f t="shared" ref="H81:H82" si="33">H82</f>
        <v>0</v>
      </c>
      <c r="I81" s="100">
        <f t="shared" si="31"/>
        <v>219.5</v>
      </c>
    </row>
    <row r="82" spans="1:9" s="52" customFormat="1" ht="12">
      <c r="A82" s="21" t="s">
        <v>92</v>
      </c>
      <c r="B82" s="20" t="s">
        <v>22</v>
      </c>
      <c r="C82" s="20" t="s">
        <v>5</v>
      </c>
      <c r="D82" s="20" t="s">
        <v>47</v>
      </c>
      <c r="E82" s="20" t="s">
        <v>248</v>
      </c>
      <c r="F82" s="20" t="s">
        <v>91</v>
      </c>
      <c r="G82" s="100">
        <f>G83</f>
        <v>219.5</v>
      </c>
      <c r="H82" s="100">
        <f t="shared" si="33"/>
        <v>0</v>
      </c>
      <c r="I82" s="100">
        <f t="shared" si="31"/>
        <v>219.5</v>
      </c>
    </row>
    <row r="83" spans="1:9" s="52" customFormat="1" ht="24">
      <c r="A83" s="21" t="s">
        <v>361</v>
      </c>
      <c r="B83" s="20" t="s">
        <v>22</v>
      </c>
      <c r="C83" s="20" t="s">
        <v>5</v>
      </c>
      <c r="D83" s="20" t="s">
        <v>47</v>
      </c>
      <c r="E83" s="20" t="s">
        <v>248</v>
      </c>
      <c r="F83" s="20" t="s">
        <v>236</v>
      </c>
      <c r="G83" s="100">
        <v>219.5</v>
      </c>
      <c r="H83" s="103"/>
      <c r="I83" s="100">
        <f t="shared" si="31"/>
        <v>219.5</v>
      </c>
    </row>
    <row r="84" spans="1:9" s="52" customFormat="1" ht="12" hidden="1">
      <c r="A84" s="21" t="s">
        <v>249</v>
      </c>
      <c r="B84" s="20" t="s">
        <v>22</v>
      </c>
      <c r="C84" s="20" t="s">
        <v>5</v>
      </c>
      <c r="D84" s="20" t="s">
        <v>47</v>
      </c>
      <c r="E84" s="20" t="s">
        <v>146</v>
      </c>
      <c r="F84" s="20"/>
      <c r="G84" s="100">
        <f>G85</f>
        <v>0</v>
      </c>
      <c r="H84" s="103"/>
      <c r="I84" s="100">
        <f t="shared" si="31"/>
        <v>0</v>
      </c>
    </row>
    <row r="85" spans="1:9" s="52" customFormat="1" ht="12" hidden="1">
      <c r="A85" s="21" t="s">
        <v>92</v>
      </c>
      <c r="B85" s="20" t="s">
        <v>22</v>
      </c>
      <c r="C85" s="20" t="s">
        <v>5</v>
      </c>
      <c r="D85" s="20" t="s">
        <v>47</v>
      </c>
      <c r="E85" s="20" t="s">
        <v>146</v>
      </c>
      <c r="F85" s="20" t="s">
        <v>91</v>
      </c>
      <c r="G85" s="100">
        <f>G86</f>
        <v>0</v>
      </c>
      <c r="H85" s="103"/>
      <c r="I85" s="100">
        <f t="shared" si="31"/>
        <v>0</v>
      </c>
    </row>
    <row r="86" spans="1:9" s="52" customFormat="1" ht="12" hidden="1">
      <c r="A86" s="21" t="s">
        <v>235</v>
      </c>
      <c r="B86" s="20" t="s">
        <v>22</v>
      </c>
      <c r="C86" s="20" t="s">
        <v>5</v>
      </c>
      <c r="D86" s="20" t="s">
        <v>47</v>
      </c>
      <c r="E86" s="20" t="s">
        <v>146</v>
      </c>
      <c r="F86" s="20" t="s">
        <v>236</v>
      </c>
      <c r="G86" s="100"/>
      <c r="H86" s="103"/>
      <c r="I86" s="100">
        <f t="shared" si="31"/>
        <v>0</v>
      </c>
    </row>
    <row r="87" spans="1:9" s="52" customFormat="1" ht="24" hidden="1">
      <c r="A87" s="21" t="s">
        <v>267</v>
      </c>
      <c r="B87" s="20" t="s">
        <v>22</v>
      </c>
      <c r="C87" s="20" t="s">
        <v>5</v>
      </c>
      <c r="D87" s="20" t="s">
        <v>47</v>
      </c>
      <c r="E87" s="20" t="s">
        <v>157</v>
      </c>
      <c r="F87" s="20"/>
      <c r="G87" s="100">
        <f t="shared" ref="G87:H89" si="34">G88</f>
        <v>0</v>
      </c>
      <c r="H87" s="100">
        <f t="shared" si="34"/>
        <v>0</v>
      </c>
      <c r="I87" s="100">
        <f t="shared" si="31"/>
        <v>0</v>
      </c>
    </row>
    <row r="88" spans="1:9" s="52" customFormat="1" ht="12" hidden="1">
      <c r="A88" s="21" t="s">
        <v>97</v>
      </c>
      <c r="B88" s="20" t="s">
        <v>22</v>
      </c>
      <c r="C88" s="20" t="s">
        <v>5</v>
      </c>
      <c r="D88" s="20" t="s">
        <v>47</v>
      </c>
      <c r="E88" s="20" t="s">
        <v>159</v>
      </c>
      <c r="F88" s="20"/>
      <c r="G88" s="100">
        <f t="shared" si="34"/>
        <v>0</v>
      </c>
      <c r="H88" s="100">
        <f t="shared" si="34"/>
        <v>0</v>
      </c>
      <c r="I88" s="100">
        <f t="shared" si="31"/>
        <v>0</v>
      </c>
    </row>
    <row r="89" spans="1:9" s="52" customFormat="1" ht="12" hidden="1">
      <c r="A89" s="24" t="s">
        <v>67</v>
      </c>
      <c r="B89" s="20" t="s">
        <v>22</v>
      </c>
      <c r="C89" s="20" t="s">
        <v>5</v>
      </c>
      <c r="D89" s="20" t="s">
        <v>47</v>
      </c>
      <c r="E89" s="20" t="s">
        <v>159</v>
      </c>
      <c r="F89" s="20" t="s">
        <v>65</v>
      </c>
      <c r="G89" s="100">
        <f t="shared" si="34"/>
        <v>0</v>
      </c>
      <c r="H89" s="100">
        <f t="shared" si="34"/>
        <v>0</v>
      </c>
      <c r="I89" s="100">
        <f t="shared" si="31"/>
        <v>0</v>
      </c>
    </row>
    <row r="90" spans="1:9" s="52" customFormat="1" ht="12" hidden="1">
      <c r="A90" s="24" t="s">
        <v>84</v>
      </c>
      <c r="B90" s="20" t="s">
        <v>22</v>
      </c>
      <c r="C90" s="20" t="s">
        <v>5</v>
      </c>
      <c r="D90" s="20" t="s">
        <v>47</v>
      </c>
      <c r="E90" s="20" t="s">
        <v>159</v>
      </c>
      <c r="F90" s="20" t="s">
        <v>66</v>
      </c>
      <c r="G90" s="100"/>
      <c r="H90" s="103"/>
      <c r="I90" s="100">
        <f t="shared" si="31"/>
        <v>0</v>
      </c>
    </row>
    <row r="91" spans="1:9" s="52" customFormat="1" ht="24">
      <c r="A91" s="21" t="s">
        <v>487</v>
      </c>
      <c r="B91" s="20" t="s">
        <v>22</v>
      </c>
      <c r="C91" s="20" t="s">
        <v>5</v>
      </c>
      <c r="D91" s="20" t="s">
        <v>47</v>
      </c>
      <c r="E91" s="20" t="s">
        <v>206</v>
      </c>
      <c r="F91" s="20"/>
      <c r="G91" s="100">
        <f t="shared" ref="G91:H94" si="35">G92</f>
        <v>1830.3</v>
      </c>
      <c r="H91" s="100">
        <f t="shared" si="35"/>
        <v>0</v>
      </c>
      <c r="I91" s="100">
        <f t="shared" si="31"/>
        <v>1830.3</v>
      </c>
    </row>
    <row r="92" spans="1:9" s="52" customFormat="1" ht="12">
      <c r="A92" s="21" t="s">
        <v>452</v>
      </c>
      <c r="B92" s="20" t="s">
        <v>22</v>
      </c>
      <c r="C92" s="20" t="s">
        <v>5</v>
      </c>
      <c r="D92" s="20" t="s">
        <v>47</v>
      </c>
      <c r="E92" s="20" t="s">
        <v>453</v>
      </c>
      <c r="F92" s="20"/>
      <c r="G92" s="100">
        <f t="shared" si="35"/>
        <v>1830.3</v>
      </c>
      <c r="H92" s="100">
        <f t="shared" si="35"/>
        <v>0</v>
      </c>
      <c r="I92" s="100">
        <f t="shared" si="31"/>
        <v>1830.3</v>
      </c>
    </row>
    <row r="93" spans="1:9" s="52" customFormat="1" ht="12">
      <c r="A93" s="21" t="s">
        <v>97</v>
      </c>
      <c r="B93" s="20" t="s">
        <v>22</v>
      </c>
      <c r="C93" s="20" t="s">
        <v>5</v>
      </c>
      <c r="D93" s="20" t="s">
        <v>47</v>
      </c>
      <c r="E93" s="20" t="s">
        <v>521</v>
      </c>
      <c r="F93" s="20"/>
      <c r="G93" s="100">
        <f t="shared" si="35"/>
        <v>1830.3</v>
      </c>
      <c r="H93" s="100">
        <f t="shared" si="35"/>
        <v>0</v>
      </c>
      <c r="I93" s="100">
        <f t="shared" si="31"/>
        <v>1830.3</v>
      </c>
    </row>
    <row r="94" spans="1:9" s="52" customFormat="1" ht="12">
      <c r="A94" s="21" t="s">
        <v>69</v>
      </c>
      <c r="B94" s="20" t="s">
        <v>22</v>
      </c>
      <c r="C94" s="20" t="s">
        <v>5</v>
      </c>
      <c r="D94" s="20" t="s">
        <v>47</v>
      </c>
      <c r="E94" s="20" t="s">
        <v>521</v>
      </c>
      <c r="F94" s="20" t="s">
        <v>522</v>
      </c>
      <c r="G94" s="100">
        <f t="shared" si="35"/>
        <v>1830.3</v>
      </c>
      <c r="H94" s="100">
        <f t="shared" si="35"/>
        <v>0</v>
      </c>
      <c r="I94" s="100">
        <f t="shared" si="31"/>
        <v>1830.3</v>
      </c>
    </row>
    <row r="95" spans="1:9" s="52" customFormat="1" ht="12">
      <c r="A95" s="21" t="s">
        <v>70</v>
      </c>
      <c r="B95" s="20" t="s">
        <v>22</v>
      </c>
      <c r="C95" s="20" t="s">
        <v>5</v>
      </c>
      <c r="D95" s="20" t="s">
        <v>47</v>
      </c>
      <c r="E95" s="20" t="s">
        <v>521</v>
      </c>
      <c r="F95" s="20" t="s">
        <v>68</v>
      </c>
      <c r="G95" s="100">
        <v>1830.3</v>
      </c>
      <c r="H95" s="103"/>
      <c r="I95" s="100">
        <f t="shared" si="31"/>
        <v>1830.3</v>
      </c>
    </row>
    <row r="96" spans="1:9" s="52" customFormat="1" ht="24">
      <c r="A96" s="21" t="s">
        <v>488</v>
      </c>
      <c r="B96" s="20" t="s">
        <v>22</v>
      </c>
      <c r="C96" s="20" t="s">
        <v>5</v>
      </c>
      <c r="D96" s="20" t="s">
        <v>47</v>
      </c>
      <c r="E96" s="20" t="s">
        <v>316</v>
      </c>
      <c r="F96" s="20"/>
      <c r="G96" s="100">
        <f t="shared" ref="G96:H98" si="36">G97</f>
        <v>350</v>
      </c>
      <c r="H96" s="100">
        <f t="shared" si="36"/>
        <v>0</v>
      </c>
      <c r="I96" s="100">
        <f t="shared" si="31"/>
        <v>350</v>
      </c>
    </row>
    <row r="97" spans="1:13" s="52" customFormat="1" ht="13.5" customHeight="1">
      <c r="A97" s="21" t="s">
        <v>325</v>
      </c>
      <c r="B97" s="20" t="s">
        <v>22</v>
      </c>
      <c r="C97" s="20" t="s">
        <v>5</v>
      </c>
      <c r="D97" s="20" t="s">
        <v>47</v>
      </c>
      <c r="E97" s="20" t="s">
        <v>496</v>
      </c>
      <c r="F97" s="20"/>
      <c r="G97" s="100">
        <f t="shared" si="36"/>
        <v>350</v>
      </c>
      <c r="H97" s="100">
        <f t="shared" si="36"/>
        <v>0</v>
      </c>
      <c r="I97" s="100">
        <f t="shared" si="31"/>
        <v>350</v>
      </c>
    </row>
    <row r="98" spans="1:13" s="52" customFormat="1" ht="13.5" customHeight="1">
      <c r="A98" s="21" t="s">
        <v>127</v>
      </c>
      <c r="B98" s="20" t="s">
        <v>22</v>
      </c>
      <c r="C98" s="20" t="s">
        <v>5</v>
      </c>
      <c r="D98" s="20" t="s">
        <v>47</v>
      </c>
      <c r="E98" s="20" t="s">
        <v>496</v>
      </c>
      <c r="F98" s="20" t="s">
        <v>124</v>
      </c>
      <c r="G98" s="100">
        <f t="shared" si="36"/>
        <v>350</v>
      </c>
      <c r="H98" s="100">
        <f t="shared" si="36"/>
        <v>0</v>
      </c>
      <c r="I98" s="100">
        <f t="shared" si="31"/>
        <v>350</v>
      </c>
    </row>
    <row r="99" spans="1:13" s="52" customFormat="1" ht="12">
      <c r="A99" s="21" t="s">
        <v>126</v>
      </c>
      <c r="B99" s="20" t="s">
        <v>22</v>
      </c>
      <c r="C99" s="20" t="s">
        <v>5</v>
      </c>
      <c r="D99" s="20" t="s">
        <v>47</v>
      </c>
      <c r="E99" s="20" t="s">
        <v>496</v>
      </c>
      <c r="F99" s="20" t="s">
        <v>125</v>
      </c>
      <c r="G99" s="100">
        <v>350</v>
      </c>
      <c r="H99" s="103"/>
      <c r="I99" s="100">
        <f t="shared" si="31"/>
        <v>350</v>
      </c>
    </row>
    <row r="100" spans="1:13" s="54" customFormat="1" ht="12">
      <c r="A100" s="21" t="s">
        <v>71</v>
      </c>
      <c r="B100" s="20" t="s">
        <v>22</v>
      </c>
      <c r="C100" s="20" t="s">
        <v>5</v>
      </c>
      <c r="D100" s="20" t="s">
        <v>47</v>
      </c>
      <c r="E100" s="20" t="s">
        <v>147</v>
      </c>
      <c r="F100" s="20"/>
      <c r="G100" s="100">
        <f>G101</f>
        <v>10526.3</v>
      </c>
      <c r="H100" s="100">
        <f t="shared" ref="H100" si="37">H101</f>
        <v>0</v>
      </c>
      <c r="I100" s="100">
        <f t="shared" si="31"/>
        <v>10526.3</v>
      </c>
      <c r="J100" s="52"/>
      <c r="K100" s="52"/>
      <c r="L100" s="52"/>
      <c r="M100" s="52"/>
    </row>
    <row r="101" spans="1:13" s="54" customFormat="1" ht="12">
      <c r="A101" s="21" t="s">
        <v>72</v>
      </c>
      <c r="B101" s="20" t="s">
        <v>22</v>
      </c>
      <c r="C101" s="20" t="s">
        <v>5</v>
      </c>
      <c r="D101" s="20" t="s">
        <v>47</v>
      </c>
      <c r="E101" s="20" t="s">
        <v>148</v>
      </c>
      <c r="F101" s="20"/>
      <c r="G101" s="100">
        <f>G102+G104+G106</f>
        <v>10526.3</v>
      </c>
      <c r="H101" s="100">
        <f t="shared" ref="H101" si="38">H102+H104+H106</f>
        <v>0</v>
      </c>
      <c r="I101" s="100">
        <f t="shared" si="31"/>
        <v>10526.3</v>
      </c>
      <c r="J101" s="52"/>
      <c r="K101" s="52"/>
      <c r="L101" s="52"/>
      <c r="M101" s="52"/>
    </row>
    <row r="102" spans="1:13" s="54" customFormat="1" ht="24">
      <c r="A102" s="21" t="s">
        <v>483</v>
      </c>
      <c r="B102" s="20" t="s">
        <v>22</v>
      </c>
      <c r="C102" s="20" t="s">
        <v>5</v>
      </c>
      <c r="D102" s="20" t="s">
        <v>47</v>
      </c>
      <c r="E102" s="20" t="s">
        <v>148</v>
      </c>
      <c r="F102" s="20" t="s">
        <v>58</v>
      </c>
      <c r="G102" s="100">
        <f>G103</f>
        <v>5931</v>
      </c>
      <c r="H102" s="100">
        <f t="shared" ref="H102" si="39">H103</f>
        <v>-50.4</v>
      </c>
      <c r="I102" s="100">
        <f t="shared" si="31"/>
        <v>5880.6</v>
      </c>
      <c r="J102" s="52"/>
      <c r="K102" s="52"/>
      <c r="L102" s="52"/>
      <c r="M102" s="52"/>
    </row>
    <row r="103" spans="1:13" s="54" customFormat="1" ht="12">
      <c r="A103" s="21" t="s">
        <v>484</v>
      </c>
      <c r="B103" s="20" t="s">
        <v>22</v>
      </c>
      <c r="C103" s="20" t="s">
        <v>5</v>
      </c>
      <c r="D103" s="20" t="s">
        <v>47</v>
      </c>
      <c r="E103" s="20" t="s">
        <v>148</v>
      </c>
      <c r="F103" s="20" t="s">
        <v>73</v>
      </c>
      <c r="G103" s="100">
        <v>5931</v>
      </c>
      <c r="H103" s="103">
        <f>-50.4</f>
        <v>-50.4</v>
      </c>
      <c r="I103" s="100">
        <f t="shared" si="31"/>
        <v>5880.6</v>
      </c>
      <c r="J103" s="52"/>
      <c r="K103" s="52"/>
      <c r="L103" s="52"/>
      <c r="M103" s="52"/>
    </row>
    <row r="104" spans="1:13" s="54" customFormat="1" ht="12">
      <c r="A104" s="21" t="s">
        <v>485</v>
      </c>
      <c r="B104" s="20" t="s">
        <v>22</v>
      </c>
      <c r="C104" s="20" t="s">
        <v>5</v>
      </c>
      <c r="D104" s="20" t="s">
        <v>47</v>
      </c>
      <c r="E104" s="20" t="s">
        <v>148</v>
      </c>
      <c r="F104" s="20" t="s">
        <v>65</v>
      </c>
      <c r="G104" s="100">
        <f>G105</f>
        <v>4582.3</v>
      </c>
      <c r="H104" s="100">
        <f t="shared" ref="H104" si="40">H105</f>
        <v>50.4</v>
      </c>
      <c r="I104" s="100">
        <f t="shared" si="31"/>
        <v>4632.7</v>
      </c>
      <c r="J104" s="52"/>
      <c r="K104" s="52"/>
      <c r="L104" s="52"/>
      <c r="M104" s="52"/>
    </row>
    <row r="105" spans="1:13" s="54" customFormat="1" ht="12">
      <c r="A105" s="21" t="s">
        <v>86</v>
      </c>
      <c r="B105" s="20" t="s">
        <v>22</v>
      </c>
      <c r="C105" s="20" t="s">
        <v>5</v>
      </c>
      <c r="D105" s="20" t="s">
        <v>47</v>
      </c>
      <c r="E105" s="20" t="s">
        <v>148</v>
      </c>
      <c r="F105" s="20" t="s">
        <v>66</v>
      </c>
      <c r="G105" s="100">
        <v>4582.3</v>
      </c>
      <c r="H105" s="103">
        <f>50.4</f>
        <v>50.4</v>
      </c>
      <c r="I105" s="100">
        <f t="shared" si="31"/>
        <v>4632.7</v>
      </c>
      <c r="J105" s="52"/>
      <c r="K105" s="52"/>
      <c r="L105" s="52"/>
      <c r="M105" s="52"/>
    </row>
    <row r="106" spans="1:13" s="54" customFormat="1" ht="12">
      <c r="A106" s="21" t="s">
        <v>69</v>
      </c>
      <c r="B106" s="20" t="s">
        <v>22</v>
      </c>
      <c r="C106" s="20" t="s">
        <v>5</v>
      </c>
      <c r="D106" s="20" t="s">
        <v>47</v>
      </c>
      <c r="E106" s="20" t="s">
        <v>148</v>
      </c>
      <c r="F106" s="20" t="s">
        <v>22</v>
      </c>
      <c r="G106" s="100">
        <f>G107+G108</f>
        <v>13</v>
      </c>
      <c r="H106" s="100">
        <f t="shared" ref="H106" si="41">H107+H108</f>
        <v>0</v>
      </c>
      <c r="I106" s="100">
        <f t="shared" si="31"/>
        <v>13</v>
      </c>
      <c r="J106" s="52"/>
      <c r="K106" s="52"/>
      <c r="L106" s="52"/>
      <c r="M106" s="52"/>
    </row>
    <row r="107" spans="1:13" s="54" customFormat="1" ht="12" hidden="1">
      <c r="A107" s="21" t="s">
        <v>250</v>
      </c>
      <c r="B107" s="20" t="s">
        <v>22</v>
      </c>
      <c r="C107" s="20" t="s">
        <v>5</v>
      </c>
      <c r="D107" s="20" t="s">
        <v>47</v>
      </c>
      <c r="E107" s="20" t="s">
        <v>148</v>
      </c>
      <c r="F107" s="20" t="s">
        <v>251</v>
      </c>
      <c r="G107" s="100"/>
      <c r="H107" s="104"/>
      <c r="I107" s="100">
        <f t="shared" si="31"/>
        <v>0</v>
      </c>
      <c r="J107" s="52"/>
      <c r="K107" s="52"/>
      <c r="L107" s="52"/>
      <c r="M107" s="52"/>
    </row>
    <row r="108" spans="1:13" s="54" customFormat="1" ht="11.25" customHeight="1">
      <c r="A108" s="21" t="s">
        <v>70</v>
      </c>
      <c r="B108" s="20" t="s">
        <v>22</v>
      </c>
      <c r="C108" s="20" t="s">
        <v>5</v>
      </c>
      <c r="D108" s="20" t="s">
        <v>47</v>
      </c>
      <c r="E108" s="20" t="s">
        <v>148</v>
      </c>
      <c r="F108" s="20" t="s">
        <v>68</v>
      </c>
      <c r="G108" s="100">
        <v>13</v>
      </c>
      <c r="H108" s="103"/>
      <c r="I108" s="100">
        <f t="shared" si="31"/>
        <v>13</v>
      </c>
      <c r="J108" s="52"/>
      <c r="K108" s="52"/>
      <c r="L108" s="52"/>
      <c r="M108" s="52"/>
    </row>
    <row r="109" spans="1:13" s="54" customFormat="1" ht="12" hidden="1">
      <c r="A109" s="21" t="s">
        <v>222</v>
      </c>
      <c r="B109" s="20" t="s">
        <v>22</v>
      </c>
      <c r="C109" s="20" t="s">
        <v>5</v>
      </c>
      <c r="D109" s="20" t="s">
        <v>47</v>
      </c>
      <c r="E109" s="20" t="s">
        <v>176</v>
      </c>
      <c r="F109" s="20"/>
      <c r="G109" s="100">
        <f t="shared" ref="G109:H111" si="42">G110</f>
        <v>0</v>
      </c>
      <c r="H109" s="100">
        <f t="shared" si="42"/>
        <v>0</v>
      </c>
      <c r="I109" s="100">
        <f t="shared" si="31"/>
        <v>0</v>
      </c>
      <c r="J109" s="52"/>
      <c r="K109" s="52"/>
      <c r="L109" s="52"/>
      <c r="M109" s="52"/>
    </row>
    <row r="110" spans="1:13" s="54" customFormat="1" ht="12" hidden="1">
      <c r="A110" s="21" t="s">
        <v>102</v>
      </c>
      <c r="B110" s="20" t="s">
        <v>22</v>
      </c>
      <c r="C110" s="20" t="s">
        <v>5</v>
      </c>
      <c r="D110" s="20" t="s">
        <v>47</v>
      </c>
      <c r="E110" s="20" t="s">
        <v>177</v>
      </c>
      <c r="F110" s="20"/>
      <c r="G110" s="100">
        <f t="shared" si="42"/>
        <v>0</v>
      </c>
      <c r="H110" s="100">
        <f t="shared" si="42"/>
        <v>0</v>
      </c>
      <c r="I110" s="100">
        <f t="shared" si="31"/>
        <v>0</v>
      </c>
      <c r="J110" s="52"/>
      <c r="K110" s="52"/>
      <c r="L110" s="52"/>
      <c r="M110" s="52"/>
    </row>
    <row r="111" spans="1:13" s="54" customFormat="1" ht="12" hidden="1">
      <c r="A111" s="21" t="s">
        <v>69</v>
      </c>
      <c r="B111" s="20" t="s">
        <v>22</v>
      </c>
      <c r="C111" s="20" t="s">
        <v>5</v>
      </c>
      <c r="D111" s="20" t="s">
        <v>47</v>
      </c>
      <c r="E111" s="20" t="s">
        <v>177</v>
      </c>
      <c r="F111" s="20" t="s">
        <v>22</v>
      </c>
      <c r="G111" s="100">
        <f t="shared" si="42"/>
        <v>0</v>
      </c>
      <c r="H111" s="100">
        <f t="shared" si="42"/>
        <v>0</v>
      </c>
      <c r="I111" s="100">
        <f t="shared" si="31"/>
        <v>0</v>
      </c>
      <c r="J111" s="52"/>
      <c r="K111" s="52"/>
      <c r="L111" s="52"/>
      <c r="M111" s="52"/>
    </row>
    <row r="112" spans="1:13" s="54" customFormat="1" ht="12" hidden="1">
      <c r="A112" s="21" t="s">
        <v>232</v>
      </c>
      <c r="B112" s="20" t="s">
        <v>22</v>
      </c>
      <c r="C112" s="20" t="s">
        <v>5</v>
      </c>
      <c r="D112" s="20" t="s">
        <v>47</v>
      </c>
      <c r="E112" s="20" t="s">
        <v>177</v>
      </c>
      <c r="F112" s="20" t="s">
        <v>230</v>
      </c>
      <c r="G112" s="100">
        <v>0</v>
      </c>
      <c r="H112" s="103"/>
      <c r="I112" s="100">
        <f t="shared" si="31"/>
        <v>0</v>
      </c>
      <c r="J112" s="52"/>
      <c r="K112" s="52"/>
      <c r="L112" s="52"/>
      <c r="M112" s="52"/>
    </row>
    <row r="113" spans="1:13" s="54" customFormat="1" ht="12">
      <c r="A113" s="21" t="s">
        <v>50</v>
      </c>
      <c r="B113" s="57" t="s">
        <v>22</v>
      </c>
      <c r="C113" s="57" t="s">
        <v>5</v>
      </c>
      <c r="D113" s="57" t="s">
        <v>47</v>
      </c>
      <c r="E113" s="57" t="s">
        <v>149</v>
      </c>
      <c r="F113" s="20"/>
      <c r="G113" s="100">
        <f>G131+G136+G122+G114+G117+G125</f>
        <v>1308.2</v>
      </c>
      <c r="H113" s="100">
        <f>H131+H136+H122+H114+H117+H125</f>
        <v>19.100000000000001</v>
      </c>
      <c r="I113" s="100">
        <f t="shared" si="31"/>
        <v>1327.3</v>
      </c>
      <c r="J113" s="52"/>
      <c r="K113" s="52"/>
      <c r="L113" s="52"/>
      <c r="M113" s="52"/>
    </row>
    <row r="114" spans="1:13" s="54" customFormat="1" ht="12">
      <c r="A114" s="21" t="s">
        <v>478</v>
      </c>
      <c r="B114" s="57" t="s">
        <v>22</v>
      </c>
      <c r="C114" s="57" t="s">
        <v>5</v>
      </c>
      <c r="D114" s="57" t="s">
        <v>47</v>
      </c>
      <c r="E114" s="57" t="s">
        <v>477</v>
      </c>
      <c r="F114" s="20"/>
      <c r="G114" s="100">
        <f>G115</f>
        <v>211</v>
      </c>
      <c r="H114" s="100">
        <f>H115</f>
        <v>0</v>
      </c>
      <c r="I114" s="100">
        <f t="shared" si="31"/>
        <v>211</v>
      </c>
      <c r="J114" s="52"/>
      <c r="K114" s="52"/>
      <c r="L114" s="52"/>
      <c r="M114" s="52"/>
    </row>
    <row r="115" spans="1:13" s="54" customFormat="1" ht="12">
      <c r="A115" s="21" t="s">
        <v>485</v>
      </c>
      <c r="B115" s="57" t="s">
        <v>22</v>
      </c>
      <c r="C115" s="57" t="s">
        <v>5</v>
      </c>
      <c r="D115" s="57" t="s">
        <v>47</v>
      </c>
      <c r="E115" s="57" t="s">
        <v>477</v>
      </c>
      <c r="F115" s="20" t="s">
        <v>65</v>
      </c>
      <c r="G115" s="100">
        <f>G116</f>
        <v>211</v>
      </c>
      <c r="H115" s="100">
        <f>H116</f>
        <v>0</v>
      </c>
      <c r="I115" s="100">
        <f t="shared" si="31"/>
        <v>211</v>
      </c>
      <c r="J115" s="52"/>
      <c r="K115" s="52"/>
      <c r="L115" s="52"/>
      <c r="M115" s="52"/>
    </row>
    <row r="116" spans="1:13" s="54" customFormat="1" ht="12">
      <c r="A116" s="21" t="s">
        <v>86</v>
      </c>
      <c r="B116" s="57" t="s">
        <v>22</v>
      </c>
      <c r="C116" s="57" t="s">
        <v>5</v>
      </c>
      <c r="D116" s="57" t="s">
        <v>47</v>
      </c>
      <c r="E116" s="57" t="s">
        <v>477</v>
      </c>
      <c r="F116" s="20" t="s">
        <v>66</v>
      </c>
      <c r="G116" s="100">
        <v>211</v>
      </c>
      <c r="H116" s="100"/>
      <c r="I116" s="100">
        <f t="shared" si="31"/>
        <v>211</v>
      </c>
      <c r="J116" s="52"/>
      <c r="K116" s="52"/>
      <c r="L116" s="52"/>
      <c r="M116" s="52"/>
    </row>
    <row r="117" spans="1:13" s="54" customFormat="1" ht="13.5" customHeight="1">
      <c r="A117" s="21" t="s">
        <v>97</v>
      </c>
      <c r="B117" s="57" t="s">
        <v>22</v>
      </c>
      <c r="C117" s="57" t="s">
        <v>5</v>
      </c>
      <c r="D117" s="57" t="s">
        <v>47</v>
      </c>
      <c r="E117" s="57" t="s">
        <v>366</v>
      </c>
      <c r="F117" s="20"/>
      <c r="G117" s="100">
        <f>G118+G120</f>
        <v>282.10000000000002</v>
      </c>
      <c r="H117" s="100">
        <f>H118+H120</f>
        <v>0.1</v>
      </c>
      <c r="I117" s="100">
        <f t="shared" si="31"/>
        <v>282.20000000000005</v>
      </c>
      <c r="J117" s="52"/>
      <c r="K117" s="52"/>
      <c r="L117" s="52"/>
      <c r="M117" s="52"/>
    </row>
    <row r="118" spans="1:13" s="54" customFormat="1" ht="12">
      <c r="A118" s="21" t="s">
        <v>485</v>
      </c>
      <c r="B118" s="57" t="s">
        <v>22</v>
      </c>
      <c r="C118" s="57" t="s">
        <v>5</v>
      </c>
      <c r="D118" s="57" t="s">
        <v>47</v>
      </c>
      <c r="E118" s="57" t="s">
        <v>366</v>
      </c>
      <c r="F118" s="20" t="s">
        <v>65</v>
      </c>
      <c r="G118" s="100">
        <f>G119</f>
        <v>282.10000000000002</v>
      </c>
      <c r="H118" s="100">
        <f>H119</f>
        <v>0.1</v>
      </c>
      <c r="I118" s="100">
        <f t="shared" si="31"/>
        <v>282.20000000000005</v>
      </c>
      <c r="J118" s="52"/>
      <c r="K118" s="52"/>
      <c r="L118" s="52"/>
      <c r="M118" s="52"/>
    </row>
    <row r="119" spans="1:13" s="54" customFormat="1" ht="10.5" customHeight="1">
      <c r="A119" s="21" t="s">
        <v>86</v>
      </c>
      <c r="B119" s="57" t="s">
        <v>22</v>
      </c>
      <c r="C119" s="57" t="s">
        <v>5</v>
      </c>
      <c r="D119" s="57" t="s">
        <v>367</v>
      </c>
      <c r="E119" s="57" t="s">
        <v>366</v>
      </c>
      <c r="F119" s="20" t="s">
        <v>66</v>
      </c>
      <c r="G119" s="100">
        <v>282.10000000000002</v>
      </c>
      <c r="H119" s="100">
        <v>0.1</v>
      </c>
      <c r="I119" s="100">
        <f t="shared" si="31"/>
        <v>282.20000000000005</v>
      </c>
      <c r="J119" s="52"/>
      <c r="K119" s="52"/>
      <c r="L119" s="52"/>
      <c r="M119" s="52"/>
    </row>
    <row r="120" spans="1:13" s="54" customFormat="1" ht="0.75" hidden="1" customHeight="1">
      <c r="A120" s="21" t="s">
        <v>69</v>
      </c>
      <c r="B120" s="57" t="s">
        <v>22</v>
      </c>
      <c r="C120" s="57" t="s">
        <v>5</v>
      </c>
      <c r="D120" s="57" t="s">
        <v>367</v>
      </c>
      <c r="E120" s="57" t="s">
        <v>366</v>
      </c>
      <c r="F120" s="20" t="s">
        <v>22</v>
      </c>
      <c r="G120" s="100">
        <f>G121</f>
        <v>0</v>
      </c>
      <c r="H120" s="100">
        <f>H121</f>
        <v>0</v>
      </c>
      <c r="I120" s="100">
        <f t="shared" si="31"/>
        <v>0</v>
      </c>
      <c r="J120" s="52"/>
      <c r="K120" s="52"/>
      <c r="L120" s="52"/>
      <c r="M120" s="52"/>
    </row>
    <row r="121" spans="1:13" s="54" customFormat="1" ht="11.25" hidden="1" customHeight="1">
      <c r="A121" s="21" t="s">
        <v>70</v>
      </c>
      <c r="B121" s="57" t="s">
        <v>22</v>
      </c>
      <c r="C121" s="57" t="s">
        <v>5</v>
      </c>
      <c r="D121" s="57" t="s">
        <v>367</v>
      </c>
      <c r="E121" s="57" t="s">
        <v>366</v>
      </c>
      <c r="F121" s="20" t="s">
        <v>68</v>
      </c>
      <c r="G121" s="100">
        <v>0</v>
      </c>
      <c r="H121" s="100"/>
      <c r="I121" s="100">
        <f t="shared" si="31"/>
        <v>0</v>
      </c>
      <c r="J121" s="52"/>
      <c r="K121" s="52"/>
      <c r="L121" s="52"/>
      <c r="M121" s="52"/>
    </row>
    <row r="122" spans="1:13" s="54" customFormat="1" ht="1.5" hidden="1" customHeight="1">
      <c r="A122" s="21" t="s">
        <v>325</v>
      </c>
      <c r="B122" s="57" t="s">
        <v>22</v>
      </c>
      <c r="C122" s="57" t="s">
        <v>5</v>
      </c>
      <c r="D122" s="57" t="s">
        <v>47</v>
      </c>
      <c r="E122" s="57" t="s">
        <v>324</v>
      </c>
      <c r="F122" s="20"/>
      <c r="G122" s="100">
        <f>G123</f>
        <v>0</v>
      </c>
      <c r="H122" s="100">
        <f>H123</f>
        <v>0</v>
      </c>
      <c r="I122" s="100">
        <f t="shared" si="31"/>
        <v>0</v>
      </c>
      <c r="J122" s="52"/>
      <c r="K122" s="52"/>
      <c r="L122" s="52"/>
      <c r="M122" s="52"/>
    </row>
    <row r="123" spans="1:13" s="54" customFormat="1" ht="12" hidden="1">
      <c r="A123" s="21" t="s">
        <v>127</v>
      </c>
      <c r="B123" s="57" t="s">
        <v>22</v>
      </c>
      <c r="C123" s="57" t="s">
        <v>5</v>
      </c>
      <c r="D123" s="57" t="s">
        <v>47</v>
      </c>
      <c r="E123" s="57" t="s">
        <v>324</v>
      </c>
      <c r="F123" s="20" t="s">
        <v>124</v>
      </c>
      <c r="G123" s="100">
        <f>G124</f>
        <v>0</v>
      </c>
      <c r="H123" s="100">
        <f>H124</f>
        <v>0</v>
      </c>
      <c r="I123" s="100">
        <f t="shared" si="31"/>
        <v>0</v>
      </c>
      <c r="J123" s="52"/>
      <c r="K123" s="52"/>
      <c r="L123" s="52"/>
      <c r="M123" s="52"/>
    </row>
    <row r="124" spans="1:13" s="54" customFormat="1" ht="12" hidden="1">
      <c r="A124" s="21" t="s">
        <v>126</v>
      </c>
      <c r="B124" s="57" t="s">
        <v>22</v>
      </c>
      <c r="C124" s="57" t="s">
        <v>5</v>
      </c>
      <c r="D124" s="57" t="s">
        <v>47</v>
      </c>
      <c r="E124" s="57" t="s">
        <v>324</v>
      </c>
      <c r="F124" s="20" t="s">
        <v>125</v>
      </c>
      <c r="G124" s="100"/>
      <c r="H124" s="100"/>
      <c r="I124" s="100">
        <f t="shared" si="31"/>
        <v>0</v>
      </c>
      <c r="J124" s="52"/>
      <c r="K124" s="52"/>
      <c r="L124" s="52"/>
      <c r="M124" s="52"/>
    </row>
    <row r="125" spans="1:13" s="54" customFormat="1" ht="12">
      <c r="A125" s="21" t="s">
        <v>211</v>
      </c>
      <c r="B125" s="57" t="s">
        <v>22</v>
      </c>
      <c r="C125" s="57" t="s">
        <v>5</v>
      </c>
      <c r="D125" s="57" t="s">
        <v>47</v>
      </c>
      <c r="E125" s="57" t="s">
        <v>272</v>
      </c>
      <c r="F125" s="20"/>
      <c r="G125" s="100">
        <f>G126+G128</f>
        <v>445.1</v>
      </c>
      <c r="H125" s="100">
        <f>H126+H128</f>
        <v>-0.1</v>
      </c>
      <c r="I125" s="100">
        <f t="shared" si="31"/>
        <v>445</v>
      </c>
      <c r="J125" s="52"/>
      <c r="K125" s="52"/>
      <c r="L125" s="52"/>
      <c r="M125" s="52"/>
    </row>
    <row r="126" spans="1:13" s="54" customFormat="1" ht="12">
      <c r="A126" s="21" t="s">
        <v>485</v>
      </c>
      <c r="B126" s="57" t="s">
        <v>22</v>
      </c>
      <c r="C126" s="57" t="s">
        <v>5</v>
      </c>
      <c r="D126" s="57" t="s">
        <v>47</v>
      </c>
      <c r="E126" s="57" t="s">
        <v>272</v>
      </c>
      <c r="F126" s="20" t="s">
        <v>65</v>
      </c>
      <c r="G126" s="100">
        <f>G127</f>
        <v>136.4</v>
      </c>
      <c r="H126" s="100">
        <f>H127</f>
        <v>0</v>
      </c>
      <c r="I126" s="100">
        <f t="shared" si="31"/>
        <v>136.4</v>
      </c>
      <c r="J126" s="52"/>
      <c r="K126" s="52"/>
      <c r="L126" s="52"/>
      <c r="M126" s="52"/>
    </row>
    <row r="127" spans="1:13" s="54" customFormat="1" ht="12">
      <c r="A127" s="21" t="s">
        <v>86</v>
      </c>
      <c r="B127" s="57" t="s">
        <v>22</v>
      </c>
      <c r="C127" s="57" t="s">
        <v>5</v>
      </c>
      <c r="D127" s="57" t="s">
        <v>47</v>
      </c>
      <c r="E127" s="57" t="s">
        <v>272</v>
      </c>
      <c r="F127" s="20" t="s">
        <v>66</v>
      </c>
      <c r="G127" s="100">
        <v>136.4</v>
      </c>
      <c r="H127" s="100"/>
      <c r="I127" s="100">
        <f t="shared" si="31"/>
        <v>136.4</v>
      </c>
      <c r="J127" s="52"/>
      <c r="K127" s="52"/>
      <c r="L127" s="52"/>
      <c r="M127" s="52"/>
    </row>
    <row r="128" spans="1:13" s="54" customFormat="1" ht="12">
      <c r="A128" s="21" t="s">
        <v>69</v>
      </c>
      <c r="B128" s="57" t="s">
        <v>22</v>
      </c>
      <c r="C128" s="57" t="s">
        <v>5</v>
      </c>
      <c r="D128" s="57" t="s">
        <v>47</v>
      </c>
      <c r="E128" s="57" t="s">
        <v>272</v>
      </c>
      <c r="F128" s="20" t="s">
        <v>22</v>
      </c>
      <c r="G128" s="100">
        <f>G129+G130</f>
        <v>308.7</v>
      </c>
      <c r="H128" s="100">
        <f>H129+H130</f>
        <v>-0.1</v>
      </c>
      <c r="I128" s="100">
        <f t="shared" si="31"/>
        <v>308.59999999999997</v>
      </c>
      <c r="J128" s="52"/>
      <c r="K128" s="52"/>
      <c r="L128" s="52"/>
      <c r="M128" s="52"/>
    </row>
    <row r="129" spans="1:88" s="54" customFormat="1" ht="12">
      <c r="A129" s="21" t="s">
        <v>250</v>
      </c>
      <c r="B129" s="57" t="s">
        <v>22</v>
      </c>
      <c r="C129" s="57" t="s">
        <v>5</v>
      </c>
      <c r="D129" s="57" t="s">
        <v>47</v>
      </c>
      <c r="E129" s="57" t="s">
        <v>272</v>
      </c>
      <c r="F129" s="20" t="s">
        <v>251</v>
      </c>
      <c r="G129" s="100">
        <v>18.7</v>
      </c>
      <c r="H129" s="100">
        <v>-0.1</v>
      </c>
      <c r="I129" s="100">
        <f t="shared" si="31"/>
        <v>18.599999999999998</v>
      </c>
      <c r="J129" s="52"/>
      <c r="K129" s="52"/>
      <c r="L129" s="52"/>
      <c r="M129" s="52"/>
    </row>
    <row r="130" spans="1:88" s="54" customFormat="1" ht="12">
      <c r="A130" s="21" t="s">
        <v>70</v>
      </c>
      <c r="B130" s="57" t="s">
        <v>22</v>
      </c>
      <c r="C130" s="57" t="s">
        <v>5</v>
      </c>
      <c r="D130" s="57" t="s">
        <v>47</v>
      </c>
      <c r="E130" s="57" t="s">
        <v>272</v>
      </c>
      <c r="F130" s="20" t="s">
        <v>68</v>
      </c>
      <c r="G130" s="100">
        <v>290</v>
      </c>
      <c r="H130" s="100"/>
      <c r="I130" s="100">
        <f t="shared" si="31"/>
        <v>290</v>
      </c>
      <c r="J130" s="52"/>
      <c r="K130" s="52"/>
      <c r="L130" s="52"/>
      <c r="M130" s="52"/>
    </row>
    <row r="131" spans="1:88" s="54" customFormat="1" ht="24">
      <c r="A131" s="21" t="s">
        <v>120</v>
      </c>
      <c r="B131" s="57" t="s">
        <v>22</v>
      </c>
      <c r="C131" s="57" t="s">
        <v>5</v>
      </c>
      <c r="D131" s="57" t="s">
        <v>47</v>
      </c>
      <c r="E131" s="57" t="s">
        <v>150</v>
      </c>
      <c r="F131" s="57"/>
      <c r="G131" s="100">
        <f>G134+G132</f>
        <v>370</v>
      </c>
      <c r="H131" s="100">
        <f t="shared" ref="H131" si="43">H134+H132</f>
        <v>19.100000000000001</v>
      </c>
      <c r="I131" s="100">
        <f t="shared" si="31"/>
        <v>389.1</v>
      </c>
      <c r="J131" s="52"/>
      <c r="K131" s="52"/>
      <c r="L131" s="52"/>
      <c r="M131" s="52"/>
    </row>
    <row r="132" spans="1:88" s="54" customFormat="1" ht="12" hidden="1">
      <c r="A132" s="21" t="s">
        <v>67</v>
      </c>
      <c r="B132" s="57" t="s">
        <v>22</v>
      </c>
      <c r="C132" s="57" t="s">
        <v>5</v>
      </c>
      <c r="D132" s="57" t="s">
        <v>47</v>
      </c>
      <c r="E132" s="57" t="s">
        <v>150</v>
      </c>
      <c r="F132" s="57" t="s">
        <v>65</v>
      </c>
      <c r="G132" s="100">
        <f>G133</f>
        <v>0</v>
      </c>
      <c r="H132" s="104"/>
      <c r="I132" s="100">
        <f t="shared" si="31"/>
        <v>0</v>
      </c>
      <c r="J132" s="52"/>
      <c r="K132" s="52"/>
      <c r="L132" s="52"/>
      <c r="M132" s="52"/>
    </row>
    <row r="133" spans="1:88" s="54" customFormat="1" ht="12" hidden="1">
      <c r="A133" s="21" t="s">
        <v>86</v>
      </c>
      <c r="B133" s="57" t="s">
        <v>22</v>
      </c>
      <c r="C133" s="57" t="s">
        <v>5</v>
      </c>
      <c r="D133" s="57" t="s">
        <v>47</v>
      </c>
      <c r="E133" s="57" t="s">
        <v>150</v>
      </c>
      <c r="F133" s="57" t="s">
        <v>66</v>
      </c>
      <c r="G133" s="100"/>
      <c r="H133" s="104"/>
      <c r="I133" s="100">
        <f t="shared" si="31"/>
        <v>0</v>
      </c>
      <c r="J133" s="52"/>
      <c r="K133" s="52"/>
      <c r="L133" s="52"/>
      <c r="M133" s="52"/>
    </row>
    <row r="134" spans="1:88" s="54" customFormat="1" ht="12">
      <c r="A134" s="21" t="s">
        <v>69</v>
      </c>
      <c r="B134" s="57" t="s">
        <v>22</v>
      </c>
      <c r="C134" s="57" t="s">
        <v>5</v>
      </c>
      <c r="D134" s="57" t="s">
        <v>47</v>
      </c>
      <c r="E134" s="57" t="s">
        <v>150</v>
      </c>
      <c r="F134" s="57" t="s">
        <v>22</v>
      </c>
      <c r="G134" s="100">
        <f>G135</f>
        <v>370</v>
      </c>
      <c r="H134" s="100">
        <f t="shared" ref="H134" si="44">H135</f>
        <v>19.100000000000001</v>
      </c>
      <c r="I134" s="100">
        <f t="shared" si="31"/>
        <v>389.1</v>
      </c>
      <c r="J134" s="52"/>
      <c r="K134" s="52"/>
      <c r="L134" s="52"/>
      <c r="M134" s="52"/>
    </row>
    <row r="135" spans="1:88" s="54" customFormat="1" ht="24">
      <c r="A135" s="21" t="s">
        <v>462</v>
      </c>
      <c r="B135" s="57" t="s">
        <v>22</v>
      </c>
      <c r="C135" s="57" t="s">
        <v>5</v>
      </c>
      <c r="D135" s="57" t="s">
        <v>47</v>
      </c>
      <c r="E135" s="57" t="s">
        <v>150</v>
      </c>
      <c r="F135" s="57" t="s">
        <v>74</v>
      </c>
      <c r="G135" s="100">
        <v>370</v>
      </c>
      <c r="H135" s="103">
        <f>19.1</f>
        <v>19.100000000000001</v>
      </c>
      <c r="I135" s="100">
        <f t="shared" si="31"/>
        <v>389.1</v>
      </c>
      <c r="J135" s="52"/>
      <c r="K135" s="52"/>
      <c r="L135" s="52"/>
      <c r="M135" s="52"/>
    </row>
    <row r="136" spans="1:88" s="52" customFormat="1" ht="12" hidden="1">
      <c r="A136" s="21" t="s">
        <v>211</v>
      </c>
      <c r="B136" s="20" t="s">
        <v>22</v>
      </c>
      <c r="C136" s="20" t="s">
        <v>5</v>
      </c>
      <c r="D136" s="20" t="s">
        <v>47</v>
      </c>
      <c r="E136" s="20" t="s">
        <v>272</v>
      </c>
      <c r="F136" s="20"/>
      <c r="G136" s="100">
        <f>G139+G137</f>
        <v>0</v>
      </c>
      <c r="H136" s="103"/>
      <c r="I136" s="98">
        <f t="shared" si="31"/>
        <v>0</v>
      </c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  <c r="AO136" s="46"/>
      <c r="AP136" s="46"/>
      <c r="AQ136" s="46"/>
      <c r="AR136" s="46"/>
      <c r="AS136" s="46"/>
      <c r="AT136" s="46"/>
      <c r="AU136" s="46"/>
      <c r="AV136" s="46"/>
      <c r="AW136" s="46"/>
      <c r="AX136" s="46"/>
      <c r="AY136" s="46"/>
      <c r="AZ136" s="46"/>
      <c r="BA136" s="46"/>
      <c r="BB136" s="46"/>
      <c r="BC136" s="46"/>
      <c r="BD136" s="46"/>
      <c r="BE136" s="46"/>
      <c r="BF136" s="46"/>
      <c r="BG136" s="46"/>
      <c r="BH136" s="46"/>
      <c r="BI136" s="46"/>
      <c r="BJ136" s="46"/>
      <c r="BK136" s="46"/>
      <c r="BL136" s="46"/>
      <c r="BM136" s="46"/>
      <c r="BN136" s="46"/>
      <c r="BO136" s="46"/>
      <c r="BP136" s="46"/>
      <c r="BQ136" s="46"/>
      <c r="BR136" s="46"/>
      <c r="BS136" s="46"/>
      <c r="BT136" s="46"/>
      <c r="BU136" s="46"/>
      <c r="BV136" s="46"/>
      <c r="BW136" s="46"/>
      <c r="BX136" s="46"/>
      <c r="BY136" s="46"/>
      <c r="BZ136" s="46"/>
      <c r="CA136" s="46"/>
      <c r="CB136" s="46"/>
      <c r="CC136" s="46"/>
      <c r="CD136" s="46"/>
      <c r="CE136" s="46"/>
      <c r="CF136" s="46"/>
      <c r="CG136" s="46"/>
      <c r="CH136" s="46"/>
      <c r="CI136" s="46"/>
      <c r="CJ136" s="46"/>
    </row>
    <row r="137" spans="1:88" s="52" customFormat="1" ht="12" hidden="1">
      <c r="A137" s="21" t="s">
        <v>67</v>
      </c>
      <c r="B137" s="20" t="s">
        <v>22</v>
      </c>
      <c r="C137" s="20" t="s">
        <v>5</v>
      </c>
      <c r="D137" s="20" t="s">
        <v>47</v>
      </c>
      <c r="E137" s="20" t="s">
        <v>272</v>
      </c>
      <c r="F137" s="20" t="s">
        <v>65</v>
      </c>
      <c r="G137" s="100">
        <f>G138</f>
        <v>0</v>
      </c>
      <c r="H137" s="103"/>
      <c r="I137" s="98">
        <f t="shared" si="31"/>
        <v>0</v>
      </c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  <c r="AN137" s="46"/>
      <c r="AO137" s="46"/>
      <c r="AP137" s="46"/>
      <c r="AQ137" s="46"/>
      <c r="AR137" s="46"/>
      <c r="AS137" s="46"/>
      <c r="AT137" s="46"/>
      <c r="AU137" s="46"/>
      <c r="AV137" s="46"/>
      <c r="AW137" s="46"/>
      <c r="AX137" s="46"/>
      <c r="AY137" s="46"/>
      <c r="AZ137" s="46"/>
      <c r="BA137" s="46"/>
      <c r="BB137" s="46"/>
      <c r="BC137" s="46"/>
      <c r="BD137" s="46"/>
      <c r="BE137" s="46"/>
      <c r="BF137" s="46"/>
      <c r="BG137" s="46"/>
      <c r="BH137" s="46"/>
      <c r="BI137" s="46"/>
      <c r="BJ137" s="46"/>
      <c r="BK137" s="46"/>
      <c r="BL137" s="46"/>
      <c r="BM137" s="46"/>
      <c r="BN137" s="46"/>
      <c r="BO137" s="46"/>
      <c r="BP137" s="46"/>
      <c r="BQ137" s="46"/>
      <c r="BR137" s="46"/>
      <c r="BS137" s="46"/>
      <c r="BT137" s="46"/>
      <c r="BU137" s="46"/>
      <c r="BV137" s="46"/>
      <c r="BW137" s="46"/>
      <c r="BX137" s="46"/>
      <c r="BY137" s="46"/>
      <c r="BZ137" s="46"/>
      <c r="CA137" s="46"/>
      <c r="CB137" s="46"/>
      <c r="CC137" s="46"/>
      <c r="CD137" s="46"/>
      <c r="CE137" s="46"/>
      <c r="CF137" s="46"/>
      <c r="CG137" s="46"/>
      <c r="CH137" s="46"/>
      <c r="CI137" s="46"/>
      <c r="CJ137" s="46"/>
    </row>
    <row r="138" spans="1:88" s="52" customFormat="1" ht="12" hidden="1">
      <c r="A138" s="21" t="s">
        <v>86</v>
      </c>
      <c r="B138" s="20" t="s">
        <v>22</v>
      </c>
      <c r="C138" s="20" t="s">
        <v>5</v>
      </c>
      <c r="D138" s="20" t="s">
        <v>47</v>
      </c>
      <c r="E138" s="20" t="s">
        <v>272</v>
      </c>
      <c r="F138" s="20" t="s">
        <v>66</v>
      </c>
      <c r="G138" s="100"/>
      <c r="H138" s="103"/>
      <c r="I138" s="98">
        <f t="shared" si="31"/>
        <v>0</v>
      </c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  <c r="AJ138" s="46"/>
      <c r="AK138" s="46"/>
      <c r="AL138" s="46"/>
      <c r="AM138" s="46"/>
      <c r="AN138" s="46"/>
      <c r="AO138" s="46"/>
      <c r="AP138" s="46"/>
      <c r="AQ138" s="46"/>
      <c r="AR138" s="46"/>
      <c r="AS138" s="46"/>
      <c r="AT138" s="46"/>
      <c r="AU138" s="46"/>
      <c r="AV138" s="46"/>
      <c r="AW138" s="46"/>
      <c r="AX138" s="46"/>
      <c r="AY138" s="46"/>
      <c r="AZ138" s="46"/>
      <c r="BA138" s="46"/>
      <c r="BB138" s="46"/>
      <c r="BC138" s="46"/>
      <c r="BD138" s="46"/>
      <c r="BE138" s="46"/>
      <c r="BF138" s="46"/>
      <c r="BG138" s="46"/>
      <c r="BH138" s="46"/>
      <c r="BI138" s="46"/>
      <c r="BJ138" s="46"/>
      <c r="BK138" s="46"/>
      <c r="BL138" s="46"/>
      <c r="BM138" s="46"/>
      <c r="BN138" s="46"/>
      <c r="BO138" s="46"/>
      <c r="BP138" s="46"/>
      <c r="BQ138" s="46"/>
      <c r="BR138" s="46"/>
      <c r="BS138" s="46"/>
      <c r="BT138" s="46"/>
      <c r="BU138" s="46"/>
      <c r="BV138" s="46"/>
      <c r="BW138" s="46"/>
      <c r="BX138" s="46"/>
      <c r="BY138" s="46"/>
      <c r="BZ138" s="46"/>
      <c r="CA138" s="46"/>
      <c r="CB138" s="46"/>
      <c r="CC138" s="46"/>
      <c r="CD138" s="46"/>
      <c r="CE138" s="46"/>
      <c r="CF138" s="46"/>
      <c r="CG138" s="46"/>
      <c r="CH138" s="46"/>
      <c r="CI138" s="46"/>
      <c r="CJ138" s="46"/>
    </row>
    <row r="139" spans="1:88" s="52" customFormat="1" ht="12" hidden="1">
      <c r="A139" s="29" t="s">
        <v>69</v>
      </c>
      <c r="B139" s="20" t="s">
        <v>22</v>
      </c>
      <c r="C139" s="20" t="s">
        <v>5</v>
      </c>
      <c r="D139" s="20" t="s">
        <v>47</v>
      </c>
      <c r="E139" s="20" t="s">
        <v>272</v>
      </c>
      <c r="F139" s="20" t="s">
        <v>22</v>
      </c>
      <c r="G139" s="100">
        <f t="shared" ref="G139" si="45">G140</f>
        <v>0</v>
      </c>
      <c r="H139" s="103"/>
      <c r="I139" s="98">
        <f t="shared" si="31"/>
        <v>0</v>
      </c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  <c r="AJ139" s="46"/>
      <c r="AK139" s="46"/>
      <c r="AL139" s="46"/>
      <c r="AM139" s="46"/>
      <c r="AN139" s="46"/>
      <c r="AO139" s="46"/>
      <c r="AP139" s="46"/>
      <c r="AQ139" s="46"/>
      <c r="AR139" s="46"/>
      <c r="AS139" s="46"/>
      <c r="AT139" s="46"/>
      <c r="AU139" s="46"/>
      <c r="AV139" s="46"/>
      <c r="AW139" s="46"/>
      <c r="AX139" s="46"/>
      <c r="AY139" s="46"/>
      <c r="AZ139" s="46"/>
      <c r="BA139" s="46"/>
      <c r="BB139" s="46"/>
      <c r="BC139" s="46"/>
      <c r="BD139" s="46"/>
      <c r="BE139" s="46"/>
      <c r="BF139" s="46"/>
      <c r="BG139" s="46"/>
      <c r="BH139" s="46"/>
      <c r="BI139" s="46"/>
      <c r="BJ139" s="46"/>
      <c r="BK139" s="46"/>
      <c r="BL139" s="46"/>
      <c r="BM139" s="46"/>
      <c r="BN139" s="46"/>
      <c r="BO139" s="46"/>
      <c r="BP139" s="46"/>
      <c r="BQ139" s="46"/>
      <c r="BR139" s="46"/>
      <c r="BS139" s="46"/>
      <c r="BT139" s="46"/>
      <c r="BU139" s="46"/>
      <c r="BV139" s="46"/>
      <c r="BW139" s="46"/>
      <c r="BX139" s="46"/>
      <c r="BY139" s="46"/>
      <c r="BZ139" s="46"/>
      <c r="CA139" s="46"/>
      <c r="CB139" s="46"/>
      <c r="CC139" s="46"/>
      <c r="CD139" s="46"/>
      <c r="CE139" s="46"/>
      <c r="CF139" s="46"/>
      <c r="CG139" s="46"/>
      <c r="CH139" s="46"/>
      <c r="CI139" s="46"/>
      <c r="CJ139" s="46"/>
    </row>
    <row r="140" spans="1:88" s="52" customFormat="1" ht="12" hidden="1">
      <c r="A140" s="21" t="s">
        <v>250</v>
      </c>
      <c r="B140" s="20" t="s">
        <v>22</v>
      </c>
      <c r="C140" s="20" t="s">
        <v>5</v>
      </c>
      <c r="D140" s="20" t="s">
        <v>47</v>
      </c>
      <c r="E140" s="20" t="s">
        <v>272</v>
      </c>
      <c r="F140" s="20" t="s">
        <v>251</v>
      </c>
      <c r="G140" s="100"/>
      <c r="H140" s="103"/>
      <c r="I140" s="98">
        <f t="shared" si="31"/>
        <v>0</v>
      </c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6"/>
      <c r="BR140" s="46"/>
      <c r="BS140" s="46"/>
      <c r="BT140" s="46"/>
      <c r="BU140" s="46"/>
      <c r="BV140" s="46"/>
      <c r="BW140" s="46"/>
      <c r="BX140" s="46"/>
      <c r="BY140" s="46"/>
      <c r="BZ140" s="46"/>
      <c r="CA140" s="46"/>
      <c r="CB140" s="46"/>
      <c r="CC140" s="46"/>
      <c r="CD140" s="46"/>
      <c r="CE140" s="46"/>
      <c r="CF140" s="46"/>
      <c r="CG140" s="46"/>
      <c r="CH140" s="46"/>
      <c r="CI140" s="46"/>
      <c r="CJ140" s="46"/>
    </row>
    <row r="141" spans="1:88" s="54" customFormat="1" ht="12">
      <c r="A141" s="25" t="s">
        <v>205</v>
      </c>
      <c r="B141" s="59" t="s">
        <v>22</v>
      </c>
      <c r="C141" s="59" t="s">
        <v>7</v>
      </c>
      <c r="D141" s="59"/>
      <c r="E141" s="59"/>
      <c r="F141" s="59"/>
      <c r="G141" s="98">
        <f>G142</f>
        <v>195.2</v>
      </c>
      <c r="H141" s="98">
        <f>H142</f>
        <v>0</v>
      </c>
      <c r="I141" s="98">
        <f t="shared" si="31"/>
        <v>195.2</v>
      </c>
      <c r="J141" s="52"/>
      <c r="K141" s="52"/>
      <c r="L141" s="52"/>
      <c r="M141" s="52"/>
    </row>
    <row r="142" spans="1:88" s="54" customFormat="1" ht="24">
      <c r="A142" s="61" t="s">
        <v>393</v>
      </c>
      <c r="B142" s="60" t="s">
        <v>22</v>
      </c>
      <c r="C142" s="60" t="s">
        <v>7</v>
      </c>
      <c r="D142" s="60" t="s">
        <v>13</v>
      </c>
      <c r="E142" s="60"/>
      <c r="F142" s="60"/>
      <c r="G142" s="99">
        <f>G143+G150</f>
        <v>195.2</v>
      </c>
      <c r="H142" s="99">
        <f>H143+H150</f>
        <v>0</v>
      </c>
      <c r="I142" s="99">
        <f t="shared" si="31"/>
        <v>195.2</v>
      </c>
      <c r="J142" s="52"/>
      <c r="K142" s="52"/>
      <c r="L142" s="52"/>
      <c r="M142" s="52"/>
    </row>
    <row r="143" spans="1:88" s="54" customFormat="1" ht="36">
      <c r="A143" s="29" t="s">
        <v>326</v>
      </c>
      <c r="B143" s="57" t="s">
        <v>22</v>
      </c>
      <c r="C143" s="57" t="s">
        <v>7</v>
      </c>
      <c r="D143" s="96" t="s">
        <v>13</v>
      </c>
      <c r="E143" s="57" t="s">
        <v>311</v>
      </c>
      <c r="F143" s="57"/>
      <c r="G143" s="100">
        <f>G144+G147</f>
        <v>150.19999999999999</v>
      </c>
      <c r="H143" s="100">
        <f>H144+H147</f>
        <v>0</v>
      </c>
      <c r="I143" s="100">
        <f t="shared" si="31"/>
        <v>150.19999999999999</v>
      </c>
      <c r="J143" s="52"/>
      <c r="K143" s="52"/>
      <c r="L143" s="52"/>
      <c r="M143" s="52"/>
    </row>
    <row r="144" spans="1:88" s="54" customFormat="1" ht="12">
      <c r="A144" s="29" t="s">
        <v>116</v>
      </c>
      <c r="B144" s="57" t="s">
        <v>22</v>
      </c>
      <c r="C144" s="57" t="s">
        <v>7</v>
      </c>
      <c r="D144" s="57" t="s">
        <v>13</v>
      </c>
      <c r="E144" s="57" t="s">
        <v>346</v>
      </c>
      <c r="F144" s="71"/>
      <c r="G144" s="100">
        <f>G145</f>
        <v>150.19999999999999</v>
      </c>
      <c r="H144" s="100">
        <f>H145</f>
        <v>0</v>
      </c>
      <c r="I144" s="100">
        <f t="shared" si="31"/>
        <v>150.19999999999999</v>
      </c>
      <c r="J144" s="52"/>
      <c r="K144" s="52"/>
      <c r="L144" s="52"/>
      <c r="M144" s="52"/>
    </row>
    <row r="145" spans="1:13" s="54" customFormat="1" ht="12">
      <c r="A145" s="21" t="s">
        <v>485</v>
      </c>
      <c r="B145" s="57" t="s">
        <v>22</v>
      </c>
      <c r="C145" s="57" t="s">
        <v>7</v>
      </c>
      <c r="D145" s="96" t="s">
        <v>13</v>
      </c>
      <c r="E145" s="57" t="s">
        <v>318</v>
      </c>
      <c r="F145" s="57" t="s">
        <v>65</v>
      </c>
      <c r="G145" s="100">
        <f t="shared" ref="G145:H145" si="46">G146</f>
        <v>150.19999999999999</v>
      </c>
      <c r="H145" s="100">
        <f t="shared" si="46"/>
        <v>0</v>
      </c>
      <c r="I145" s="100">
        <f t="shared" si="31"/>
        <v>150.19999999999999</v>
      </c>
      <c r="J145" s="52"/>
      <c r="K145" s="52"/>
      <c r="L145" s="52"/>
      <c r="M145" s="52"/>
    </row>
    <row r="146" spans="1:13" s="54" customFormat="1" ht="12">
      <c r="A146" s="21" t="s">
        <v>86</v>
      </c>
      <c r="B146" s="57" t="s">
        <v>22</v>
      </c>
      <c r="C146" s="57" t="s">
        <v>7</v>
      </c>
      <c r="D146" s="96" t="s">
        <v>13</v>
      </c>
      <c r="E146" s="57" t="s">
        <v>318</v>
      </c>
      <c r="F146" s="57" t="s">
        <v>66</v>
      </c>
      <c r="G146" s="100">
        <v>150.19999999999999</v>
      </c>
      <c r="H146" s="103"/>
      <c r="I146" s="100">
        <f t="shared" si="31"/>
        <v>150.19999999999999</v>
      </c>
      <c r="J146" s="52"/>
      <c r="K146" s="52"/>
      <c r="L146" s="52"/>
      <c r="M146" s="52"/>
    </row>
    <row r="147" spans="1:13" s="54" customFormat="1" ht="0.75" hidden="1" customHeight="1">
      <c r="A147" s="21" t="s">
        <v>364</v>
      </c>
      <c r="B147" s="57" t="s">
        <v>22</v>
      </c>
      <c r="C147" s="57" t="s">
        <v>7</v>
      </c>
      <c r="D147" s="96" t="s">
        <v>13</v>
      </c>
      <c r="E147" s="57" t="s">
        <v>363</v>
      </c>
      <c r="F147" s="57"/>
      <c r="G147" s="100">
        <f>G148</f>
        <v>0</v>
      </c>
      <c r="H147" s="100">
        <f>H148</f>
        <v>0</v>
      </c>
      <c r="I147" s="100">
        <f t="shared" si="31"/>
        <v>0</v>
      </c>
      <c r="J147" s="52"/>
      <c r="K147" s="52"/>
      <c r="L147" s="52"/>
      <c r="M147" s="52"/>
    </row>
    <row r="148" spans="1:13" s="54" customFormat="1" ht="12" hidden="1">
      <c r="A148" s="24" t="s">
        <v>77</v>
      </c>
      <c r="B148" s="57" t="s">
        <v>22</v>
      </c>
      <c r="C148" s="57" t="s">
        <v>7</v>
      </c>
      <c r="D148" s="96" t="s">
        <v>13</v>
      </c>
      <c r="E148" s="57" t="s">
        <v>363</v>
      </c>
      <c r="F148" s="57" t="s">
        <v>76</v>
      </c>
      <c r="G148" s="100">
        <f>G149</f>
        <v>0</v>
      </c>
      <c r="H148" s="100">
        <f>H149</f>
        <v>0</v>
      </c>
      <c r="I148" s="100">
        <f t="shared" si="31"/>
        <v>0</v>
      </c>
      <c r="J148" s="52"/>
      <c r="K148" s="52"/>
      <c r="L148" s="52"/>
      <c r="M148" s="52"/>
    </row>
    <row r="149" spans="1:13" s="54" customFormat="1" ht="12" hidden="1">
      <c r="A149" s="21" t="s">
        <v>258</v>
      </c>
      <c r="B149" s="57" t="s">
        <v>22</v>
      </c>
      <c r="C149" s="57" t="s">
        <v>7</v>
      </c>
      <c r="D149" s="96" t="s">
        <v>13</v>
      </c>
      <c r="E149" s="57" t="s">
        <v>363</v>
      </c>
      <c r="F149" s="57" t="s">
        <v>207</v>
      </c>
      <c r="G149" s="100"/>
      <c r="H149" s="103"/>
      <c r="I149" s="100">
        <f t="shared" si="31"/>
        <v>0</v>
      </c>
      <c r="J149" s="52"/>
      <c r="K149" s="52"/>
      <c r="L149" s="52"/>
      <c r="M149" s="52"/>
    </row>
    <row r="150" spans="1:13" s="54" customFormat="1" ht="12">
      <c r="A150" s="21" t="s">
        <v>222</v>
      </c>
      <c r="B150" s="57" t="s">
        <v>22</v>
      </c>
      <c r="C150" s="57" t="s">
        <v>7</v>
      </c>
      <c r="D150" s="96" t="s">
        <v>13</v>
      </c>
      <c r="E150" s="57" t="s">
        <v>176</v>
      </c>
      <c r="F150" s="57"/>
      <c r="G150" s="100">
        <f t="shared" ref="G150:H152" si="47">G151</f>
        <v>45</v>
      </c>
      <c r="H150" s="100">
        <f t="shared" si="47"/>
        <v>0</v>
      </c>
      <c r="I150" s="100">
        <f t="shared" si="31"/>
        <v>45</v>
      </c>
      <c r="J150" s="52"/>
      <c r="K150" s="52"/>
      <c r="L150" s="52"/>
      <c r="M150" s="52"/>
    </row>
    <row r="151" spans="1:13" s="54" customFormat="1" ht="12">
      <c r="A151" s="21" t="s">
        <v>102</v>
      </c>
      <c r="B151" s="57" t="s">
        <v>22</v>
      </c>
      <c r="C151" s="57" t="s">
        <v>7</v>
      </c>
      <c r="D151" s="96" t="s">
        <v>13</v>
      </c>
      <c r="E151" s="57" t="s">
        <v>177</v>
      </c>
      <c r="F151" s="71"/>
      <c r="G151" s="100">
        <f t="shared" si="47"/>
        <v>45</v>
      </c>
      <c r="H151" s="100">
        <f t="shared" si="47"/>
        <v>0</v>
      </c>
      <c r="I151" s="100">
        <f t="shared" si="31"/>
        <v>45</v>
      </c>
      <c r="J151" s="52"/>
      <c r="K151" s="52"/>
      <c r="L151" s="52"/>
      <c r="M151" s="52"/>
    </row>
    <row r="152" spans="1:13" s="54" customFormat="1" ht="12">
      <c r="A152" s="21" t="s">
        <v>69</v>
      </c>
      <c r="B152" s="57" t="s">
        <v>22</v>
      </c>
      <c r="C152" s="57" t="s">
        <v>7</v>
      </c>
      <c r="D152" s="96" t="s">
        <v>13</v>
      </c>
      <c r="E152" s="57" t="s">
        <v>177</v>
      </c>
      <c r="F152" s="57" t="s">
        <v>22</v>
      </c>
      <c r="G152" s="100">
        <f t="shared" si="47"/>
        <v>45</v>
      </c>
      <c r="H152" s="100">
        <f t="shared" si="47"/>
        <v>0</v>
      </c>
      <c r="I152" s="100">
        <f t="shared" si="31"/>
        <v>45</v>
      </c>
      <c r="J152" s="52"/>
      <c r="K152" s="52"/>
      <c r="L152" s="52"/>
      <c r="M152" s="52"/>
    </row>
    <row r="153" spans="1:13" s="54" customFormat="1" ht="12">
      <c r="A153" s="21" t="s">
        <v>232</v>
      </c>
      <c r="B153" s="57" t="s">
        <v>22</v>
      </c>
      <c r="C153" s="57" t="s">
        <v>7</v>
      </c>
      <c r="D153" s="96" t="s">
        <v>13</v>
      </c>
      <c r="E153" s="57" t="s">
        <v>177</v>
      </c>
      <c r="F153" s="57" t="s">
        <v>230</v>
      </c>
      <c r="G153" s="100">
        <v>45</v>
      </c>
      <c r="H153" s="103"/>
      <c r="I153" s="100">
        <f t="shared" si="31"/>
        <v>45</v>
      </c>
      <c r="J153" s="52"/>
      <c r="K153" s="52"/>
      <c r="L153" s="52"/>
      <c r="M153" s="52"/>
    </row>
    <row r="154" spans="1:13" s="54" customFormat="1" ht="12">
      <c r="A154" s="15" t="s">
        <v>2</v>
      </c>
      <c r="B154" s="32">
        <v>800</v>
      </c>
      <c r="C154" s="16" t="s">
        <v>14</v>
      </c>
      <c r="D154" s="16"/>
      <c r="E154" s="16"/>
      <c r="F154" s="16"/>
      <c r="G154" s="98">
        <f>G197+G178+G160+G155</f>
        <v>39758.6</v>
      </c>
      <c r="H154" s="98">
        <f>H197+H178+H160+H155</f>
        <v>-111.6</v>
      </c>
      <c r="I154" s="98">
        <f t="shared" si="31"/>
        <v>39647</v>
      </c>
      <c r="J154" s="52"/>
      <c r="K154" s="52"/>
      <c r="L154" s="52"/>
      <c r="M154" s="52"/>
    </row>
    <row r="155" spans="1:13" s="56" customFormat="1" ht="12">
      <c r="A155" s="22" t="s">
        <v>502</v>
      </c>
      <c r="B155" s="18" t="s">
        <v>22</v>
      </c>
      <c r="C155" s="18" t="s">
        <v>14</v>
      </c>
      <c r="D155" s="18" t="s">
        <v>8</v>
      </c>
      <c r="E155" s="19"/>
      <c r="F155" s="19"/>
      <c r="G155" s="99">
        <f t="shared" ref="G155:H158" si="48">G156</f>
        <v>2260</v>
      </c>
      <c r="H155" s="99">
        <f t="shared" si="48"/>
        <v>0</v>
      </c>
      <c r="I155" s="99">
        <f t="shared" si="31"/>
        <v>2260</v>
      </c>
      <c r="J155" s="93"/>
      <c r="K155" s="93"/>
      <c r="L155" s="93"/>
      <c r="M155" s="93"/>
    </row>
    <row r="156" spans="1:13" s="52" customFormat="1" ht="24">
      <c r="A156" s="24" t="s">
        <v>417</v>
      </c>
      <c r="B156" s="30">
        <v>800</v>
      </c>
      <c r="C156" s="20" t="s">
        <v>14</v>
      </c>
      <c r="D156" s="20" t="s">
        <v>8</v>
      </c>
      <c r="E156" s="20" t="s">
        <v>289</v>
      </c>
      <c r="F156" s="20"/>
      <c r="G156" s="100">
        <f t="shared" si="48"/>
        <v>2260</v>
      </c>
      <c r="H156" s="100">
        <f t="shared" si="48"/>
        <v>0</v>
      </c>
      <c r="I156" s="100">
        <f>G156+H156</f>
        <v>2260</v>
      </c>
    </row>
    <row r="157" spans="1:13" s="54" customFormat="1" ht="24">
      <c r="A157" s="24" t="s">
        <v>504</v>
      </c>
      <c r="B157" s="30">
        <v>800</v>
      </c>
      <c r="C157" s="20" t="s">
        <v>14</v>
      </c>
      <c r="D157" s="20" t="s">
        <v>8</v>
      </c>
      <c r="E157" s="20" t="s">
        <v>503</v>
      </c>
      <c r="F157" s="20"/>
      <c r="G157" s="100">
        <f t="shared" si="48"/>
        <v>2260</v>
      </c>
      <c r="H157" s="100">
        <f t="shared" si="48"/>
        <v>0</v>
      </c>
      <c r="I157" s="100">
        <f>G157+H157</f>
        <v>2260</v>
      </c>
      <c r="J157" s="52"/>
      <c r="K157" s="52"/>
      <c r="L157" s="52"/>
      <c r="M157" s="52"/>
    </row>
    <row r="158" spans="1:13" s="54" customFormat="1" ht="12">
      <c r="A158" s="21" t="s">
        <v>485</v>
      </c>
      <c r="B158" s="30">
        <v>800</v>
      </c>
      <c r="C158" s="20" t="s">
        <v>14</v>
      </c>
      <c r="D158" s="20" t="s">
        <v>8</v>
      </c>
      <c r="E158" s="20" t="s">
        <v>503</v>
      </c>
      <c r="F158" s="20" t="s">
        <v>65</v>
      </c>
      <c r="G158" s="100">
        <f t="shared" si="48"/>
        <v>2260</v>
      </c>
      <c r="H158" s="100">
        <f t="shared" si="48"/>
        <v>0</v>
      </c>
      <c r="I158" s="100">
        <f t="shared" ref="I158:I159" si="49">G158+H158</f>
        <v>2260</v>
      </c>
      <c r="J158" s="52"/>
      <c r="K158" s="52"/>
      <c r="L158" s="52"/>
      <c r="M158" s="52"/>
    </row>
    <row r="159" spans="1:13" s="54" customFormat="1" ht="12">
      <c r="A159" s="21" t="s">
        <v>86</v>
      </c>
      <c r="B159" s="30">
        <v>800</v>
      </c>
      <c r="C159" s="20" t="s">
        <v>14</v>
      </c>
      <c r="D159" s="20" t="s">
        <v>8</v>
      </c>
      <c r="E159" s="20" t="s">
        <v>503</v>
      </c>
      <c r="F159" s="20" t="s">
        <v>66</v>
      </c>
      <c r="G159" s="100">
        <v>2260</v>
      </c>
      <c r="H159" s="100"/>
      <c r="I159" s="100">
        <f t="shared" si="49"/>
        <v>2260</v>
      </c>
      <c r="J159" s="52"/>
      <c r="K159" s="52"/>
      <c r="L159" s="52"/>
      <c r="M159" s="52"/>
    </row>
    <row r="160" spans="1:13" s="56" customFormat="1" ht="12">
      <c r="A160" s="22" t="s">
        <v>16</v>
      </c>
      <c r="B160" s="18" t="s">
        <v>22</v>
      </c>
      <c r="C160" s="18" t="s">
        <v>14</v>
      </c>
      <c r="D160" s="18" t="s">
        <v>17</v>
      </c>
      <c r="E160" s="19"/>
      <c r="F160" s="19"/>
      <c r="G160" s="99">
        <f t="shared" ref="G160:H161" si="50">G161</f>
        <v>8242.4</v>
      </c>
      <c r="H160" s="99">
        <f t="shared" si="50"/>
        <v>0</v>
      </c>
      <c r="I160" s="99">
        <f t="shared" si="31"/>
        <v>8242.4</v>
      </c>
      <c r="J160" s="93"/>
      <c r="K160" s="93"/>
      <c r="L160" s="93"/>
      <c r="M160" s="93"/>
    </row>
    <row r="161" spans="1:9" s="52" customFormat="1" ht="24">
      <c r="A161" s="21" t="s">
        <v>487</v>
      </c>
      <c r="B161" s="20" t="s">
        <v>22</v>
      </c>
      <c r="C161" s="20" t="s">
        <v>14</v>
      </c>
      <c r="D161" s="20" t="s">
        <v>17</v>
      </c>
      <c r="E161" s="20" t="s">
        <v>206</v>
      </c>
      <c r="F161" s="20"/>
      <c r="G161" s="100">
        <f t="shared" si="50"/>
        <v>8242.4</v>
      </c>
      <c r="H161" s="100">
        <f t="shared" si="50"/>
        <v>0</v>
      </c>
      <c r="I161" s="100">
        <f t="shared" si="31"/>
        <v>8242.4</v>
      </c>
    </row>
    <row r="162" spans="1:9" s="52" customFormat="1" ht="12">
      <c r="A162" s="21" t="s">
        <v>383</v>
      </c>
      <c r="B162" s="20" t="s">
        <v>22</v>
      </c>
      <c r="C162" s="20" t="s">
        <v>14</v>
      </c>
      <c r="D162" s="20" t="s">
        <v>17</v>
      </c>
      <c r="E162" s="20" t="s">
        <v>209</v>
      </c>
      <c r="F162" s="20"/>
      <c r="G162" s="100">
        <f>G166+G169+G175+G163+G172</f>
        <v>8242.4</v>
      </c>
      <c r="H162" s="100">
        <f>H166+H169+H175+H163+H172</f>
        <v>0</v>
      </c>
      <c r="I162" s="100">
        <f t="shared" si="31"/>
        <v>8242.4</v>
      </c>
    </row>
    <row r="163" spans="1:9" s="52" customFormat="1" ht="12">
      <c r="A163" s="21" t="s">
        <v>269</v>
      </c>
      <c r="B163" s="20" t="s">
        <v>22</v>
      </c>
      <c r="C163" s="20" t="s">
        <v>14</v>
      </c>
      <c r="D163" s="20" t="s">
        <v>17</v>
      </c>
      <c r="E163" s="20" t="s">
        <v>520</v>
      </c>
      <c r="F163" s="20"/>
      <c r="G163" s="100">
        <f>G164</f>
        <v>1431</v>
      </c>
      <c r="H163" s="100">
        <f>H164</f>
        <v>0</v>
      </c>
      <c r="I163" s="100">
        <f t="shared" si="31"/>
        <v>1431</v>
      </c>
    </row>
    <row r="164" spans="1:9" s="52" customFormat="1" ht="12">
      <c r="A164" s="21" t="s">
        <v>485</v>
      </c>
      <c r="B164" s="20" t="s">
        <v>22</v>
      </c>
      <c r="C164" s="20" t="s">
        <v>14</v>
      </c>
      <c r="D164" s="20" t="s">
        <v>17</v>
      </c>
      <c r="E164" s="20" t="s">
        <v>520</v>
      </c>
      <c r="F164" s="20" t="s">
        <v>65</v>
      </c>
      <c r="G164" s="100">
        <f>G165</f>
        <v>1431</v>
      </c>
      <c r="H164" s="100">
        <f>H165</f>
        <v>0</v>
      </c>
      <c r="I164" s="100">
        <f t="shared" si="31"/>
        <v>1431</v>
      </c>
    </row>
    <row r="165" spans="1:9" s="52" customFormat="1" ht="12">
      <c r="A165" s="21" t="s">
        <v>86</v>
      </c>
      <c r="B165" s="20" t="s">
        <v>22</v>
      </c>
      <c r="C165" s="20" t="s">
        <v>14</v>
      </c>
      <c r="D165" s="20" t="s">
        <v>17</v>
      </c>
      <c r="E165" s="20" t="s">
        <v>520</v>
      </c>
      <c r="F165" s="20" t="s">
        <v>66</v>
      </c>
      <c r="G165" s="100">
        <v>1431</v>
      </c>
      <c r="H165" s="100"/>
      <c r="I165" s="100">
        <f t="shared" si="31"/>
        <v>1431</v>
      </c>
    </row>
    <row r="166" spans="1:9" s="52" customFormat="1" ht="24">
      <c r="A166" s="21" t="s">
        <v>193</v>
      </c>
      <c r="B166" s="20" t="s">
        <v>22</v>
      </c>
      <c r="C166" s="20" t="s">
        <v>14</v>
      </c>
      <c r="D166" s="20" t="s">
        <v>17</v>
      </c>
      <c r="E166" s="20" t="s">
        <v>384</v>
      </c>
      <c r="F166" s="20"/>
      <c r="G166" s="100">
        <f>G167</f>
        <v>2920</v>
      </c>
      <c r="H166" s="100">
        <f t="shared" ref="H166:H167" si="51">H167</f>
        <v>0</v>
      </c>
      <c r="I166" s="100">
        <f t="shared" si="31"/>
        <v>2920</v>
      </c>
    </row>
    <row r="167" spans="1:9" s="52" customFormat="1" ht="12">
      <c r="A167" s="21" t="s">
        <v>485</v>
      </c>
      <c r="B167" s="20" t="s">
        <v>22</v>
      </c>
      <c r="C167" s="20" t="s">
        <v>14</v>
      </c>
      <c r="D167" s="20" t="s">
        <v>17</v>
      </c>
      <c r="E167" s="20" t="s">
        <v>384</v>
      </c>
      <c r="F167" s="20" t="s">
        <v>65</v>
      </c>
      <c r="G167" s="100">
        <f>G168</f>
        <v>2920</v>
      </c>
      <c r="H167" s="100">
        <f t="shared" si="51"/>
        <v>0</v>
      </c>
      <c r="I167" s="100">
        <f t="shared" si="31"/>
        <v>2920</v>
      </c>
    </row>
    <row r="168" spans="1:9" s="52" customFormat="1" ht="12">
      <c r="A168" s="21" t="s">
        <v>86</v>
      </c>
      <c r="B168" s="20" t="s">
        <v>22</v>
      </c>
      <c r="C168" s="20" t="s">
        <v>14</v>
      </c>
      <c r="D168" s="20" t="s">
        <v>17</v>
      </c>
      <c r="E168" s="20" t="s">
        <v>384</v>
      </c>
      <c r="F168" s="20" t="s">
        <v>66</v>
      </c>
      <c r="G168" s="100">
        <v>2920</v>
      </c>
      <c r="H168" s="103"/>
      <c r="I168" s="100">
        <f t="shared" si="31"/>
        <v>2920</v>
      </c>
    </row>
    <row r="169" spans="1:9" s="52" customFormat="1" ht="12">
      <c r="A169" s="21" t="s">
        <v>252</v>
      </c>
      <c r="B169" s="20" t="s">
        <v>22</v>
      </c>
      <c r="C169" s="20" t="s">
        <v>14</v>
      </c>
      <c r="D169" s="20" t="s">
        <v>17</v>
      </c>
      <c r="E169" s="20" t="s">
        <v>385</v>
      </c>
      <c r="F169" s="20"/>
      <c r="G169" s="100">
        <f>G170</f>
        <v>91.4</v>
      </c>
      <c r="H169" s="100">
        <f>H170</f>
        <v>0</v>
      </c>
      <c r="I169" s="100">
        <f t="shared" si="31"/>
        <v>91.4</v>
      </c>
    </row>
    <row r="170" spans="1:9" s="52" customFormat="1" ht="12">
      <c r="A170" s="21" t="s">
        <v>67</v>
      </c>
      <c r="B170" s="20" t="s">
        <v>22</v>
      </c>
      <c r="C170" s="20" t="s">
        <v>14</v>
      </c>
      <c r="D170" s="20" t="s">
        <v>17</v>
      </c>
      <c r="E170" s="20" t="s">
        <v>385</v>
      </c>
      <c r="F170" s="20" t="s">
        <v>65</v>
      </c>
      <c r="G170" s="100">
        <f>G171</f>
        <v>91.4</v>
      </c>
      <c r="H170" s="100">
        <f>H171</f>
        <v>0</v>
      </c>
      <c r="I170" s="100">
        <f t="shared" si="31"/>
        <v>91.4</v>
      </c>
    </row>
    <row r="171" spans="1:9" s="52" customFormat="1" ht="12">
      <c r="A171" s="21" t="s">
        <v>86</v>
      </c>
      <c r="B171" s="20" t="s">
        <v>22</v>
      </c>
      <c r="C171" s="20" t="s">
        <v>14</v>
      </c>
      <c r="D171" s="20" t="s">
        <v>17</v>
      </c>
      <c r="E171" s="20" t="s">
        <v>385</v>
      </c>
      <c r="F171" s="20" t="s">
        <v>66</v>
      </c>
      <c r="G171" s="100">
        <v>91.4</v>
      </c>
      <c r="H171" s="103"/>
      <c r="I171" s="100">
        <f t="shared" si="31"/>
        <v>91.4</v>
      </c>
    </row>
    <row r="172" spans="1:9" s="52" customFormat="1" ht="24">
      <c r="A172" s="21" t="s">
        <v>529</v>
      </c>
      <c r="B172" s="20" t="s">
        <v>22</v>
      </c>
      <c r="C172" s="23" t="s">
        <v>14</v>
      </c>
      <c r="D172" s="20" t="s">
        <v>17</v>
      </c>
      <c r="E172" s="20" t="s">
        <v>527</v>
      </c>
      <c r="F172" s="23"/>
      <c r="G172" s="100">
        <f>G173</f>
        <v>3800</v>
      </c>
      <c r="H172" s="100">
        <f>H173</f>
        <v>0</v>
      </c>
      <c r="I172" s="100">
        <f t="shared" si="31"/>
        <v>3800</v>
      </c>
    </row>
    <row r="173" spans="1:9" s="52" customFormat="1" ht="12">
      <c r="A173" s="21" t="s">
        <v>67</v>
      </c>
      <c r="B173" s="20" t="s">
        <v>22</v>
      </c>
      <c r="C173" s="23" t="s">
        <v>14</v>
      </c>
      <c r="D173" s="20" t="s">
        <v>17</v>
      </c>
      <c r="E173" s="20" t="s">
        <v>527</v>
      </c>
      <c r="F173" s="23" t="s">
        <v>66</v>
      </c>
      <c r="G173" s="100">
        <f>G174</f>
        <v>3800</v>
      </c>
      <c r="H173" s="100">
        <f>H174</f>
        <v>0</v>
      </c>
      <c r="I173" s="100">
        <f t="shared" si="31"/>
        <v>3800</v>
      </c>
    </row>
    <row r="174" spans="1:9" s="52" customFormat="1" ht="11.25" customHeight="1">
      <c r="A174" s="21" t="s">
        <v>86</v>
      </c>
      <c r="B174" s="20" t="s">
        <v>22</v>
      </c>
      <c r="C174" s="23" t="s">
        <v>14</v>
      </c>
      <c r="D174" s="20" t="s">
        <v>17</v>
      </c>
      <c r="E174" s="20" t="s">
        <v>527</v>
      </c>
      <c r="F174" s="23" t="s">
        <v>528</v>
      </c>
      <c r="G174" s="100">
        <v>3800</v>
      </c>
      <c r="H174" s="103"/>
      <c r="I174" s="100">
        <f t="shared" si="31"/>
        <v>3800</v>
      </c>
    </row>
    <row r="175" spans="1:9" s="52" customFormat="1" ht="12" hidden="1">
      <c r="A175" s="21" t="s">
        <v>269</v>
      </c>
      <c r="B175" s="20" t="s">
        <v>22</v>
      </c>
      <c r="C175" s="23" t="s">
        <v>14</v>
      </c>
      <c r="D175" s="20" t="s">
        <v>17</v>
      </c>
      <c r="E175" s="20" t="s">
        <v>386</v>
      </c>
      <c r="F175" s="23"/>
      <c r="G175" s="100">
        <f>G176</f>
        <v>0</v>
      </c>
      <c r="H175" s="100">
        <f t="shared" ref="H175:H176" si="52">H176</f>
        <v>0</v>
      </c>
      <c r="I175" s="100">
        <f t="shared" si="31"/>
        <v>0</v>
      </c>
    </row>
    <row r="176" spans="1:9" s="52" customFormat="1" ht="12" hidden="1">
      <c r="A176" s="21" t="s">
        <v>485</v>
      </c>
      <c r="B176" s="20" t="s">
        <v>22</v>
      </c>
      <c r="C176" s="23" t="s">
        <v>14</v>
      </c>
      <c r="D176" s="20" t="s">
        <v>17</v>
      </c>
      <c r="E176" s="20" t="s">
        <v>386</v>
      </c>
      <c r="F176" s="23" t="s">
        <v>65</v>
      </c>
      <c r="G176" s="100">
        <f>G177</f>
        <v>0</v>
      </c>
      <c r="H176" s="100">
        <f t="shared" si="52"/>
        <v>0</v>
      </c>
      <c r="I176" s="100">
        <f t="shared" si="31"/>
        <v>0</v>
      </c>
    </row>
    <row r="177" spans="1:13" s="52" customFormat="1" ht="12" hidden="1">
      <c r="A177" s="21" t="s">
        <v>86</v>
      </c>
      <c r="B177" s="20" t="s">
        <v>22</v>
      </c>
      <c r="C177" s="23" t="s">
        <v>14</v>
      </c>
      <c r="D177" s="20" t="s">
        <v>17</v>
      </c>
      <c r="E177" s="20" t="s">
        <v>386</v>
      </c>
      <c r="F177" s="23" t="s">
        <v>66</v>
      </c>
      <c r="G177" s="100">
        <v>0</v>
      </c>
      <c r="H177" s="103"/>
      <c r="I177" s="100">
        <f t="shared" si="31"/>
        <v>0</v>
      </c>
    </row>
    <row r="178" spans="1:13" s="56" customFormat="1" ht="12">
      <c r="A178" s="33" t="s">
        <v>52</v>
      </c>
      <c r="B178" s="34">
        <v>800</v>
      </c>
      <c r="C178" s="42" t="s">
        <v>14</v>
      </c>
      <c r="D178" s="18" t="s">
        <v>12</v>
      </c>
      <c r="E178" s="18"/>
      <c r="F178" s="42"/>
      <c r="G178" s="99">
        <f>G179</f>
        <v>28037.600000000002</v>
      </c>
      <c r="H178" s="99">
        <f t="shared" ref="H178" si="53">H179</f>
        <v>0</v>
      </c>
      <c r="I178" s="99">
        <f t="shared" si="31"/>
        <v>28037.600000000002</v>
      </c>
      <c r="J178" s="93"/>
      <c r="K178" s="93"/>
      <c r="L178" s="93"/>
      <c r="M178" s="93"/>
    </row>
    <row r="179" spans="1:13" s="54" customFormat="1" ht="24">
      <c r="A179" s="21" t="s">
        <v>487</v>
      </c>
      <c r="B179" s="20" t="s">
        <v>22</v>
      </c>
      <c r="C179" s="23" t="s">
        <v>14</v>
      </c>
      <c r="D179" s="20" t="s">
        <v>12</v>
      </c>
      <c r="E179" s="20" t="s">
        <v>206</v>
      </c>
      <c r="F179" s="26"/>
      <c r="G179" s="100">
        <f>G180</f>
        <v>28037.600000000002</v>
      </c>
      <c r="H179" s="100">
        <f>H180</f>
        <v>0</v>
      </c>
      <c r="I179" s="100">
        <f t="shared" si="31"/>
        <v>28037.600000000002</v>
      </c>
      <c r="J179" s="52"/>
      <c r="K179" s="52"/>
      <c r="L179" s="52"/>
      <c r="M179" s="52"/>
    </row>
    <row r="180" spans="1:13" s="54" customFormat="1" ht="12">
      <c r="A180" s="21" t="s">
        <v>383</v>
      </c>
      <c r="B180" s="20" t="s">
        <v>22</v>
      </c>
      <c r="C180" s="23" t="s">
        <v>14</v>
      </c>
      <c r="D180" s="20" t="s">
        <v>12</v>
      </c>
      <c r="E180" s="20" t="s">
        <v>209</v>
      </c>
      <c r="F180" s="26"/>
      <c r="G180" s="100">
        <f>G181+G189+G194+G186</f>
        <v>28037.600000000002</v>
      </c>
      <c r="H180" s="100">
        <f>H181+H189+H194+H186</f>
        <v>0</v>
      </c>
      <c r="I180" s="100">
        <f t="shared" si="31"/>
        <v>28037.600000000002</v>
      </c>
      <c r="J180" s="52"/>
      <c r="K180" s="52"/>
      <c r="L180" s="52"/>
      <c r="M180" s="52"/>
    </row>
    <row r="181" spans="1:13" s="54" customFormat="1" ht="12">
      <c r="A181" s="21" t="s">
        <v>266</v>
      </c>
      <c r="B181" s="20" t="s">
        <v>22</v>
      </c>
      <c r="C181" s="23" t="s">
        <v>14</v>
      </c>
      <c r="D181" s="20" t="s">
        <v>12</v>
      </c>
      <c r="E181" s="20" t="s">
        <v>265</v>
      </c>
      <c r="F181" s="23"/>
      <c r="G181" s="100">
        <f>G182+G184</f>
        <v>935.59999999999991</v>
      </c>
      <c r="H181" s="100">
        <f t="shared" ref="H181" si="54">H182+H184</f>
        <v>0</v>
      </c>
      <c r="I181" s="100">
        <f t="shared" si="31"/>
        <v>935.59999999999991</v>
      </c>
      <c r="J181" s="52"/>
      <c r="K181" s="52"/>
      <c r="L181" s="52"/>
      <c r="M181" s="52"/>
    </row>
    <row r="182" spans="1:13" s="54" customFormat="1" ht="24">
      <c r="A182" s="21" t="s">
        <v>483</v>
      </c>
      <c r="B182" s="20" t="s">
        <v>22</v>
      </c>
      <c r="C182" s="23" t="s">
        <v>14</v>
      </c>
      <c r="D182" s="20" t="s">
        <v>12</v>
      </c>
      <c r="E182" s="20" t="s">
        <v>265</v>
      </c>
      <c r="F182" s="20" t="s">
        <v>58</v>
      </c>
      <c r="G182" s="100">
        <f>G183</f>
        <v>512.4</v>
      </c>
      <c r="H182" s="100">
        <f t="shared" ref="H182" si="55">H183</f>
        <v>0</v>
      </c>
      <c r="I182" s="100">
        <f t="shared" si="31"/>
        <v>512.4</v>
      </c>
      <c r="J182" s="52"/>
      <c r="K182" s="52"/>
      <c r="L182" s="52"/>
      <c r="M182" s="52"/>
    </row>
    <row r="183" spans="1:13" s="54" customFormat="1" ht="12">
      <c r="A183" s="21" t="s">
        <v>484</v>
      </c>
      <c r="B183" s="20" t="s">
        <v>22</v>
      </c>
      <c r="C183" s="23" t="s">
        <v>14</v>
      </c>
      <c r="D183" s="20" t="s">
        <v>12</v>
      </c>
      <c r="E183" s="20" t="s">
        <v>265</v>
      </c>
      <c r="F183" s="20" t="s">
        <v>73</v>
      </c>
      <c r="G183" s="100">
        <v>512.4</v>
      </c>
      <c r="H183" s="103"/>
      <c r="I183" s="100">
        <f t="shared" si="31"/>
        <v>512.4</v>
      </c>
      <c r="J183" s="52"/>
      <c r="K183" s="52"/>
      <c r="L183" s="52"/>
      <c r="M183" s="52"/>
    </row>
    <row r="184" spans="1:13" s="54" customFormat="1" ht="12">
      <c r="A184" s="21" t="s">
        <v>485</v>
      </c>
      <c r="B184" s="20" t="s">
        <v>22</v>
      </c>
      <c r="C184" s="23" t="s">
        <v>14</v>
      </c>
      <c r="D184" s="20" t="s">
        <v>12</v>
      </c>
      <c r="E184" s="20" t="s">
        <v>265</v>
      </c>
      <c r="F184" s="20" t="s">
        <v>65</v>
      </c>
      <c r="G184" s="100">
        <f>G185</f>
        <v>423.2</v>
      </c>
      <c r="H184" s="100">
        <f t="shared" ref="H184" si="56">H185</f>
        <v>0</v>
      </c>
      <c r="I184" s="100">
        <f t="shared" si="31"/>
        <v>423.2</v>
      </c>
      <c r="J184" s="52"/>
      <c r="K184" s="52"/>
      <c r="L184" s="52"/>
      <c r="M184" s="52"/>
    </row>
    <row r="185" spans="1:13" s="54" customFormat="1" ht="12">
      <c r="A185" s="21" t="s">
        <v>86</v>
      </c>
      <c r="B185" s="20" t="s">
        <v>22</v>
      </c>
      <c r="C185" s="23" t="s">
        <v>14</v>
      </c>
      <c r="D185" s="20" t="s">
        <v>12</v>
      </c>
      <c r="E185" s="20" t="s">
        <v>265</v>
      </c>
      <c r="F185" s="20" t="s">
        <v>66</v>
      </c>
      <c r="G185" s="100">
        <v>423.2</v>
      </c>
      <c r="H185" s="103"/>
      <c r="I185" s="100">
        <f t="shared" si="31"/>
        <v>423.2</v>
      </c>
      <c r="J185" s="52"/>
      <c r="K185" s="52"/>
      <c r="L185" s="52"/>
      <c r="M185" s="52"/>
    </row>
    <row r="186" spans="1:13" s="54" customFormat="1" ht="48">
      <c r="A186" s="21" t="s">
        <v>264</v>
      </c>
      <c r="B186" s="20" t="s">
        <v>22</v>
      </c>
      <c r="C186" s="23" t="s">
        <v>14</v>
      </c>
      <c r="D186" s="20" t="s">
        <v>12</v>
      </c>
      <c r="E186" s="20" t="s">
        <v>389</v>
      </c>
      <c r="F186" s="20"/>
      <c r="G186" s="100">
        <f>G187</f>
        <v>13763.7</v>
      </c>
      <c r="H186" s="100">
        <f t="shared" ref="H186" si="57">H187</f>
        <v>0</v>
      </c>
      <c r="I186" s="100">
        <f>G186+H186</f>
        <v>13763.7</v>
      </c>
      <c r="J186" s="52"/>
      <c r="K186" s="52"/>
      <c r="L186" s="52"/>
      <c r="M186" s="52"/>
    </row>
    <row r="187" spans="1:13" s="54" customFormat="1" ht="12">
      <c r="A187" s="21" t="s">
        <v>485</v>
      </c>
      <c r="B187" s="20" t="s">
        <v>22</v>
      </c>
      <c r="C187" s="23" t="s">
        <v>14</v>
      </c>
      <c r="D187" s="20" t="s">
        <v>12</v>
      </c>
      <c r="E187" s="20" t="s">
        <v>389</v>
      </c>
      <c r="F187" s="20" t="s">
        <v>65</v>
      </c>
      <c r="G187" s="100">
        <f t="shared" ref="G187:H187" si="58">G188</f>
        <v>13763.7</v>
      </c>
      <c r="H187" s="100">
        <f t="shared" si="58"/>
        <v>0</v>
      </c>
      <c r="I187" s="100">
        <f>G187+H187</f>
        <v>13763.7</v>
      </c>
      <c r="J187" s="52"/>
      <c r="K187" s="52"/>
      <c r="L187" s="52"/>
      <c r="M187" s="52"/>
    </row>
    <row r="188" spans="1:13" s="54" customFormat="1" ht="12">
      <c r="A188" s="21" t="s">
        <v>86</v>
      </c>
      <c r="B188" s="20" t="s">
        <v>22</v>
      </c>
      <c r="C188" s="23" t="s">
        <v>14</v>
      </c>
      <c r="D188" s="20" t="s">
        <v>12</v>
      </c>
      <c r="E188" s="20" t="s">
        <v>389</v>
      </c>
      <c r="F188" s="20" t="s">
        <v>66</v>
      </c>
      <c r="G188" s="100">
        <v>13763.7</v>
      </c>
      <c r="H188" s="103"/>
      <c r="I188" s="100">
        <f>G188+H188</f>
        <v>13763.7</v>
      </c>
      <c r="J188" s="52"/>
      <c r="K188" s="52"/>
      <c r="L188" s="52"/>
      <c r="M188" s="52"/>
    </row>
    <row r="189" spans="1:13" s="54" customFormat="1" ht="36">
      <c r="A189" s="21" t="s">
        <v>275</v>
      </c>
      <c r="B189" s="20" t="s">
        <v>22</v>
      </c>
      <c r="C189" s="23" t="s">
        <v>14</v>
      </c>
      <c r="D189" s="20" t="s">
        <v>12</v>
      </c>
      <c r="E189" s="20" t="s">
        <v>387</v>
      </c>
      <c r="F189" s="20"/>
      <c r="G189" s="100">
        <f>G190+G192</f>
        <v>3561.6</v>
      </c>
      <c r="H189" s="100">
        <f>H190+H192</f>
        <v>0</v>
      </c>
      <c r="I189" s="100">
        <f t="shared" ref="I189:I262" si="59">G189+H189</f>
        <v>3561.6</v>
      </c>
      <c r="J189" s="52"/>
      <c r="K189" s="52"/>
      <c r="L189" s="52"/>
      <c r="M189" s="52"/>
    </row>
    <row r="190" spans="1:13" s="54" customFormat="1" ht="12">
      <c r="A190" s="21" t="s">
        <v>485</v>
      </c>
      <c r="B190" s="20" t="s">
        <v>22</v>
      </c>
      <c r="C190" s="23" t="s">
        <v>14</v>
      </c>
      <c r="D190" s="20" t="s">
        <v>12</v>
      </c>
      <c r="E190" s="20" t="s">
        <v>387</v>
      </c>
      <c r="F190" s="20" t="s">
        <v>276</v>
      </c>
      <c r="G190" s="100">
        <f>G191</f>
        <v>3481.6</v>
      </c>
      <c r="H190" s="100">
        <f t="shared" ref="H190:H195" si="60">H191</f>
        <v>0</v>
      </c>
      <c r="I190" s="100">
        <f t="shared" si="59"/>
        <v>3481.6</v>
      </c>
      <c r="J190" s="52"/>
      <c r="K190" s="52"/>
      <c r="L190" s="52"/>
      <c r="M190" s="52"/>
    </row>
    <row r="191" spans="1:13" s="54" customFormat="1" ht="12">
      <c r="A191" s="21" t="s">
        <v>86</v>
      </c>
      <c r="B191" s="20" t="s">
        <v>22</v>
      </c>
      <c r="C191" s="23" t="s">
        <v>14</v>
      </c>
      <c r="D191" s="20" t="s">
        <v>12</v>
      </c>
      <c r="E191" s="20" t="s">
        <v>387</v>
      </c>
      <c r="F191" s="20" t="s">
        <v>66</v>
      </c>
      <c r="G191" s="100">
        <v>3481.6</v>
      </c>
      <c r="H191" s="103"/>
      <c r="I191" s="100">
        <f t="shared" si="59"/>
        <v>3481.6</v>
      </c>
      <c r="J191" s="52"/>
      <c r="K191" s="52"/>
      <c r="L191" s="52"/>
      <c r="M191" s="52"/>
    </row>
    <row r="192" spans="1:13" s="54" customFormat="1" ht="12">
      <c r="A192" s="21" t="s">
        <v>271</v>
      </c>
      <c r="B192" s="20" t="s">
        <v>22</v>
      </c>
      <c r="C192" s="23" t="s">
        <v>14</v>
      </c>
      <c r="D192" s="20" t="s">
        <v>12</v>
      </c>
      <c r="E192" s="20" t="s">
        <v>387</v>
      </c>
      <c r="F192" s="20" t="s">
        <v>124</v>
      </c>
      <c r="G192" s="100">
        <f>G193</f>
        <v>80</v>
      </c>
      <c r="H192" s="100">
        <f>H193</f>
        <v>0</v>
      </c>
      <c r="I192" s="100">
        <f t="shared" si="59"/>
        <v>80</v>
      </c>
      <c r="J192" s="52"/>
      <c r="K192" s="52"/>
      <c r="L192" s="52"/>
      <c r="M192" s="52"/>
    </row>
    <row r="193" spans="1:13" s="54" customFormat="1" ht="12">
      <c r="A193" s="21" t="s">
        <v>126</v>
      </c>
      <c r="B193" s="20" t="s">
        <v>22</v>
      </c>
      <c r="C193" s="23" t="s">
        <v>14</v>
      </c>
      <c r="D193" s="20" t="s">
        <v>12</v>
      </c>
      <c r="E193" s="20" t="s">
        <v>387</v>
      </c>
      <c r="F193" s="20" t="s">
        <v>125</v>
      </c>
      <c r="G193" s="100">
        <v>80</v>
      </c>
      <c r="H193" s="103"/>
      <c r="I193" s="100">
        <f t="shared" si="59"/>
        <v>80</v>
      </c>
      <c r="J193" s="52"/>
      <c r="K193" s="52"/>
      <c r="L193" s="52"/>
      <c r="M193" s="52"/>
    </row>
    <row r="194" spans="1:13" s="54" customFormat="1" ht="24">
      <c r="A194" s="21" t="s">
        <v>340</v>
      </c>
      <c r="B194" s="20" t="s">
        <v>22</v>
      </c>
      <c r="C194" s="23" t="s">
        <v>14</v>
      </c>
      <c r="D194" s="20" t="s">
        <v>12</v>
      </c>
      <c r="E194" s="20" t="s">
        <v>388</v>
      </c>
      <c r="F194" s="20"/>
      <c r="G194" s="100">
        <f>G195</f>
        <v>9776.7000000000007</v>
      </c>
      <c r="H194" s="100">
        <f t="shared" si="60"/>
        <v>0</v>
      </c>
      <c r="I194" s="100">
        <f t="shared" si="59"/>
        <v>9776.7000000000007</v>
      </c>
      <c r="J194" s="52"/>
      <c r="K194" s="52"/>
      <c r="L194" s="52"/>
      <c r="M194" s="52"/>
    </row>
    <row r="195" spans="1:13" s="54" customFormat="1" ht="12">
      <c r="A195" s="24" t="s">
        <v>67</v>
      </c>
      <c r="B195" s="20" t="s">
        <v>22</v>
      </c>
      <c r="C195" s="23" t="s">
        <v>14</v>
      </c>
      <c r="D195" s="20" t="s">
        <v>12</v>
      </c>
      <c r="E195" s="20" t="s">
        <v>388</v>
      </c>
      <c r="F195" s="20" t="s">
        <v>276</v>
      </c>
      <c r="G195" s="100">
        <f>G196</f>
        <v>9776.7000000000007</v>
      </c>
      <c r="H195" s="100">
        <f t="shared" si="60"/>
        <v>0</v>
      </c>
      <c r="I195" s="100">
        <f t="shared" si="59"/>
        <v>9776.7000000000007</v>
      </c>
      <c r="J195" s="52"/>
      <c r="K195" s="52"/>
      <c r="L195" s="52"/>
      <c r="M195" s="52"/>
    </row>
    <row r="196" spans="1:13" s="54" customFormat="1" ht="12">
      <c r="A196" s="24" t="s">
        <v>84</v>
      </c>
      <c r="B196" s="20" t="s">
        <v>22</v>
      </c>
      <c r="C196" s="23" t="s">
        <v>14</v>
      </c>
      <c r="D196" s="20" t="s">
        <v>12</v>
      </c>
      <c r="E196" s="20" t="s">
        <v>388</v>
      </c>
      <c r="F196" s="20" t="s">
        <v>66</v>
      </c>
      <c r="G196" s="100">
        <v>9776.7000000000007</v>
      </c>
      <c r="H196" s="103"/>
      <c r="I196" s="100">
        <f t="shared" si="59"/>
        <v>9776.7000000000007</v>
      </c>
      <c r="J196" s="52"/>
      <c r="K196" s="52"/>
      <c r="L196" s="52"/>
      <c r="M196" s="52"/>
    </row>
    <row r="197" spans="1:13" s="52" customFormat="1" ht="12">
      <c r="A197" s="33" t="s">
        <v>38</v>
      </c>
      <c r="B197" s="34">
        <v>800</v>
      </c>
      <c r="C197" s="18" t="s">
        <v>14</v>
      </c>
      <c r="D197" s="18" t="s">
        <v>10</v>
      </c>
      <c r="E197" s="18"/>
      <c r="F197" s="42"/>
      <c r="G197" s="99">
        <f>G198+G205</f>
        <v>1218.5999999999999</v>
      </c>
      <c r="H197" s="99">
        <f>H198+H205</f>
        <v>-111.6</v>
      </c>
      <c r="I197" s="99">
        <f t="shared" si="59"/>
        <v>1107</v>
      </c>
    </row>
    <row r="198" spans="1:13" s="52" customFormat="1" ht="12">
      <c r="A198" s="21" t="s">
        <v>433</v>
      </c>
      <c r="B198" s="30">
        <v>800</v>
      </c>
      <c r="C198" s="20" t="s">
        <v>14</v>
      </c>
      <c r="D198" s="20" t="s">
        <v>10</v>
      </c>
      <c r="E198" s="68" t="s">
        <v>151</v>
      </c>
      <c r="F198" s="23"/>
      <c r="G198" s="100">
        <f>G199+G202</f>
        <v>560</v>
      </c>
      <c r="H198" s="100">
        <f>H199+H202</f>
        <v>0</v>
      </c>
      <c r="I198" s="100">
        <f t="shared" si="59"/>
        <v>560</v>
      </c>
    </row>
    <row r="199" spans="1:13" s="52" customFormat="1" ht="12">
      <c r="A199" s="21" t="s">
        <v>286</v>
      </c>
      <c r="B199" s="30">
        <v>800</v>
      </c>
      <c r="C199" s="20" t="s">
        <v>14</v>
      </c>
      <c r="D199" s="20" t="s">
        <v>10</v>
      </c>
      <c r="E199" s="68" t="s">
        <v>434</v>
      </c>
      <c r="F199" s="23"/>
      <c r="G199" s="100">
        <f>G200</f>
        <v>30</v>
      </c>
      <c r="H199" s="100">
        <f t="shared" ref="H199:H200" si="61">H200</f>
        <v>0</v>
      </c>
      <c r="I199" s="100">
        <f t="shared" si="59"/>
        <v>30</v>
      </c>
    </row>
    <row r="200" spans="1:13" s="52" customFormat="1" ht="12">
      <c r="A200" s="21" t="s">
        <v>92</v>
      </c>
      <c r="B200" s="30">
        <v>800</v>
      </c>
      <c r="C200" s="20" t="s">
        <v>14</v>
      </c>
      <c r="D200" s="20" t="s">
        <v>10</v>
      </c>
      <c r="E200" s="68" t="s">
        <v>434</v>
      </c>
      <c r="F200" s="23" t="s">
        <v>91</v>
      </c>
      <c r="G200" s="100">
        <f>G201</f>
        <v>30</v>
      </c>
      <c r="H200" s="100">
        <f t="shared" si="61"/>
        <v>0</v>
      </c>
      <c r="I200" s="100">
        <f t="shared" si="59"/>
        <v>30</v>
      </c>
    </row>
    <row r="201" spans="1:13" s="52" customFormat="1" ht="12">
      <c r="A201" s="21" t="s">
        <v>198</v>
      </c>
      <c r="B201" s="30">
        <v>800</v>
      </c>
      <c r="C201" s="20" t="s">
        <v>14</v>
      </c>
      <c r="D201" s="20" t="s">
        <v>10</v>
      </c>
      <c r="E201" s="68" t="s">
        <v>434</v>
      </c>
      <c r="F201" s="23" t="s">
        <v>199</v>
      </c>
      <c r="G201" s="100">
        <v>30</v>
      </c>
      <c r="H201" s="100"/>
      <c r="I201" s="100">
        <f t="shared" si="59"/>
        <v>30</v>
      </c>
    </row>
    <row r="202" spans="1:13" s="52" customFormat="1" ht="12">
      <c r="A202" s="21" t="s">
        <v>253</v>
      </c>
      <c r="B202" s="30">
        <v>800</v>
      </c>
      <c r="C202" s="20" t="s">
        <v>14</v>
      </c>
      <c r="D202" s="20" t="s">
        <v>10</v>
      </c>
      <c r="E202" s="68" t="s">
        <v>435</v>
      </c>
      <c r="F202" s="23"/>
      <c r="G202" s="100">
        <f>G203</f>
        <v>530</v>
      </c>
      <c r="H202" s="100">
        <f t="shared" ref="H202:H203" si="62">H203</f>
        <v>0</v>
      </c>
      <c r="I202" s="100">
        <f>G202+H202</f>
        <v>530</v>
      </c>
    </row>
    <row r="203" spans="1:13" s="52" customFormat="1" ht="12">
      <c r="A203" s="21" t="s">
        <v>92</v>
      </c>
      <c r="B203" s="30">
        <v>800</v>
      </c>
      <c r="C203" s="20" t="s">
        <v>14</v>
      </c>
      <c r="D203" s="20" t="s">
        <v>10</v>
      </c>
      <c r="E203" s="68" t="s">
        <v>435</v>
      </c>
      <c r="F203" s="23" t="s">
        <v>91</v>
      </c>
      <c r="G203" s="100">
        <f>G204</f>
        <v>530</v>
      </c>
      <c r="H203" s="100">
        <f t="shared" si="62"/>
        <v>0</v>
      </c>
      <c r="I203" s="100">
        <f>G203+H203</f>
        <v>530</v>
      </c>
    </row>
    <row r="204" spans="1:13" s="52" customFormat="1" ht="12">
      <c r="A204" s="21" t="s">
        <v>198</v>
      </c>
      <c r="B204" s="30">
        <v>800</v>
      </c>
      <c r="C204" s="20" t="s">
        <v>14</v>
      </c>
      <c r="D204" s="20" t="s">
        <v>10</v>
      </c>
      <c r="E204" s="68" t="s">
        <v>435</v>
      </c>
      <c r="F204" s="23" t="s">
        <v>199</v>
      </c>
      <c r="G204" s="100">
        <v>530</v>
      </c>
      <c r="H204" s="103"/>
      <c r="I204" s="100">
        <f>G204+H204</f>
        <v>530</v>
      </c>
    </row>
    <row r="205" spans="1:13" s="52" customFormat="1" ht="12">
      <c r="A205" s="21" t="s">
        <v>380</v>
      </c>
      <c r="B205" s="30">
        <v>800</v>
      </c>
      <c r="C205" s="20" t="s">
        <v>14</v>
      </c>
      <c r="D205" s="20" t="s">
        <v>10</v>
      </c>
      <c r="E205" s="20" t="s">
        <v>138</v>
      </c>
      <c r="F205" s="23"/>
      <c r="G205" s="100">
        <f>G206+G209</f>
        <v>658.6</v>
      </c>
      <c r="H205" s="100">
        <f t="shared" ref="H205" si="63">H206+H209</f>
        <v>-111.6</v>
      </c>
      <c r="I205" s="100">
        <f t="shared" si="59"/>
        <v>547</v>
      </c>
    </row>
    <row r="206" spans="1:13" s="52" customFormat="1" ht="12">
      <c r="A206" s="21" t="s">
        <v>254</v>
      </c>
      <c r="B206" s="30">
        <v>800</v>
      </c>
      <c r="C206" s="20" t="s">
        <v>14</v>
      </c>
      <c r="D206" s="20" t="s">
        <v>10</v>
      </c>
      <c r="E206" s="20" t="s">
        <v>255</v>
      </c>
      <c r="F206" s="23"/>
      <c r="G206" s="100">
        <f t="shared" ref="G206:H207" si="64">G207</f>
        <v>346</v>
      </c>
      <c r="H206" s="100">
        <f t="shared" si="64"/>
        <v>-17.8</v>
      </c>
      <c r="I206" s="100">
        <f t="shared" si="59"/>
        <v>328.2</v>
      </c>
    </row>
    <row r="207" spans="1:13" s="52" customFormat="1" ht="12">
      <c r="A207" s="21" t="s">
        <v>69</v>
      </c>
      <c r="B207" s="30">
        <v>800</v>
      </c>
      <c r="C207" s="20" t="s">
        <v>14</v>
      </c>
      <c r="D207" s="20" t="s">
        <v>10</v>
      </c>
      <c r="E207" s="20" t="s">
        <v>255</v>
      </c>
      <c r="F207" s="23" t="s">
        <v>22</v>
      </c>
      <c r="G207" s="100">
        <f t="shared" si="64"/>
        <v>346</v>
      </c>
      <c r="H207" s="100">
        <f t="shared" si="64"/>
        <v>-17.8</v>
      </c>
      <c r="I207" s="100">
        <f t="shared" si="59"/>
        <v>328.2</v>
      </c>
    </row>
    <row r="208" spans="1:13" s="52" customFormat="1" ht="24">
      <c r="A208" s="21" t="s">
        <v>462</v>
      </c>
      <c r="B208" s="30">
        <v>800</v>
      </c>
      <c r="C208" s="20" t="s">
        <v>14</v>
      </c>
      <c r="D208" s="20" t="s">
        <v>10</v>
      </c>
      <c r="E208" s="20" t="s">
        <v>255</v>
      </c>
      <c r="F208" s="23" t="s">
        <v>74</v>
      </c>
      <c r="G208" s="100">
        <v>346</v>
      </c>
      <c r="H208" s="103">
        <f>-17.8</f>
        <v>-17.8</v>
      </c>
      <c r="I208" s="100">
        <f t="shared" si="59"/>
        <v>328.2</v>
      </c>
    </row>
    <row r="209" spans="1:13" s="52" customFormat="1" ht="12">
      <c r="A209" s="21" t="s">
        <v>254</v>
      </c>
      <c r="B209" s="30">
        <v>800</v>
      </c>
      <c r="C209" s="20" t="s">
        <v>14</v>
      </c>
      <c r="D209" s="20" t="s">
        <v>10</v>
      </c>
      <c r="E209" s="68" t="s">
        <v>281</v>
      </c>
      <c r="F209" s="23"/>
      <c r="G209" s="100">
        <f>G210</f>
        <v>312.60000000000002</v>
      </c>
      <c r="H209" s="100">
        <f t="shared" ref="H209:H210" si="65">H210</f>
        <v>-93.8</v>
      </c>
      <c r="I209" s="100">
        <f t="shared" si="59"/>
        <v>218.8</v>
      </c>
    </row>
    <row r="210" spans="1:13" s="52" customFormat="1" ht="12">
      <c r="A210" s="21" t="s">
        <v>69</v>
      </c>
      <c r="B210" s="30">
        <v>800</v>
      </c>
      <c r="C210" s="20" t="s">
        <v>14</v>
      </c>
      <c r="D210" s="20" t="s">
        <v>10</v>
      </c>
      <c r="E210" s="68" t="s">
        <v>281</v>
      </c>
      <c r="F210" s="23" t="s">
        <v>22</v>
      </c>
      <c r="G210" s="100">
        <f>G211</f>
        <v>312.60000000000002</v>
      </c>
      <c r="H210" s="100">
        <f t="shared" si="65"/>
        <v>-93.8</v>
      </c>
      <c r="I210" s="100">
        <f t="shared" si="59"/>
        <v>218.8</v>
      </c>
    </row>
    <row r="211" spans="1:13" s="52" customFormat="1" ht="24">
      <c r="A211" s="21" t="s">
        <v>462</v>
      </c>
      <c r="B211" s="30">
        <v>800</v>
      </c>
      <c r="C211" s="20" t="s">
        <v>14</v>
      </c>
      <c r="D211" s="20" t="s">
        <v>10</v>
      </c>
      <c r="E211" s="68" t="s">
        <v>281</v>
      </c>
      <c r="F211" s="23" t="s">
        <v>74</v>
      </c>
      <c r="G211" s="100">
        <v>312.60000000000002</v>
      </c>
      <c r="H211" s="103">
        <f>-93.8</f>
        <v>-93.8</v>
      </c>
      <c r="I211" s="100">
        <f t="shared" si="59"/>
        <v>218.8</v>
      </c>
    </row>
    <row r="212" spans="1:13" s="54" customFormat="1" ht="12">
      <c r="A212" s="25" t="s">
        <v>45</v>
      </c>
      <c r="B212" s="32">
        <v>800</v>
      </c>
      <c r="C212" s="16" t="s">
        <v>8</v>
      </c>
      <c r="D212" s="16"/>
      <c r="E212" s="16"/>
      <c r="F212" s="26"/>
      <c r="G212" s="98">
        <f>G253+G213</f>
        <v>66821.899999999994</v>
      </c>
      <c r="H212" s="98">
        <f>H253+H213</f>
        <v>0</v>
      </c>
      <c r="I212" s="98">
        <f>I253+I213</f>
        <v>66821.899999999994</v>
      </c>
      <c r="J212" s="52"/>
      <c r="K212" s="52"/>
      <c r="L212" s="52"/>
      <c r="M212" s="52"/>
    </row>
    <row r="213" spans="1:13" s="56" customFormat="1" ht="12">
      <c r="A213" s="22" t="s">
        <v>129</v>
      </c>
      <c r="B213" s="34">
        <v>800</v>
      </c>
      <c r="C213" s="18" t="s">
        <v>8</v>
      </c>
      <c r="D213" s="18" t="s">
        <v>5</v>
      </c>
      <c r="E213" s="18"/>
      <c r="F213" s="42"/>
      <c r="G213" s="99">
        <f>G214</f>
        <v>58538.5</v>
      </c>
      <c r="H213" s="99">
        <f>H214</f>
        <v>0</v>
      </c>
      <c r="I213" s="99">
        <f>I214</f>
        <v>58538.5</v>
      </c>
      <c r="J213" s="93"/>
      <c r="K213" s="93"/>
      <c r="L213" s="93"/>
      <c r="M213" s="93"/>
    </row>
    <row r="214" spans="1:13" s="52" customFormat="1" ht="24">
      <c r="A214" s="21" t="s">
        <v>487</v>
      </c>
      <c r="B214" s="30">
        <v>800</v>
      </c>
      <c r="C214" s="20" t="s">
        <v>8</v>
      </c>
      <c r="D214" s="20" t="s">
        <v>5</v>
      </c>
      <c r="E214" s="20" t="s">
        <v>206</v>
      </c>
      <c r="F214" s="23"/>
      <c r="G214" s="100">
        <f>G215</f>
        <v>58538.5</v>
      </c>
      <c r="H214" s="100">
        <f>H215</f>
        <v>0</v>
      </c>
      <c r="I214" s="100">
        <f t="shared" si="59"/>
        <v>58538.5</v>
      </c>
    </row>
    <row r="215" spans="1:13" s="52" customFormat="1" ht="15" customHeight="1">
      <c r="A215" s="21" t="s">
        <v>452</v>
      </c>
      <c r="B215" s="30">
        <v>800</v>
      </c>
      <c r="C215" s="20" t="s">
        <v>8</v>
      </c>
      <c r="D215" s="20" t="s">
        <v>5</v>
      </c>
      <c r="E215" s="20" t="s">
        <v>453</v>
      </c>
      <c r="F215" s="23"/>
      <c r="G215" s="100">
        <f>G216+G221+G226+G231+G237+G234</f>
        <v>58538.5</v>
      </c>
      <c r="H215" s="100">
        <f>H216+H221+H226+H231+H237+H234</f>
        <v>0</v>
      </c>
      <c r="I215" s="100">
        <f t="shared" si="59"/>
        <v>58538.5</v>
      </c>
    </row>
    <row r="216" spans="1:13" s="52" customFormat="1" ht="36" hidden="1">
      <c r="A216" s="21" t="s">
        <v>350</v>
      </c>
      <c r="B216" s="30">
        <v>800</v>
      </c>
      <c r="C216" s="20" t="s">
        <v>8</v>
      </c>
      <c r="D216" s="20" t="s">
        <v>5</v>
      </c>
      <c r="E216" s="20" t="s">
        <v>454</v>
      </c>
      <c r="F216" s="23"/>
      <c r="G216" s="100">
        <f>G217+G219</f>
        <v>0</v>
      </c>
      <c r="H216" s="100">
        <f>H217+H219</f>
        <v>0</v>
      </c>
      <c r="I216" s="100">
        <f t="shared" si="59"/>
        <v>0</v>
      </c>
    </row>
    <row r="217" spans="1:13" s="52" customFormat="1" ht="12" hidden="1">
      <c r="A217" s="21" t="s">
        <v>271</v>
      </c>
      <c r="B217" s="30">
        <v>800</v>
      </c>
      <c r="C217" s="20" t="s">
        <v>8</v>
      </c>
      <c r="D217" s="20" t="s">
        <v>5</v>
      </c>
      <c r="E217" s="20" t="s">
        <v>454</v>
      </c>
      <c r="F217" s="23" t="s">
        <v>124</v>
      </c>
      <c r="G217" s="100">
        <f>G218</f>
        <v>0</v>
      </c>
      <c r="H217" s="100">
        <f>H218</f>
        <v>0</v>
      </c>
      <c r="I217" s="100">
        <f t="shared" si="59"/>
        <v>0</v>
      </c>
    </row>
    <row r="218" spans="1:13" s="52" customFormat="1" ht="12" hidden="1">
      <c r="A218" s="21" t="s">
        <v>126</v>
      </c>
      <c r="B218" s="30">
        <v>800</v>
      </c>
      <c r="C218" s="20" t="s">
        <v>8</v>
      </c>
      <c r="D218" s="20" t="s">
        <v>5</v>
      </c>
      <c r="E218" s="20" t="s">
        <v>454</v>
      </c>
      <c r="F218" s="23" t="s">
        <v>125</v>
      </c>
      <c r="G218" s="100">
        <v>0</v>
      </c>
      <c r="H218" s="100"/>
      <c r="I218" s="100">
        <f t="shared" si="59"/>
        <v>0</v>
      </c>
    </row>
    <row r="219" spans="1:13" s="52" customFormat="1" ht="12" hidden="1">
      <c r="A219" s="21" t="s">
        <v>69</v>
      </c>
      <c r="B219" s="30">
        <v>800</v>
      </c>
      <c r="C219" s="20" t="s">
        <v>8</v>
      </c>
      <c r="D219" s="20" t="s">
        <v>5</v>
      </c>
      <c r="E219" s="20" t="s">
        <v>454</v>
      </c>
      <c r="F219" s="23" t="s">
        <v>22</v>
      </c>
      <c r="G219" s="100">
        <f>G220</f>
        <v>0</v>
      </c>
      <c r="H219" s="100">
        <f>H220</f>
        <v>0</v>
      </c>
      <c r="I219" s="100">
        <f t="shared" si="59"/>
        <v>0</v>
      </c>
    </row>
    <row r="220" spans="1:13" s="52" customFormat="1" ht="12" hidden="1">
      <c r="A220" s="21" t="s">
        <v>70</v>
      </c>
      <c r="B220" s="30">
        <v>800</v>
      </c>
      <c r="C220" s="20" t="s">
        <v>8</v>
      </c>
      <c r="D220" s="20" t="s">
        <v>5</v>
      </c>
      <c r="E220" s="20" t="s">
        <v>454</v>
      </c>
      <c r="F220" s="23" t="s">
        <v>68</v>
      </c>
      <c r="G220" s="100">
        <v>0</v>
      </c>
      <c r="H220" s="100"/>
      <c r="I220" s="100">
        <f t="shared" si="59"/>
        <v>0</v>
      </c>
    </row>
    <row r="221" spans="1:13" s="52" customFormat="1" ht="36" hidden="1">
      <c r="A221" s="21" t="s">
        <v>351</v>
      </c>
      <c r="B221" s="30">
        <v>800</v>
      </c>
      <c r="C221" s="20" t="s">
        <v>8</v>
      </c>
      <c r="D221" s="20" t="s">
        <v>5</v>
      </c>
      <c r="E221" s="20" t="s">
        <v>455</v>
      </c>
      <c r="F221" s="23"/>
      <c r="G221" s="100">
        <f>G222+G224</f>
        <v>0</v>
      </c>
      <c r="H221" s="100">
        <f>H222+H224</f>
        <v>0</v>
      </c>
      <c r="I221" s="100">
        <f t="shared" si="59"/>
        <v>0</v>
      </c>
    </row>
    <row r="222" spans="1:13" s="52" customFormat="1" ht="12" hidden="1">
      <c r="A222" s="21" t="s">
        <v>271</v>
      </c>
      <c r="B222" s="30">
        <v>800</v>
      </c>
      <c r="C222" s="20" t="s">
        <v>8</v>
      </c>
      <c r="D222" s="20" t="s">
        <v>5</v>
      </c>
      <c r="E222" s="20" t="s">
        <v>455</v>
      </c>
      <c r="F222" s="23" t="s">
        <v>124</v>
      </c>
      <c r="G222" s="100">
        <f>G223</f>
        <v>0</v>
      </c>
      <c r="H222" s="100">
        <f>H223</f>
        <v>0</v>
      </c>
      <c r="I222" s="100">
        <f t="shared" si="59"/>
        <v>0</v>
      </c>
    </row>
    <row r="223" spans="1:13" s="52" customFormat="1" ht="12" hidden="1">
      <c r="A223" s="21" t="s">
        <v>126</v>
      </c>
      <c r="B223" s="30">
        <v>800</v>
      </c>
      <c r="C223" s="20" t="s">
        <v>8</v>
      </c>
      <c r="D223" s="20" t="s">
        <v>5</v>
      </c>
      <c r="E223" s="20" t="s">
        <v>455</v>
      </c>
      <c r="F223" s="23" t="s">
        <v>125</v>
      </c>
      <c r="G223" s="100">
        <v>0</v>
      </c>
      <c r="H223" s="100"/>
      <c r="I223" s="100">
        <f t="shared" si="59"/>
        <v>0</v>
      </c>
    </row>
    <row r="224" spans="1:13" s="52" customFormat="1" ht="12" hidden="1">
      <c r="A224" s="21" t="s">
        <v>69</v>
      </c>
      <c r="B224" s="30">
        <v>800</v>
      </c>
      <c r="C224" s="20" t="s">
        <v>8</v>
      </c>
      <c r="D224" s="20" t="s">
        <v>5</v>
      </c>
      <c r="E224" s="20" t="s">
        <v>455</v>
      </c>
      <c r="F224" s="23" t="s">
        <v>22</v>
      </c>
      <c r="G224" s="100">
        <f>G225</f>
        <v>0</v>
      </c>
      <c r="H224" s="100">
        <f>H225</f>
        <v>0</v>
      </c>
      <c r="I224" s="100">
        <f t="shared" si="59"/>
        <v>0</v>
      </c>
    </row>
    <row r="225" spans="1:9" s="52" customFormat="1" ht="12" hidden="1">
      <c r="A225" s="21" t="s">
        <v>70</v>
      </c>
      <c r="B225" s="30">
        <v>800</v>
      </c>
      <c r="C225" s="20" t="s">
        <v>8</v>
      </c>
      <c r="D225" s="20" t="s">
        <v>5</v>
      </c>
      <c r="E225" s="20" t="s">
        <v>455</v>
      </c>
      <c r="F225" s="23" t="s">
        <v>68</v>
      </c>
      <c r="G225" s="100">
        <v>0</v>
      </c>
      <c r="H225" s="100"/>
      <c r="I225" s="100">
        <f t="shared" si="59"/>
        <v>0</v>
      </c>
    </row>
    <row r="226" spans="1:9" s="52" customFormat="1" ht="24" hidden="1">
      <c r="A226" s="21" t="s">
        <v>349</v>
      </c>
      <c r="B226" s="30">
        <v>800</v>
      </c>
      <c r="C226" s="20" t="s">
        <v>8</v>
      </c>
      <c r="D226" s="20" t="s">
        <v>5</v>
      </c>
      <c r="E226" s="20" t="s">
        <v>456</v>
      </c>
      <c r="F226" s="23"/>
      <c r="G226" s="100">
        <f>G227+G229</f>
        <v>0</v>
      </c>
      <c r="H226" s="100">
        <f>H227+H229</f>
        <v>0</v>
      </c>
      <c r="I226" s="100">
        <f t="shared" si="59"/>
        <v>0</v>
      </c>
    </row>
    <row r="227" spans="1:9" s="52" customFormat="1" ht="12" hidden="1">
      <c r="A227" s="21" t="s">
        <v>271</v>
      </c>
      <c r="B227" s="30">
        <v>800</v>
      </c>
      <c r="C227" s="20" t="s">
        <v>8</v>
      </c>
      <c r="D227" s="20" t="s">
        <v>5</v>
      </c>
      <c r="E227" s="20" t="s">
        <v>456</v>
      </c>
      <c r="F227" s="23" t="s">
        <v>124</v>
      </c>
      <c r="G227" s="100">
        <f>G228</f>
        <v>0</v>
      </c>
      <c r="H227" s="100">
        <f>H228</f>
        <v>0</v>
      </c>
      <c r="I227" s="100">
        <f t="shared" si="59"/>
        <v>0</v>
      </c>
    </row>
    <row r="228" spans="1:9" s="52" customFormat="1" ht="12" hidden="1">
      <c r="A228" s="21" t="s">
        <v>126</v>
      </c>
      <c r="B228" s="30">
        <v>800</v>
      </c>
      <c r="C228" s="20" t="s">
        <v>8</v>
      </c>
      <c r="D228" s="20" t="s">
        <v>5</v>
      </c>
      <c r="E228" s="20" t="s">
        <v>456</v>
      </c>
      <c r="F228" s="23" t="s">
        <v>125</v>
      </c>
      <c r="G228" s="100">
        <v>0</v>
      </c>
      <c r="H228" s="100"/>
      <c r="I228" s="100">
        <f t="shared" si="59"/>
        <v>0</v>
      </c>
    </row>
    <row r="229" spans="1:9" s="52" customFormat="1" ht="12" hidden="1">
      <c r="A229" s="21" t="s">
        <v>69</v>
      </c>
      <c r="B229" s="30">
        <v>800</v>
      </c>
      <c r="C229" s="20" t="s">
        <v>8</v>
      </c>
      <c r="D229" s="20" t="s">
        <v>5</v>
      </c>
      <c r="E229" s="20" t="s">
        <v>456</v>
      </c>
      <c r="F229" s="23" t="s">
        <v>22</v>
      </c>
      <c r="G229" s="100">
        <f>G230</f>
        <v>0</v>
      </c>
      <c r="H229" s="100">
        <f>H230</f>
        <v>0</v>
      </c>
      <c r="I229" s="100">
        <f t="shared" si="59"/>
        <v>0</v>
      </c>
    </row>
    <row r="230" spans="1:9" s="52" customFormat="1" ht="12" hidden="1">
      <c r="A230" s="21" t="s">
        <v>70</v>
      </c>
      <c r="B230" s="30">
        <v>800</v>
      </c>
      <c r="C230" s="20" t="s">
        <v>8</v>
      </c>
      <c r="D230" s="20" t="s">
        <v>5</v>
      </c>
      <c r="E230" s="20" t="s">
        <v>456</v>
      </c>
      <c r="F230" s="23" t="s">
        <v>68</v>
      </c>
      <c r="G230" s="100">
        <v>0</v>
      </c>
      <c r="H230" s="100"/>
      <c r="I230" s="100">
        <f t="shared" si="59"/>
        <v>0</v>
      </c>
    </row>
    <row r="231" spans="1:9" s="52" customFormat="1" ht="17.25" hidden="1" customHeight="1">
      <c r="A231" s="21" t="s">
        <v>282</v>
      </c>
      <c r="B231" s="30">
        <v>800</v>
      </c>
      <c r="C231" s="20" t="s">
        <v>8</v>
      </c>
      <c r="D231" s="20" t="s">
        <v>5</v>
      </c>
      <c r="E231" s="80" t="s">
        <v>457</v>
      </c>
      <c r="F231" s="23"/>
      <c r="G231" s="100">
        <f t="shared" ref="G231:H232" si="66">G232</f>
        <v>0</v>
      </c>
      <c r="H231" s="100">
        <f t="shared" si="66"/>
        <v>0</v>
      </c>
      <c r="I231" s="100">
        <f t="shared" si="59"/>
        <v>0</v>
      </c>
    </row>
    <row r="232" spans="1:9" s="52" customFormat="1" ht="12" hidden="1">
      <c r="A232" s="21" t="s">
        <v>271</v>
      </c>
      <c r="B232" s="30">
        <v>800</v>
      </c>
      <c r="C232" s="20" t="s">
        <v>8</v>
      </c>
      <c r="D232" s="20" t="s">
        <v>5</v>
      </c>
      <c r="E232" s="80" t="s">
        <v>457</v>
      </c>
      <c r="F232" s="23" t="s">
        <v>124</v>
      </c>
      <c r="G232" s="100">
        <f t="shared" si="66"/>
        <v>0</v>
      </c>
      <c r="H232" s="100">
        <f t="shared" si="66"/>
        <v>0</v>
      </c>
      <c r="I232" s="100">
        <f t="shared" si="59"/>
        <v>0</v>
      </c>
    </row>
    <row r="233" spans="1:9" s="52" customFormat="1" ht="12" hidden="1">
      <c r="A233" s="21" t="s">
        <v>126</v>
      </c>
      <c r="B233" s="30">
        <v>800</v>
      </c>
      <c r="C233" s="20" t="s">
        <v>8</v>
      </c>
      <c r="D233" s="20" t="s">
        <v>5</v>
      </c>
      <c r="E233" s="80" t="s">
        <v>457</v>
      </c>
      <c r="F233" s="23" t="s">
        <v>125</v>
      </c>
      <c r="G233" s="100">
        <v>0</v>
      </c>
      <c r="H233" s="103"/>
      <c r="I233" s="100">
        <f t="shared" si="59"/>
        <v>0</v>
      </c>
    </row>
    <row r="234" spans="1:9" s="52" customFormat="1" ht="12">
      <c r="A234" s="21" t="s">
        <v>489</v>
      </c>
      <c r="B234" s="30">
        <v>800</v>
      </c>
      <c r="C234" s="20" t="s">
        <v>8</v>
      </c>
      <c r="D234" s="20" t="s">
        <v>5</v>
      </c>
      <c r="E234" s="80" t="s">
        <v>490</v>
      </c>
      <c r="F234" s="23"/>
      <c r="G234" s="100">
        <f>G235</f>
        <v>1538.5</v>
      </c>
      <c r="H234" s="103">
        <f>H235</f>
        <v>0</v>
      </c>
      <c r="I234" s="100">
        <f t="shared" si="59"/>
        <v>1538.5</v>
      </c>
    </row>
    <row r="235" spans="1:9" s="52" customFormat="1" ht="12">
      <c r="A235" s="21" t="s">
        <v>271</v>
      </c>
      <c r="B235" s="30">
        <v>800</v>
      </c>
      <c r="C235" s="20" t="s">
        <v>8</v>
      </c>
      <c r="D235" s="20" t="s">
        <v>5</v>
      </c>
      <c r="E235" s="80" t="s">
        <v>490</v>
      </c>
      <c r="F235" s="23" t="s">
        <v>124</v>
      </c>
      <c r="G235" s="100">
        <f>G236</f>
        <v>1538.5</v>
      </c>
      <c r="H235" s="100">
        <f>H236</f>
        <v>0</v>
      </c>
      <c r="I235" s="100">
        <f t="shared" si="59"/>
        <v>1538.5</v>
      </c>
    </row>
    <row r="236" spans="1:9" s="52" customFormat="1" ht="12">
      <c r="A236" s="21" t="s">
        <v>126</v>
      </c>
      <c r="B236" s="30">
        <v>800</v>
      </c>
      <c r="C236" s="20" t="s">
        <v>8</v>
      </c>
      <c r="D236" s="20" t="s">
        <v>5</v>
      </c>
      <c r="E236" s="80" t="s">
        <v>490</v>
      </c>
      <c r="F236" s="23" t="s">
        <v>125</v>
      </c>
      <c r="G236" s="100">
        <v>1538.5</v>
      </c>
      <c r="H236" s="103"/>
      <c r="I236" s="100">
        <f t="shared" si="59"/>
        <v>1538.5</v>
      </c>
    </row>
    <row r="237" spans="1:9" s="52" customFormat="1" ht="15.75" customHeight="1">
      <c r="A237" s="21" t="s">
        <v>465</v>
      </c>
      <c r="B237" s="30">
        <v>800</v>
      </c>
      <c r="C237" s="20" t="s">
        <v>8</v>
      </c>
      <c r="D237" s="20" t="s">
        <v>5</v>
      </c>
      <c r="E237" s="80" t="s">
        <v>464</v>
      </c>
      <c r="F237" s="23"/>
      <c r="G237" s="100">
        <f>G238+G243+G248</f>
        <v>57000</v>
      </c>
      <c r="H237" s="100">
        <f>H238+H243+H248</f>
        <v>0</v>
      </c>
      <c r="I237" s="100">
        <f t="shared" si="59"/>
        <v>57000</v>
      </c>
    </row>
    <row r="238" spans="1:9" s="52" customFormat="1" ht="36">
      <c r="A238" s="21" t="s">
        <v>350</v>
      </c>
      <c r="B238" s="30">
        <v>800</v>
      </c>
      <c r="C238" s="20" t="s">
        <v>8</v>
      </c>
      <c r="D238" s="20" t="s">
        <v>5</v>
      </c>
      <c r="E238" s="80" t="s">
        <v>466</v>
      </c>
      <c r="F238" s="23"/>
      <c r="G238" s="100">
        <f>G239+G241</f>
        <v>55860</v>
      </c>
      <c r="H238" s="100">
        <f>H239+H241</f>
        <v>0</v>
      </c>
      <c r="I238" s="100">
        <f t="shared" si="59"/>
        <v>55860</v>
      </c>
    </row>
    <row r="239" spans="1:9" s="52" customFormat="1" ht="12">
      <c r="A239" s="21" t="s">
        <v>271</v>
      </c>
      <c r="B239" s="30">
        <v>800</v>
      </c>
      <c r="C239" s="20" t="s">
        <v>8</v>
      </c>
      <c r="D239" s="20" t="s">
        <v>5</v>
      </c>
      <c r="E239" s="80" t="s">
        <v>466</v>
      </c>
      <c r="F239" s="23" t="s">
        <v>124</v>
      </c>
      <c r="G239" s="100">
        <f>G240</f>
        <v>14700</v>
      </c>
      <c r="H239" s="100">
        <f>H240</f>
        <v>0</v>
      </c>
      <c r="I239" s="100">
        <f t="shared" si="59"/>
        <v>14700</v>
      </c>
    </row>
    <row r="240" spans="1:9" s="52" customFormat="1" ht="12">
      <c r="A240" s="21" t="s">
        <v>126</v>
      </c>
      <c r="B240" s="30">
        <v>800</v>
      </c>
      <c r="C240" s="20" t="s">
        <v>8</v>
      </c>
      <c r="D240" s="20" t="s">
        <v>5</v>
      </c>
      <c r="E240" s="80" t="s">
        <v>466</v>
      </c>
      <c r="F240" s="23" t="s">
        <v>125</v>
      </c>
      <c r="G240" s="100">
        <v>14700</v>
      </c>
      <c r="H240" s="100"/>
      <c r="I240" s="100">
        <f t="shared" si="59"/>
        <v>14700</v>
      </c>
    </row>
    <row r="241" spans="1:13" s="52" customFormat="1" ht="12">
      <c r="A241" s="21" t="s">
        <v>69</v>
      </c>
      <c r="B241" s="30">
        <v>800</v>
      </c>
      <c r="C241" s="20" t="s">
        <v>8</v>
      </c>
      <c r="D241" s="20" t="s">
        <v>5</v>
      </c>
      <c r="E241" s="80" t="s">
        <v>466</v>
      </c>
      <c r="F241" s="23" t="s">
        <v>22</v>
      </c>
      <c r="G241" s="100">
        <f>G242</f>
        <v>41160</v>
      </c>
      <c r="H241" s="100">
        <f>H242</f>
        <v>0</v>
      </c>
      <c r="I241" s="100">
        <f t="shared" si="59"/>
        <v>41160</v>
      </c>
    </row>
    <row r="242" spans="1:13" s="52" customFormat="1" ht="12">
      <c r="A242" s="21" t="s">
        <v>70</v>
      </c>
      <c r="B242" s="30">
        <v>800</v>
      </c>
      <c r="C242" s="20" t="s">
        <v>8</v>
      </c>
      <c r="D242" s="20" t="s">
        <v>5</v>
      </c>
      <c r="E242" s="80" t="s">
        <v>466</v>
      </c>
      <c r="F242" s="23" t="s">
        <v>68</v>
      </c>
      <c r="G242" s="100">
        <v>41160</v>
      </c>
      <c r="H242" s="103"/>
      <c r="I242" s="100">
        <f t="shared" si="59"/>
        <v>41160</v>
      </c>
    </row>
    <row r="243" spans="1:13" s="52" customFormat="1" ht="36">
      <c r="A243" s="21" t="s">
        <v>351</v>
      </c>
      <c r="B243" s="30">
        <v>800</v>
      </c>
      <c r="C243" s="20" t="s">
        <v>8</v>
      </c>
      <c r="D243" s="20" t="s">
        <v>5</v>
      </c>
      <c r="E243" s="20" t="s">
        <v>467</v>
      </c>
      <c r="F243" s="23"/>
      <c r="G243" s="100">
        <f>G244+G246</f>
        <v>1083</v>
      </c>
      <c r="H243" s="100">
        <f>H244+H246</f>
        <v>0</v>
      </c>
      <c r="I243" s="100">
        <f t="shared" si="59"/>
        <v>1083</v>
      </c>
    </row>
    <row r="244" spans="1:13" s="52" customFormat="1" ht="12">
      <c r="A244" s="21" t="s">
        <v>271</v>
      </c>
      <c r="B244" s="30">
        <v>800</v>
      </c>
      <c r="C244" s="20" t="s">
        <v>8</v>
      </c>
      <c r="D244" s="20" t="s">
        <v>5</v>
      </c>
      <c r="E244" s="20" t="s">
        <v>467</v>
      </c>
      <c r="F244" s="23" t="s">
        <v>124</v>
      </c>
      <c r="G244" s="100">
        <f>G245</f>
        <v>285</v>
      </c>
      <c r="H244" s="103">
        <f>H245</f>
        <v>0</v>
      </c>
      <c r="I244" s="100">
        <f t="shared" si="59"/>
        <v>285</v>
      </c>
    </row>
    <row r="245" spans="1:13" s="52" customFormat="1" ht="12">
      <c r="A245" s="21" t="s">
        <v>126</v>
      </c>
      <c r="B245" s="30">
        <v>800</v>
      </c>
      <c r="C245" s="20" t="s">
        <v>8</v>
      </c>
      <c r="D245" s="20" t="s">
        <v>5</v>
      </c>
      <c r="E245" s="20" t="s">
        <v>467</v>
      </c>
      <c r="F245" s="23" t="s">
        <v>125</v>
      </c>
      <c r="G245" s="100">
        <v>285</v>
      </c>
      <c r="H245" s="103"/>
      <c r="I245" s="100">
        <f t="shared" si="59"/>
        <v>285</v>
      </c>
    </row>
    <row r="246" spans="1:13" s="52" customFormat="1" ht="12">
      <c r="A246" s="21" t="s">
        <v>69</v>
      </c>
      <c r="B246" s="30">
        <v>800</v>
      </c>
      <c r="C246" s="20" t="s">
        <v>8</v>
      </c>
      <c r="D246" s="20" t="s">
        <v>5</v>
      </c>
      <c r="E246" s="20" t="s">
        <v>467</v>
      </c>
      <c r="F246" s="23" t="s">
        <v>22</v>
      </c>
      <c r="G246" s="100">
        <f>G247</f>
        <v>798</v>
      </c>
      <c r="H246" s="100">
        <f>H247</f>
        <v>0</v>
      </c>
      <c r="I246" s="100">
        <f t="shared" si="59"/>
        <v>798</v>
      </c>
    </row>
    <row r="247" spans="1:13" s="52" customFormat="1" ht="12">
      <c r="A247" s="21" t="s">
        <v>70</v>
      </c>
      <c r="B247" s="30">
        <v>800</v>
      </c>
      <c r="C247" s="20" t="s">
        <v>8</v>
      </c>
      <c r="D247" s="20" t="s">
        <v>5</v>
      </c>
      <c r="E247" s="20" t="s">
        <v>467</v>
      </c>
      <c r="F247" s="23" t="s">
        <v>68</v>
      </c>
      <c r="G247" s="100">
        <v>798</v>
      </c>
      <c r="H247" s="103"/>
      <c r="I247" s="100">
        <f t="shared" si="59"/>
        <v>798</v>
      </c>
    </row>
    <row r="248" spans="1:13" s="52" customFormat="1" ht="24">
      <c r="A248" s="21" t="s">
        <v>349</v>
      </c>
      <c r="B248" s="30">
        <v>800</v>
      </c>
      <c r="C248" s="20" t="s">
        <v>8</v>
      </c>
      <c r="D248" s="20" t="s">
        <v>5</v>
      </c>
      <c r="E248" s="20" t="s">
        <v>468</v>
      </c>
      <c r="F248" s="23"/>
      <c r="G248" s="100">
        <f>G249+G251</f>
        <v>57</v>
      </c>
      <c r="H248" s="100">
        <f>H249+H251</f>
        <v>0</v>
      </c>
      <c r="I248" s="100">
        <f t="shared" si="59"/>
        <v>57</v>
      </c>
    </row>
    <row r="249" spans="1:13" s="52" customFormat="1" ht="12">
      <c r="A249" s="21" t="s">
        <v>271</v>
      </c>
      <c r="B249" s="30">
        <v>800</v>
      </c>
      <c r="C249" s="20" t="s">
        <v>8</v>
      </c>
      <c r="D249" s="20" t="s">
        <v>5</v>
      </c>
      <c r="E249" s="20" t="s">
        <v>468</v>
      </c>
      <c r="F249" s="23" t="s">
        <v>124</v>
      </c>
      <c r="G249" s="100">
        <f>G250</f>
        <v>15</v>
      </c>
      <c r="H249" s="100">
        <f>H250</f>
        <v>0</v>
      </c>
      <c r="I249" s="100">
        <f t="shared" si="59"/>
        <v>15</v>
      </c>
    </row>
    <row r="250" spans="1:13" s="52" customFormat="1" ht="12">
      <c r="A250" s="21" t="s">
        <v>126</v>
      </c>
      <c r="B250" s="30">
        <v>800</v>
      </c>
      <c r="C250" s="20" t="s">
        <v>8</v>
      </c>
      <c r="D250" s="20" t="s">
        <v>5</v>
      </c>
      <c r="E250" s="20" t="s">
        <v>468</v>
      </c>
      <c r="F250" s="23" t="s">
        <v>125</v>
      </c>
      <c r="G250" s="100">
        <v>15</v>
      </c>
      <c r="H250" s="100"/>
      <c r="I250" s="100">
        <f t="shared" si="59"/>
        <v>15</v>
      </c>
    </row>
    <row r="251" spans="1:13" s="52" customFormat="1" ht="12">
      <c r="A251" s="21" t="s">
        <v>69</v>
      </c>
      <c r="B251" s="30">
        <v>800</v>
      </c>
      <c r="C251" s="20" t="s">
        <v>8</v>
      </c>
      <c r="D251" s="20" t="s">
        <v>5</v>
      </c>
      <c r="E251" s="20" t="s">
        <v>468</v>
      </c>
      <c r="F251" s="23" t="s">
        <v>22</v>
      </c>
      <c r="G251" s="100">
        <f>G252</f>
        <v>42</v>
      </c>
      <c r="H251" s="100">
        <f>H252</f>
        <v>0</v>
      </c>
      <c r="I251" s="100">
        <f t="shared" si="59"/>
        <v>42</v>
      </c>
    </row>
    <row r="252" spans="1:13" s="52" customFormat="1" ht="12">
      <c r="A252" s="21" t="s">
        <v>70</v>
      </c>
      <c r="B252" s="30">
        <v>800</v>
      </c>
      <c r="C252" s="20" t="s">
        <v>8</v>
      </c>
      <c r="D252" s="20" t="s">
        <v>5</v>
      </c>
      <c r="E252" s="20" t="s">
        <v>468</v>
      </c>
      <c r="F252" s="23" t="s">
        <v>68</v>
      </c>
      <c r="G252" s="100">
        <v>42</v>
      </c>
      <c r="H252" s="100"/>
      <c r="I252" s="100">
        <f t="shared" si="59"/>
        <v>42</v>
      </c>
    </row>
    <row r="253" spans="1:13" s="56" customFormat="1" ht="12">
      <c r="A253" s="22" t="s">
        <v>128</v>
      </c>
      <c r="B253" s="34">
        <v>800</v>
      </c>
      <c r="C253" s="18" t="s">
        <v>8</v>
      </c>
      <c r="D253" s="18" t="s">
        <v>6</v>
      </c>
      <c r="E253" s="18"/>
      <c r="F253" s="42"/>
      <c r="G253" s="99">
        <f>G259+G254</f>
        <v>8283.4</v>
      </c>
      <c r="H253" s="99">
        <f t="shared" ref="H253:I253" si="67">H259+H254</f>
        <v>0</v>
      </c>
      <c r="I253" s="99">
        <f t="shared" si="67"/>
        <v>8283.4</v>
      </c>
      <c r="J253" s="93"/>
      <c r="K253" s="93"/>
      <c r="L253" s="93"/>
      <c r="M253" s="93"/>
    </row>
    <row r="254" spans="1:13" s="56" customFormat="1" ht="24">
      <c r="A254" s="21" t="s">
        <v>487</v>
      </c>
      <c r="B254" s="30">
        <v>800</v>
      </c>
      <c r="C254" s="20" t="s">
        <v>8</v>
      </c>
      <c r="D254" s="20" t="s">
        <v>6</v>
      </c>
      <c r="E254" s="20" t="s">
        <v>206</v>
      </c>
      <c r="F254" s="23"/>
      <c r="G254" s="100">
        <f t="shared" ref="G254:H257" si="68">G255</f>
        <v>1133.5999999999999</v>
      </c>
      <c r="H254" s="100">
        <f t="shared" si="68"/>
        <v>0</v>
      </c>
      <c r="I254" s="100">
        <f t="shared" si="59"/>
        <v>1133.5999999999999</v>
      </c>
      <c r="J254" s="93"/>
      <c r="K254" s="93"/>
      <c r="L254" s="93"/>
      <c r="M254" s="93"/>
    </row>
    <row r="255" spans="1:13" s="56" customFormat="1" ht="12">
      <c r="A255" s="21" t="s">
        <v>452</v>
      </c>
      <c r="B255" s="30">
        <v>800</v>
      </c>
      <c r="C255" s="20" t="s">
        <v>8</v>
      </c>
      <c r="D255" s="20" t="s">
        <v>6</v>
      </c>
      <c r="E255" s="20" t="s">
        <v>453</v>
      </c>
      <c r="F255" s="23"/>
      <c r="G255" s="100">
        <f t="shared" si="68"/>
        <v>1133.5999999999999</v>
      </c>
      <c r="H255" s="100">
        <f t="shared" si="68"/>
        <v>0</v>
      </c>
      <c r="I255" s="100">
        <f t="shared" si="59"/>
        <v>1133.5999999999999</v>
      </c>
      <c r="J255" s="93"/>
      <c r="K255" s="93"/>
      <c r="L255" s="93"/>
      <c r="M255" s="93"/>
    </row>
    <row r="256" spans="1:13" s="56" customFormat="1" ht="12">
      <c r="A256" s="21" t="s">
        <v>195</v>
      </c>
      <c r="B256" s="30">
        <v>800</v>
      </c>
      <c r="C256" s="20" t="s">
        <v>8</v>
      </c>
      <c r="D256" s="20" t="s">
        <v>6</v>
      </c>
      <c r="E256" s="20" t="s">
        <v>508</v>
      </c>
      <c r="F256" s="23"/>
      <c r="G256" s="100">
        <f t="shared" si="68"/>
        <v>1133.5999999999999</v>
      </c>
      <c r="H256" s="100">
        <f t="shared" si="68"/>
        <v>0</v>
      </c>
      <c r="I256" s="100">
        <f t="shared" si="59"/>
        <v>1133.5999999999999</v>
      </c>
      <c r="J256" s="93"/>
      <c r="K256" s="93"/>
      <c r="L256" s="93"/>
      <c r="M256" s="93"/>
    </row>
    <row r="257" spans="1:13" s="56" customFormat="1" ht="12">
      <c r="A257" s="21" t="s">
        <v>485</v>
      </c>
      <c r="B257" s="30">
        <v>800</v>
      </c>
      <c r="C257" s="20" t="s">
        <v>8</v>
      </c>
      <c r="D257" s="20" t="s">
        <v>6</v>
      </c>
      <c r="E257" s="20" t="s">
        <v>508</v>
      </c>
      <c r="F257" s="23" t="s">
        <v>65</v>
      </c>
      <c r="G257" s="100">
        <f t="shared" si="68"/>
        <v>1133.5999999999999</v>
      </c>
      <c r="H257" s="100">
        <f t="shared" si="68"/>
        <v>0</v>
      </c>
      <c r="I257" s="100">
        <f t="shared" si="59"/>
        <v>1133.5999999999999</v>
      </c>
      <c r="J257" s="93"/>
      <c r="K257" s="93"/>
      <c r="L257" s="93"/>
      <c r="M257" s="93"/>
    </row>
    <row r="258" spans="1:13" s="56" customFormat="1" ht="12">
      <c r="A258" s="21" t="s">
        <v>86</v>
      </c>
      <c r="B258" s="30">
        <v>800</v>
      </c>
      <c r="C258" s="20" t="s">
        <v>8</v>
      </c>
      <c r="D258" s="20" t="s">
        <v>6</v>
      </c>
      <c r="E258" s="20" t="s">
        <v>508</v>
      </c>
      <c r="F258" s="23" t="s">
        <v>66</v>
      </c>
      <c r="G258" s="100">
        <v>1133.5999999999999</v>
      </c>
      <c r="H258" s="100"/>
      <c r="I258" s="100">
        <f t="shared" si="59"/>
        <v>1133.5999999999999</v>
      </c>
      <c r="J258" s="93"/>
      <c r="K258" s="93"/>
      <c r="L258" s="93"/>
      <c r="M258" s="93"/>
    </row>
    <row r="259" spans="1:13" s="52" customFormat="1" ht="24">
      <c r="A259" s="21" t="s">
        <v>498</v>
      </c>
      <c r="B259" s="30">
        <v>800</v>
      </c>
      <c r="C259" s="20" t="s">
        <v>8</v>
      </c>
      <c r="D259" s="20" t="s">
        <v>6</v>
      </c>
      <c r="E259" s="20" t="s">
        <v>316</v>
      </c>
      <c r="F259" s="23"/>
      <c r="G259" s="100">
        <f>G260+G265+G276+G273+G268</f>
        <v>7149.8</v>
      </c>
      <c r="H259" s="100">
        <f>H260+H265+H276+H273+H268</f>
        <v>0</v>
      </c>
      <c r="I259" s="100">
        <f t="shared" si="59"/>
        <v>7149.8</v>
      </c>
    </row>
    <row r="260" spans="1:13" s="2" customFormat="1" ht="12">
      <c r="A260" s="21" t="s">
        <v>195</v>
      </c>
      <c r="B260" s="30">
        <v>800</v>
      </c>
      <c r="C260" s="20" t="s">
        <v>8</v>
      </c>
      <c r="D260" s="20" t="s">
        <v>6</v>
      </c>
      <c r="E260" s="20" t="s">
        <v>317</v>
      </c>
      <c r="F260" s="23"/>
      <c r="G260" s="100">
        <f>G261+G263</f>
        <v>1783.8</v>
      </c>
      <c r="H260" s="100">
        <f>H261+H263</f>
        <v>0</v>
      </c>
      <c r="I260" s="100">
        <f t="shared" si="59"/>
        <v>1783.8</v>
      </c>
    </row>
    <row r="261" spans="1:13" s="2" customFormat="1" ht="15.75" customHeight="1">
      <c r="A261" s="21" t="s">
        <v>485</v>
      </c>
      <c r="B261" s="30">
        <v>800</v>
      </c>
      <c r="C261" s="20" t="s">
        <v>8</v>
      </c>
      <c r="D261" s="20" t="s">
        <v>6</v>
      </c>
      <c r="E261" s="20" t="s">
        <v>317</v>
      </c>
      <c r="F261" s="23" t="s">
        <v>65</v>
      </c>
      <c r="G261" s="100">
        <f t="shared" ref="G261:H261" si="69">G262</f>
        <v>1783.8</v>
      </c>
      <c r="H261" s="100">
        <f t="shared" si="69"/>
        <v>0</v>
      </c>
      <c r="I261" s="100">
        <f t="shared" si="59"/>
        <v>1783.8</v>
      </c>
    </row>
    <row r="262" spans="1:13" s="2" customFormat="1" ht="15" customHeight="1">
      <c r="A262" s="21" t="s">
        <v>86</v>
      </c>
      <c r="B262" s="30">
        <v>800</v>
      </c>
      <c r="C262" s="20" t="s">
        <v>8</v>
      </c>
      <c r="D262" s="20" t="s">
        <v>6</v>
      </c>
      <c r="E262" s="20" t="s">
        <v>317</v>
      </c>
      <c r="F262" s="23" t="s">
        <v>66</v>
      </c>
      <c r="G262" s="100">
        <v>1783.8</v>
      </c>
      <c r="H262" s="101"/>
      <c r="I262" s="100">
        <f t="shared" si="59"/>
        <v>1783.8</v>
      </c>
    </row>
    <row r="263" spans="1:13" s="2" customFormat="1" ht="12" hidden="1">
      <c r="A263" s="21" t="s">
        <v>271</v>
      </c>
      <c r="B263" s="30">
        <v>800</v>
      </c>
      <c r="C263" s="20" t="s">
        <v>8</v>
      </c>
      <c r="D263" s="20" t="s">
        <v>6</v>
      </c>
      <c r="E263" s="20" t="s">
        <v>317</v>
      </c>
      <c r="F263" s="23" t="s">
        <v>124</v>
      </c>
      <c r="G263" s="100">
        <f>G264</f>
        <v>0</v>
      </c>
      <c r="H263" s="100">
        <f>H264</f>
        <v>0</v>
      </c>
      <c r="I263" s="100">
        <f t="shared" ref="I263:I384" si="70">G263+H263</f>
        <v>0</v>
      </c>
    </row>
    <row r="264" spans="1:13" s="2" customFormat="1" ht="12" hidden="1">
      <c r="A264" s="21" t="s">
        <v>126</v>
      </c>
      <c r="B264" s="30">
        <v>800</v>
      </c>
      <c r="C264" s="20" t="s">
        <v>8</v>
      </c>
      <c r="D264" s="20" t="s">
        <v>6</v>
      </c>
      <c r="E264" s="20" t="s">
        <v>317</v>
      </c>
      <c r="F264" s="23" t="s">
        <v>125</v>
      </c>
      <c r="G264" s="100"/>
      <c r="H264" s="101"/>
      <c r="I264" s="100">
        <f t="shared" si="70"/>
        <v>0</v>
      </c>
    </row>
    <row r="265" spans="1:13" s="2" customFormat="1" ht="12" hidden="1">
      <c r="A265" s="24" t="s">
        <v>333</v>
      </c>
      <c r="B265" s="30">
        <v>800</v>
      </c>
      <c r="C265" s="20" t="s">
        <v>8</v>
      </c>
      <c r="D265" s="20" t="s">
        <v>6</v>
      </c>
      <c r="E265" s="20" t="s">
        <v>332</v>
      </c>
      <c r="F265" s="23"/>
      <c r="G265" s="100">
        <f>G266</f>
        <v>0</v>
      </c>
      <c r="H265" s="100">
        <f>H266</f>
        <v>0</v>
      </c>
      <c r="I265" s="100">
        <f t="shared" si="70"/>
        <v>0</v>
      </c>
    </row>
    <row r="266" spans="1:13" s="2" customFormat="1" ht="12" hidden="1">
      <c r="A266" s="21" t="s">
        <v>69</v>
      </c>
      <c r="B266" s="30">
        <v>800</v>
      </c>
      <c r="C266" s="20" t="s">
        <v>8</v>
      </c>
      <c r="D266" s="20" t="s">
        <v>6</v>
      </c>
      <c r="E266" s="20" t="s">
        <v>332</v>
      </c>
      <c r="F266" s="23" t="s">
        <v>22</v>
      </c>
      <c r="G266" s="100">
        <f>G267</f>
        <v>0</v>
      </c>
      <c r="H266" s="100">
        <f>H267</f>
        <v>0</v>
      </c>
      <c r="I266" s="100">
        <f t="shared" si="70"/>
        <v>0</v>
      </c>
    </row>
    <row r="267" spans="1:13" s="2" customFormat="1" ht="23.25" hidden="1" customHeight="1">
      <c r="A267" s="21" t="s">
        <v>117</v>
      </c>
      <c r="B267" s="30">
        <v>800</v>
      </c>
      <c r="C267" s="20" t="s">
        <v>8</v>
      </c>
      <c r="D267" s="20" t="s">
        <v>6</v>
      </c>
      <c r="E267" s="20" t="s">
        <v>332</v>
      </c>
      <c r="F267" s="23" t="s">
        <v>74</v>
      </c>
      <c r="G267" s="100">
        <v>0</v>
      </c>
      <c r="H267" s="101"/>
      <c r="I267" s="100">
        <f>G267+H267</f>
        <v>0</v>
      </c>
    </row>
    <row r="268" spans="1:13" s="2" customFormat="1" ht="12">
      <c r="A268" s="21" t="s">
        <v>507</v>
      </c>
      <c r="B268" s="30">
        <v>800</v>
      </c>
      <c r="C268" s="20" t="s">
        <v>8</v>
      </c>
      <c r="D268" s="20" t="s">
        <v>6</v>
      </c>
      <c r="E268" s="20" t="s">
        <v>506</v>
      </c>
      <c r="F268" s="23"/>
      <c r="G268" s="100">
        <f>G271+G269</f>
        <v>2355.5</v>
      </c>
      <c r="H268" s="100">
        <f>H271+H269</f>
        <v>0</v>
      </c>
      <c r="I268" s="100">
        <f t="shared" si="70"/>
        <v>2355.5</v>
      </c>
    </row>
    <row r="269" spans="1:13" s="2" customFormat="1" ht="12">
      <c r="A269" s="21" t="s">
        <v>485</v>
      </c>
      <c r="B269" s="30">
        <v>800</v>
      </c>
      <c r="C269" s="20" t="s">
        <v>8</v>
      </c>
      <c r="D269" s="20" t="s">
        <v>6</v>
      </c>
      <c r="E269" s="20" t="s">
        <v>506</v>
      </c>
      <c r="F269" s="23" t="s">
        <v>65</v>
      </c>
      <c r="G269" s="100">
        <f>G270</f>
        <v>2355.5</v>
      </c>
      <c r="H269" s="100">
        <f>H270</f>
        <v>0</v>
      </c>
      <c r="I269" s="100">
        <f t="shared" si="70"/>
        <v>2355.5</v>
      </c>
    </row>
    <row r="270" spans="1:13" s="2" customFormat="1" ht="12">
      <c r="A270" s="21" t="s">
        <v>86</v>
      </c>
      <c r="B270" s="30">
        <v>800</v>
      </c>
      <c r="C270" s="20" t="s">
        <v>8</v>
      </c>
      <c r="D270" s="20" t="s">
        <v>6</v>
      </c>
      <c r="E270" s="20" t="s">
        <v>506</v>
      </c>
      <c r="F270" s="23" t="s">
        <v>66</v>
      </c>
      <c r="G270" s="100">
        <v>2355.5</v>
      </c>
      <c r="H270" s="100"/>
      <c r="I270" s="100">
        <f t="shared" si="70"/>
        <v>2355.5</v>
      </c>
    </row>
    <row r="271" spans="1:13" s="2" customFormat="1" ht="12" hidden="1">
      <c r="A271" s="21" t="s">
        <v>271</v>
      </c>
      <c r="B271" s="30">
        <v>800</v>
      </c>
      <c r="C271" s="20" t="s">
        <v>8</v>
      </c>
      <c r="D271" s="20" t="s">
        <v>6</v>
      </c>
      <c r="E271" s="20" t="s">
        <v>506</v>
      </c>
      <c r="F271" s="23" t="s">
        <v>124</v>
      </c>
      <c r="G271" s="100">
        <f>G272</f>
        <v>0</v>
      </c>
      <c r="H271" s="100">
        <f>H272</f>
        <v>0</v>
      </c>
      <c r="I271" s="100">
        <f t="shared" si="70"/>
        <v>0</v>
      </c>
    </row>
    <row r="272" spans="1:13" s="2" customFormat="1" ht="10.5" hidden="1" customHeight="1">
      <c r="A272" s="21" t="s">
        <v>126</v>
      </c>
      <c r="B272" s="30">
        <v>800</v>
      </c>
      <c r="C272" s="20" t="s">
        <v>8</v>
      </c>
      <c r="D272" s="20" t="s">
        <v>6</v>
      </c>
      <c r="E272" s="20" t="s">
        <v>506</v>
      </c>
      <c r="F272" s="23" t="s">
        <v>125</v>
      </c>
      <c r="G272" s="100">
        <v>0</v>
      </c>
      <c r="H272" s="100"/>
      <c r="I272" s="100">
        <f t="shared" si="70"/>
        <v>0</v>
      </c>
    </row>
    <row r="273" spans="1:13" s="2" customFormat="1" ht="0.75" hidden="1" customHeight="1">
      <c r="A273" s="95" t="s">
        <v>337</v>
      </c>
      <c r="B273" s="30">
        <v>800</v>
      </c>
      <c r="C273" s="20" t="s">
        <v>8</v>
      </c>
      <c r="D273" s="20" t="s">
        <v>6</v>
      </c>
      <c r="E273" s="20" t="s">
        <v>347</v>
      </c>
      <c r="F273" s="23"/>
      <c r="G273" s="100">
        <f>G274</f>
        <v>0</v>
      </c>
      <c r="H273" s="100">
        <f>H274</f>
        <v>0</v>
      </c>
      <c r="I273" s="100">
        <f t="shared" si="70"/>
        <v>0</v>
      </c>
    </row>
    <row r="274" spans="1:13" s="2" customFormat="1" ht="12" hidden="1">
      <c r="A274" s="21" t="s">
        <v>271</v>
      </c>
      <c r="B274" s="30">
        <v>800</v>
      </c>
      <c r="C274" s="20" t="s">
        <v>8</v>
      </c>
      <c r="D274" s="20" t="s">
        <v>6</v>
      </c>
      <c r="E274" s="20" t="s">
        <v>347</v>
      </c>
      <c r="F274" s="23" t="s">
        <v>124</v>
      </c>
      <c r="G274" s="100">
        <f>G275</f>
        <v>0</v>
      </c>
      <c r="H274" s="100">
        <f>H275</f>
        <v>0</v>
      </c>
      <c r="I274" s="100">
        <f t="shared" si="70"/>
        <v>0</v>
      </c>
    </row>
    <row r="275" spans="1:13" s="2" customFormat="1" ht="12" hidden="1">
      <c r="A275" s="21" t="s">
        <v>126</v>
      </c>
      <c r="B275" s="30">
        <v>800</v>
      </c>
      <c r="C275" s="20" t="s">
        <v>8</v>
      </c>
      <c r="D275" s="20" t="s">
        <v>6</v>
      </c>
      <c r="E275" s="20" t="s">
        <v>347</v>
      </c>
      <c r="F275" s="23" t="s">
        <v>125</v>
      </c>
      <c r="G275" s="100"/>
      <c r="H275" s="101"/>
      <c r="I275" s="100">
        <f t="shared" si="70"/>
        <v>0</v>
      </c>
    </row>
    <row r="276" spans="1:13" s="2" customFormat="1" ht="12">
      <c r="A276" s="21" t="s">
        <v>337</v>
      </c>
      <c r="B276" s="30">
        <v>800</v>
      </c>
      <c r="C276" s="20" t="s">
        <v>8</v>
      </c>
      <c r="D276" s="20" t="s">
        <v>6</v>
      </c>
      <c r="E276" s="20" t="s">
        <v>336</v>
      </c>
      <c r="F276" s="23"/>
      <c r="G276" s="100">
        <f>G277+G279</f>
        <v>3010.5</v>
      </c>
      <c r="H276" s="100">
        <f>H277+H279</f>
        <v>0</v>
      </c>
      <c r="I276" s="100">
        <f t="shared" si="70"/>
        <v>3010.5</v>
      </c>
    </row>
    <row r="277" spans="1:13" s="2" customFormat="1" ht="12" hidden="1">
      <c r="A277" s="24" t="s">
        <v>67</v>
      </c>
      <c r="B277" s="30">
        <v>800</v>
      </c>
      <c r="C277" s="20" t="s">
        <v>8</v>
      </c>
      <c r="D277" s="20" t="s">
        <v>6</v>
      </c>
      <c r="E277" s="20" t="s">
        <v>336</v>
      </c>
      <c r="F277" s="23" t="s">
        <v>65</v>
      </c>
      <c r="G277" s="100">
        <f>G278</f>
        <v>0</v>
      </c>
      <c r="H277" s="100">
        <f>H278</f>
        <v>0</v>
      </c>
      <c r="I277" s="100">
        <f t="shared" si="70"/>
        <v>0</v>
      </c>
    </row>
    <row r="278" spans="1:13" s="2" customFormat="1" ht="12" hidden="1">
      <c r="A278" s="24" t="s">
        <v>84</v>
      </c>
      <c r="B278" s="30">
        <v>800</v>
      </c>
      <c r="C278" s="20" t="s">
        <v>8</v>
      </c>
      <c r="D278" s="20" t="s">
        <v>6</v>
      </c>
      <c r="E278" s="20" t="s">
        <v>336</v>
      </c>
      <c r="F278" s="23" t="s">
        <v>66</v>
      </c>
      <c r="G278" s="100">
        <v>0</v>
      </c>
      <c r="H278" s="101">
        <f>1000+200-1200</f>
        <v>0</v>
      </c>
      <c r="I278" s="100">
        <f t="shared" si="70"/>
        <v>0</v>
      </c>
    </row>
    <row r="279" spans="1:13" s="2" customFormat="1" ht="12">
      <c r="A279" s="21" t="s">
        <v>271</v>
      </c>
      <c r="B279" s="30">
        <v>800</v>
      </c>
      <c r="C279" s="20" t="s">
        <v>8</v>
      </c>
      <c r="D279" s="20" t="s">
        <v>6</v>
      </c>
      <c r="E279" s="20" t="s">
        <v>336</v>
      </c>
      <c r="F279" s="23" t="s">
        <v>124</v>
      </c>
      <c r="G279" s="100">
        <f>G280</f>
        <v>3010.5</v>
      </c>
      <c r="H279" s="100">
        <f>H280</f>
        <v>0</v>
      </c>
      <c r="I279" s="100">
        <f t="shared" si="70"/>
        <v>3010.5</v>
      </c>
    </row>
    <row r="280" spans="1:13" s="2" customFormat="1" ht="12">
      <c r="A280" s="21" t="s">
        <v>126</v>
      </c>
      <c r="B280" s="30">
        <v>800</v>
      </c>
      <c r="C280" s="20" t="s">
        <v>8</v>
      </c>
      <c r="D280" s="20" t="s">
        <v>6</v>
      </c>
      <c r="E280" s="20" t="s">
        <v>336</v>
      </c>
      <c r="F280" s="23" t="s">
        <v>125</v>
      </c>
      <c r="G280" s="100">
        <v>3010.5</v>
      </c>
      <c r="H280" s="101"/>
      <c r="I280" s="100">
        <f t="shared" si="70"/>
        <v>3010.5</v>
      </c>
    </row>
    <row r="281" spans="1:13" s="6" customFormat="1" ht="12">
      <c r="A281" s="15" t="s">
        <v>288</v>
      </c>
      <c r="B281" s="32">
        <v>800</v>
      </c>
      <c r="C281" s="16" t="s">
        <v>15</v>
      </c>
      <c r="D281" s="16"/>
      <c r="E281" s="16"/>
      <c r="F281" s="26"/>
      <c r="G281" s="98">
        <f t="shared" ref="G281:H288" si="71">G282</f>
        <v>1820.6</v>
      </c>
      <c r="H281" s="98">
        <f t="shared" si="71"/>
        <v>0</v>
      </c>
      <c r="I281" s="98">
        <f t="shared" si="70"/>
        <v>1820.6</v>
      </c>
      <c r="J281" s="2"/>
      <c r="K281" s="2"/>
      <c r="L281" s="2"/>
      <c r="M281" s="2"/>
    </row>
    <row r="282" spans="1:13" s="53" customFormat="1" ht="12">
      <c r="A282" s="33" t="s">
        <v>287</v>
      </c>
      <c r="B282" s="34">
        <v>800</v>
      </c>
      <c r="C282" s="18" t="s">
        <v>15</v>
      </c>
      <c r="D282" s="18" t="s">
        <v>8</v>
      </c>
      <c r="E282" s="18"/>
      <c r="F282" s="42"/>
      <c r="G282" s="99">
        <f>G283+G290</f>
        <v>1820.6</v>
      </c>
      <c r="H282" s="99">
        <f>H283+H290</f>
        <v>0</v>
      </c>
      <c r="I282" s="99">
        <f t="shared" si="70"/>
        <v>1820.6</v>
      </c>
      <c r="J282" s="5"/>
      <c r="K282" s="5"/>
      <c r="L282" s="5"/>
      <c r="M282" s="5"/>
    </row>
    <row r="283" spans="1:13" s="2" customFormat="1" ht="24">
      <c r="A283" s="24" t="s">
        <v>417</v>
      </c>
      <c r="B283" s="30">
        <v>800</v>
      </c>
      <c r="C283" s="20" t="s">
        <v>15</v>
      </c>
      <c r="D283" s="20" t="s">
        <v>8</v>
      </c>
      <c r="E283" s="20" t="s">
        <v>289</v>
      </c>
      <c r="F283" s="23"/>
      <c r="G283" s="100">
        <f>G284+G287</f>
        <v>650.6</v>
      </c>
      <c r="H283" s="100">
        <f>H284+H287</f>
        <v>0</v>
      </c>
      <c r="I283" s="100">
        <f t="shared" si="70"/>
        <v>650.6</v>
      </c>
    </row>
    <row r="284" spans="1:13" s="2" customFormat="1" ht="12" hidden="1">
      <c r="A284" s="21" t="s">
        <v>313</v>
      </c>
      <c r="B284" s="30">
        <v>800</v>
      </c>
      <c r="C284" s="20" t="s">
        <v>15</v>
      </c>
      <c r="D284" s="20" t="s">
        <v>8</v>
      </c>
      <c r="E284" s="20" t="s">
        <v>312</v>
      </c>
      <c r="F284" s="23"/>
      <c r="G284" s="100">
        <f>G285</f>
        <v>0</v>
      </c>
      <c r="H284" s="100">
        <f>H285</f>
        <v>0</v>
      </c>
      <c r="I284" s="100">
        <f t="shared" si="70"/>
        <v>0</v>
      </c>
    </row>
    <row r="285" spans="1:13" s="2" customFormat="1" ht="12" hidden="1">
      <c r="A285" s="21" t="s">
        <v>485</v>
      </c>
      <c r="B285" s="30">
        <v>800</v>
      </c>
      <c r="C285" s="20" t="s">
        <v>15</v>
      </c>
      <c r="D285" s="20" t="s">
        <v>8</v>
      </c>
      <c r="E285" s="20" t="s">
        <v>312</v>
      </c>
      <c r="F285" s="23" t="s">
        <v>65</v>
      </c>
      <c r="G285" s="100">
        <f>G286</f>
        <v>0</v>
      </c>
      <c r="H285" s="100">
        <f>H286</f>
        <v>0</v>
      </c>
      <c r="I285" s="100">
        <f t="shared" si="70"/>
        <v>0</v>
      </c>
    </row>
    <row r="286" spans="1:13" s="2" customFormat="1" ht="12" hidden="1">
      <c r="A286" s="21" t="s">
        <v>86</v>
      </c>
      <c r="B286" s="30">
        <v>800</v>
      </c>
      <c r="C286" s="20" t="s">
        <v>15</v>
      </c>
      <c r="D286" s="20" t="s">
        <v>8</v>
      </c>
      <c r="E286" s="20" t="s">
        <v>312</v>
      </c>
      <c r="F286" s="23" t="s">
        <v>66</v>
      </c>
      <c r="G286" s="100">
        <v>0</v>
      </c>
      <c r="H286" s="101"/>
      <c r="I286" s="100">
        <f t="shared" si="70"/>
        <v>0</v>
      </c>
    </row>
    <row r="287" spans="1:13" s="2" customFormat="1" ht="12">
      <c r="A287" s="24" t="s">
        <v>291</v>
      </c>
      <c r="B287" s="30">
        <v>800</v>
      </c>
      <c r="C287" s="20" t="s">
        <v>15</v>
      </c>
      <c r="D287" s="20" t="s">
        <v>8</v>
      </c>
      <c r="E287" s="20" t="s">
        <v>290</v>
      </c>
      <c r="F287" s="23"/>
      <c r="G287" s="100">
        <f t="shared" si="71"/>
        <v>650.6</v>
      </c>
      <c r="H287" s="100">
        <f t="shared" si="71"/>
        <v>0</v>
      </c>
      <c r="I287" s="100">
        <f t="shared" si="70"/>
        <v>650.6</v>
      </c>
    </row>
    <row r="288" spans="1:13" s="2" customFormat="1" ht="12">
      <c r="A288" s="21" t="s">
        <v>485</v>
      </c>
      <c r="B288" s="30">
        <v>800</v>
      </c>
      <c r="C288" s="20" t="s">
        <v>15</v>
      </c>
      <c r="D288" s="20" t="s">
        <v>8</v>
      </c>
      <c r="E288" s="20" t="s">
        <v>290</v>
      </c>
      <c r="F288" s="23" t="s">
        <v>65</v>
      </c>
      <c r="G288" s="100">
        <f t="shared" si="71"/>
        <v>650.6</v>
      </c>
      <c r="H288" s="100">
        <f t="shared" si="71"/>
        <v>0</v>
      </c>
      <c r="I288" s="100">
        <f t="shared" si="70"/>
        <v>650.6</v>
      </c>
    </row>
    <row r="289" spans="1:9" s="2" customFormat="1" ht="12">
      <c r="A289" s="21" t="s">
        <v>86</v>
      </c>
      <c r="B289" s="30">
        <v>800</v>
      </c>
      <c r="C289" s="20" t="s">
        <v>15</v>
      </c>
      <c r="D289" s="20" t="s">
        <v>8</v>
      </c>
      <c r="E289" s="20" t="s">
        <v>290</v>
      </c>
      <c r="F289" s="23" t="s">
        <v>66</v>
      </c>
      <c r="G289" s="100">
        <v>650.6</v>
      </c>
      <c r="H289" s="101"/>
      <c r="I289" s="100">
        <f t="shared" si="70"/>
        <v>650.6</v>
      </c>
    </row>
    <row r="290" spans="1:9" s="2" customFormat="1" ht="24">
      <c r="A290" s="21" t="s">
        <v>498</v>
      </c>
      <c r="B290" s="30">
        <v>800</v>
      </c>
      <c r="C290" s="20" t="s">
        <v>15</v>
      </c>
      <c r="D290" s="20" t="s">
        <v>8</v>
      </c>
      <c r="E290" s="20" t="s">
        <v>316</v>
      </c>
      <c r="F290" s="23"/>
      <c r="G290" s="100">
        <f>G291+G294+G297</f>
        <v>1170</v>
      </c>
      <c r="H290" s="100">
        <f>H291+H294+H297</f>
        <v>0</v>
      </c>
      <c r="I290" s="100">
        <f t="shared" si="70"/>
        <v>1170</v>
      </c>
    </row>
    <row r="291" spans="1:9" s="2" customFormat="1" ht="12" hidden="1">
      <c r="A291" s="24" t="s">
        <v>339</v>
      </c>
      <c r="B291" s="30">
        <v>800</v>
      </c>
      <c r="C291" s="20" t="s">
        <v>15</v>
      </c>
      <c r="D291" s="20" t="s">
        <v>8</v>
      </c>
      <c r="E291" s="20" t="s">
        <v>418</v>
      </c>
      <c r="F291" s="23"/>
      <c r="G291" s="100">
        <f>G292</f>
        <v>0</v>
      </c>
      <c r="H291" s="100">
        <f>H292</f>
        <v>0</v>
      </c>
      <c r="I291" s="100">
        <f t="shared" si="70"/>
        <v>0</v>
      </c>
    </row>
    <row r="292" spans="1:9" s="2" customFormat="1" ht="12" hidden="1">
      <c r="A292" s="24" t="s">
        <v>67</v>
      </c>
      <c r="B292" s="30">
        <v>800</v>
      </c>
      <c r="C292" s="20" t="s">
        <v>15</v>
      </c>
      <c r="D292" s="20" t="s">
        <v>8</v>
      </c>
      <c r="E292" s="20" t="s">
        <v>418</v>
      </c>
      <c r="F292" s="23" t="s">
        <v>65</v>
      </c>
      <c r="G292" s="100">
        <f>G293</f>
        <v>0</v>
      </c>
      <c r="H292" s="100">
        <f>H293</f>
        <v>0</v>
      </c>
      <c r="I292" s="100">
        <f t="shared" si="70"/>
        <v>0</v>
      </c>
    </row>
    <row r="293" spans="1:9" s="2" customFormat="1" ht="12" hidden="1">
      <c r="A293" s="24" t="s">
        <v>84</v>
      </c>
      <c r="B293" s="30">
        <v>800</v>
      </c>
      <c r="C293" s="20" t="s">
        <v>15</v>
      </c>
      <c r="D293" s="20" t="s">
        <v>8</v>
      </c>
      <c r="E293" s="20" t="s">
        <v>418</v>
      </c>
      <c r="F293" s="23" t="s">
        <v>66</v>
      </c>
      <c r="G293" s="100"/>
      <c r="H293" s="101"/>
      <c r="I293" s="100">
        <f t="shared" si="70"/>
        <v>0</v>
      </c>
    </row>
    <row r="294" spans="1:9" s="2" customFormat="1" ht="12">
      <c r="A294" s="24" t="s">
        <v>348</v>
      </c>
      <c r="B294" s="30">
        <v>800</v>
      </c>
      <c r="C294" s="20" t="s">
        <v>15</v>
      </c>
      <c r="D294" s="20" t="s">
        <v>8</v>
      </c>
      <c r="E294" s="20" t="s">
        <v>419</v>
      </c>
      <c r="F294" s="23"/>
      <c r="G294" s="100">
        <f>G295</f>
        <v>1170</v>
      </c>
      <c r="H294" s="100">
        <f>H295</f>
        <v>0</v>
      </c>
      <c r="I294" s="100">
        <f t="shared" si="70"/>
        <v>1170</v>
      </c>
    </row>
    <row r="295" spans="1:9" s="2" customFormat="1" ht="12">
      <c r="A295" s="24" t="s">
        <v>67</v>
      </c>
      <c r="B295" s="30">
        <v>800</v>
      </c>
      <c r="C295" s="20" t="s">
        <v>15</v>
      </c>
      <c r="D295" s="20" t="s">
        <v>8</v>
      </c>
      <c r="E295" s="20" t="s">
        <v>419</v>
      </c>
      <c r="F295" s="23" t="s">
        <v>65</v>
      </c>
      <c r="G295" s="100">
        <f>G296</f>
        <v>1170</v>
      </c>
      <c r="H295" s="100">
        <f>H296</f>
        <v>0</v>
      </c>
      <c r="I295" s="100">
        <f t="shared" si="70"/>
        <v>1170</v>
      </c>
    </row>
    <row r="296" spans="1:9" s="2" customFormat="1" ht="15" customHeight="1">
      <c r="A296" s="24" t="s">
        <v>84</v>
      </c>
      <c r="B296" s="30">
        <v>800</v>
      </c>
      <c r="C296" s="20" t="s">
        <v>15</v>
      </c>
      <c r="D296" s="20" t="s">
        <v>8</v>
      </c>
      <c r="E296" s="20" t="s">
        <v>419</v>
      </c>
      <c r="F296" s="23" t="s">
        <v>66</v>
      </c>
      <c r="G296" s="100">
        <v>1170</v>
      </c>
      <c r="H296" s="101"/>
      <c r="I296" s="100">
        <f t="shared" si="70"/>
        <v>1170</v>
      </c>
    </row>
    <row r="297" spans="1:9" s="2" customFormat="1" ht="24" hidden="1">
      <c r="A297" s="24" t="s">
        <v>294</v>
      </c>
      <c r="B297" s="30">
        <v>800</v>
      </c>
      <c r="C297" s="20" t="s">
        <v>15</v>
      </c>
      <c r="D297" s="20" t="s">
        <v>8</v>
      </c>
      <c r="E297" s="20" t="s">
        <v>420</v>
      </c>
      <c r="F297" s="23"/>
      <c r="G297" s="100">
        <f>G298</f>
        <v>0</v>
      </c>
      <c r="H297" s="100">
        <f t="shared" ref="H297:H298" si="72">H298</f>
        <v>0</v>
      </c>
      <c r="I297" s="100">
        <f t="shared" si="70"/>
        <v>0</v>
      </c>
    </row>
    <row r="298" spans="1:9" s="2" customFormat="1" ht="12" hidden="1">
      <c r="A298" s="21" t="s">
        <v>485</v>
      </c>
      <c r="B298" s="30">
        <v>800</v>
      </c>
      <c r="C298" s="20" t="s">
        <v>15</v>
      </c>
      <c r="D298" s="20" t="s">
        <v>8</v>
      </c>
      <c r="E298" s="20" t="s">
        <v>420</v>
      </c>
      <c r="F298" s="23" t="s">
        <v>65</v>
      </c>
      <c r="G298" s="100">
        <f>G299</f>
        <v>0</v>
      </c>
      <c r="H298" s="100">
        <f t="shared" si="72"/>
        <v>0</v>
      </c>
      <c r="I298" s="100">
        <f t="shared" si="70"/>
        <v>0</v>
      </c>
    </row>
    <row r="299" spans="1:9" s="2" customFormat="1" ht="12" hidden="1">
      <c r="A299" s="21" t="s">
        <v>86</v>
      </c>
      <c r="B299" s="30">
        <v>800</v>
      </c>
      <c r="C299" s="20" t="s">
        <v>15</v>
      </c>
      <c r="D299" s="20" t="s">
        <v>8</v>
      </c>
      <c r="E299" s="20" t="s">
        <v>420</v>
      </c>
      <c r="F299" s="23" t="s">
        <v>66</v>
      </c>
      <c r="G299" s="100">
        <v>0</v>
      </c>
      <c r="H299" s="103"/>
      <c r="I299" s="100">
        <f t="shared" si="70"/>
        <v>0</v>
      </c>
    </row>
    <row r="300" spans="1:9" s="2" customFormat="1" ht="12">
      <c r="A300" s="25" t="s">
        <v>21</v>
      </c>
      <c r="B300" s="16" t="s">
        <v>22</v>
      </c>
      <c r="C300" s="16" t="s">
        <v>9</v>
      </c>
      <c r="D300" s="20"/>
      <c r="E300" s="20"/>
      <c r="F300" s="23"/>
      <c r="G300" s="98">
        <f>G312+G341+G301</f>
        <v>56736.1</v>
      </c>
      <c r="H300" s="98">
        <f>H312+H341+H301</f>
        <v>0</v>
      </c>
      <c r="I300" s="98">
        <f t="shared" si="70"/>
        <v>56736.1</v>
      </c>
    </row>
    <row r="301" spans="1:9" s="5" customFormat="1" ht="12">
      <c r="A301" s="22" t="s">
        <v>23</v>
      </c>
      <c r="B301" s="18" t="s">
        <v>22</v>
      </c>
      <c r="C301" s="18" t="s">
        <v>9</v>
      </c>
      <c r="D301" s="18" t="s">
        <v>5</v>
      </c>
      <c r="E301" s="19"/>
      <c r="F301" s="75"/>
      <c r="G301" s="99">
        <f>G303</f>
        <v>44836.299999999996</v>
      </c>
      <c r="H301" s="99">
        <f>H303</f>
        <v>0</v>
      </c>
      <c r="I301" s="98">
        <f t="shared" si="70"/>
        <v>44836.299999999996</v>
      </c>
    </row>
    <row r="302" spans="1:9" s="2" customFormat="1" ht="24">
      <c r="A302" s="29" t="s">
        <v>296</v>
      </c>
      <c r="B302" s="57" t="s">
        <v>22</v>
      </c>
      <c r="C302" s="57" t="s">
        <v>9</v>
      </c>
      <c r="D302" s="57" t="s">
        <v>5</v>
      </c>
      <c r="E302" s="57" t="s">
        <v>298</v>
      </c>
      <c r="F302" s="58"/>
      <c r="G302" s="100">
        <f t="shared" ref="G302:H310" si="73">G303</f>
        <v>44836.299999999996</v>
      </c>
      <c r="H302" s="100">
        <f t="shared" si="73"/>
        <v>0</v>
      </c>
      <c r="I302" s="100">
        <f t="shared" si="70"/>
        <v>44836.299999999996</v>
      </c>
    </row>
    <row r="303" spans="1:9" s="2" customFormat="1" ht="12">
      <c r="A303" s="29" t="s">
        <v>378</v>
      </c>
      <c r="B303" s="57" t="s">
        <v>22</v>
      </c>
      <c r="C303" s="57" t="s">
        <v>9</v>
      </c>
      <c r="D303" s="57" t="s">
        <v>5</v>
      </c>
      <c r="E303" s="57" t="s">
        <v>319</v>
      </c>
      <c r="F303" s="58"/>
      <c r="G303" s="100">
        <f>G308+G304</f>
        <v>44836.299999999996</v>
      </c>
      <c r="H303" s="100">
        <f>H308+H304</f>
        <v>0</v>
      </c>
      <c r="I303" s="100">
        <f t="shared" si="70"/>
        <v>44836.299999999996</v>
      </c>
    </row>
    <row r="304" spans="1:9" s="2" customFormat="1" ht="12.75" customHeight="1">
      <c r="A304" s="29" t="s">
        <v>282</v>
      </c>
      <c r="B304" s="57" t="s">
        <v>22</v>
      </c>
      <c r="C304" s="57" t="s">
        <v>9</v>
      </c>
      <c r="D304" s="57" t="s">
        <v>5</v>
      </c>
      <c r="E304" s="57" t="s">
        <v>512</v>
      </c>
      <c r="F304" s="58"/>
      <c r="G304" s="100">
        <f t="shared" si="73"/>
        <v>100.2</v>
      </c>
      <c r="H304" s="100">
        <f t="shared" si="73"/>
        <v>0</v>
      </c>
      <c r="I304" s="100">
        <f t="shared" si="70"/>
        <v>100.2</v>
      </c>
    </row>
    <row r="305" spans="1:9" s="2" customFormat="1" ht="12">
      <c r="A305" s="21" t="s">
        <v>271</v>
      </c>
      <c r="B305" s="57" t="s">
        <v>22</v>
      </c>
      <c r="C305" s="57" t="s">
        <v>9</v>
      </c>
      <c r="D305" s="57" t="s">
        <v>5</v>
      </c>
      <c r="E305" s="57" t="s">
        <v>512</v>
      </c>
      <c r="F305" s="58" t="s">
        <v>124</v>
      </c>
      <c r="G305" s="100">
        <f t="shared" si="73"/>
        <v>100.2</v>
      </c>
      <c r="H305" s="100">
        <f t="shared" si="73"/>
        <v>0</v>
      </c>
      <c r="I305" s="100">
        <f t="shared" si="70"/>
        <v>100.2</v>
      </c>
    </row>
    <row r="306" spans="1:9" s="2" customFormat="1" ht="12">
      <c r="A306" s="21" t="s">
        <v>126</v>
      </c>
      <c r="B306" s="57" t="s">
        <v>22</v>
      </c>
      <c r="C306" s="57" t="s">
        <v>9</v>
      </c>
      <c r="D306" s="57" t="s">
        <v>5</v>
      </c>
      <c r="E306" s="57" t="s">
        <v>512</v>
      </c>
      <c r="F306" s="58" t="s">
        <v>125</v>
      </c>
      <c r="G306" s="100">
        <f t="shared" si="73"/>
        <v>100.2</v>
      </c>
      <c r="H306" s="100">
        <f t="shared" si="73"/>
        <v>0</v>
      </c>
      <c r="I306" s="100">
        <f t="shared" si="70"/>
        <v>100.2</v>
      </c>
    </row>
    <row r="307" spans="1:9" s="2" customFormat="1" ht="12">
      <c r="A307" s="29" t="s">
        <v>377</v>
      </c>
      <c r="B307" s="57" t="s">
        <v>22</v>
      </c>
      <c r="C307" s="57" t="s">
        <v>9</v>
      </c>
      <c r="D307" s="57" t="s">
        <v>5</v>
      </c>
      <c r="E307" s="57" t="s">
        <v>512</v>
      </c>
      <c r="F307" s="58" t="s">
        <v>125</v>
      </c>
      <c r="G307" s="100">
        <v>100.2</v>
      </c>
      <c r="H307" s="101"/>
      <c r="I307" s="100">
        <f t="shared" si="70"/>
        <v>100.2</v>
      </c>
    </row>
    <row r="308" spans="1:9" s="2" customFormat="1" ht="12">
      <c r="A308" s="29" t="s">
        <v>297</v>
      </c>
      <c r="B308" s="57" t="s">
        <v>22</v>
      </c>
      <c r="C308" s="57" t="s">
        <v>9</v>
      </c>
      <c r="D308" s="57" t="s">
        <v>5</v>
      </c>
      <c r="E308" s="57" t="s">
        <v>320</v>
      </c>
      <c r="F308" s="58"/>
      <c r="G308" s="100">
        <f t="shared" si="73"/>
        <v>44736.1</v>
      </c>
      <c r="H308" s="100">
        <f t="shared" si="73"/>
        <v>0</v>
      </c>
      <c r="I308" s="100">
        <f t="shared" si="70"/>
        <v>44736.1</v>
      </c>
    </row>
    <row r="309" spans="1:9" s="2" customFormat="1" ht="12">
      <c r="A309" s="21" t="s">
        <v>271</v>
      </c>
      <c r="B309" s="57" t="s">
        <v>22</v>
      </c>
      <c r="C309" s="57" t="s">
        <v>9</v>
      </c>
      <c r="D309" s="57" t="s">
        <v>5</v>
      </c>
      <c r="E309" s="57" t="s">
        <v>320</v>
      </c>
      <c r="F309" s="58" t="s">
        <v>124</v>
      </c>
      <c r="G309" s="100">
        <f t="shared" si="73"/>
        <v>44736.1</v>
      </c>
      <c r="H309" s="100">
        <f t="shared" si="73"/>
        <v>0</v>
      </c>
      <c r="I309" s="100">
        <f t="shared" si="70"/>
        <v>44736.1</v>
      </c>
    </row>
    <row r="310" spans="1:9" s="2" customFormat="1" ht="12">
      <c r="A310" s="21" t="s">
        <v>126</v>
      </c>
      <c r="B310" s="57" t="s">
        <v>22</v>
      </c>
      <c r="C310" s="57" t="s">
        <v>9</v>
      </c>
      <c r="D310" s="57" t="s">
        <v>5</v>
      </c>
      <c r="E310" s="57" t="s">
        <v>320</v>
      </c>
      <c r="F310" s="58" t="s">
        <v>125</v>
      </c>
      <c r="G310" s="100">
        <f t="shared" si="73"/>
        <v>44736.1</v>
      </c>
      <c r="H310" s="100">
        <f t="shared" si="73"/>
        <v>0</v>
      </c>
      <c r="I310" s="100">
        <f t="shared" si="70"/>
        <v>44736.1</v>
      </c>
    </row>
    <row r="311" spans="1:9" s="2" customFormat="1" ht="12">
      <c r="A311" s="29" t="s">
        <v>377</v>
      </c>
      <c r="B311" s="57" t="s">
        <v>22</v>
      </c>
      <c r="C311" s="57" t="s">
        <v>9</v>
      </c>
      <c r="D311" s="57" t="s">
        <v>5</v>
      </c>
      <c r="E311" s="57" t="s">
        <v>320</v>
      </c>
      <c r="F311" s="58" t="s">
        <v>125</v>
      </c>
      <c r="G311" s="100">
        <f>44121+615.1</f>
        <v>44736.1</v>
      </c>
      <c r="H311" s="101"/>
      <c r="I311" s="100">
        <f t="shared" si="70"/>
        <v>44736.1</v>
      </c>
    </row>
    <row r="312" spans="1:9" s="8" customFormat="1" ht="12">
      <c r="A312" s="22" t="s">
        <v>216</v>
      </c>
      <c r="B312" s="18" t="s">
        <v>22</v>
      </c>
      <c r="C312" s="18" t="s">
        <v>9</v>
      </c>
      <c r="D312" s="18" t="s">
        <v>7</v>
      </c>
      <c r="E312" s="20"/>
      <c r="F312" s="23"/>
      <c r="G312" s="99">
        <f>G313</f>
        <v>11512.400000000001</v>
      </c>
      <c r="H312" s="99">
        <f>H313</f>
        <v>0</v>
      </c>
      <c r="I312" s="99">
        <f t="shared" si="70"/>
        <v>11512.400000000001</v>
      </c>
    </row>
    <row r="313" spans="1:9" s="8" customFormat="1" ht="12">
      <c r="A313" s="21" t="s">
        <v>433</v>
      </c>
      <c r="B313" s="20" t="s">
        <v>22</v>
      </c>
      <c r="C313" s="20" t="s">
        <v>9</v>
      </c>
      <c r="D313" s="20" t="s">
        <v>7</v>
      </c>
      <c r="E313" s="20" t="s">
        <v>151</v>
      </c>
      <c r="F313" s="23"/>
      <c r="G313" s="100">
        <f>G320+G323+G326+G317+G314+G335+G338+G329+G332</f>
        <v>11512.400000000001</v>
      </c>
      <c r="H313" s="100">
        <f>H320+H323+H326+H317+H314+H335+H338+H329+H332</f>
        <v>0</v>
      </c>
      <c r="I313" s="100">
        <f t="shared" si="70"/>
        <v>11512.400000000001</v>
      </c>
    </row>
    <row r="314" spans="1:9" s="8" customFormat="1" ht="12" hidden="1">
      <c r="A314" s="21" t="s">
        <v>256</v>
      </c>
      <c r="B314" s="20" t="s">
        <v>22</v>
      </c>
      <c r="C314" s="20" t="s">
        <v>9</v>
      </c>
      <c r="D314" s="20" t="s">
        <v>7</v>
      </c>
      <c r="E314" s="20" t="s">
        <v>274</v>
      </c>
      <c r="F314" s="23"/>
      <c r="G314" s="100">
        <f>G315</f>
        <v>0</v>
      </c>
      <c r="H314" s="101"/>
      <c r="I314" s="100">
        <f t="shared" si="70"/>
        <v>0</v>
      </c>
    </row>
    <row r="315" spans="1:9" s="8" customFormat="1" ht="12" hidden="1">
      <c r="A315" s="21" t="s">
        <v>92</v>
      </c>
      <c r="B315" s="20" t="s">
        <v>22</v>
      </c>
      <c r="C315" s="20" t="s">
        <v>9</v>
      </c>
      <c r="D315" s="20" t="s">
        <v>7</v>
      </c>
      <c r="E315" s="20" t="s">
        <v>274</v>
      </c>
      <c r="F315" s="23" t="s">
        <v>91</v>
      </c>
      <c r="G315" s="100">
        <f>G316</f>
        <v>0</v>
      </c>
      <c r="H315" s="101"/>
      <c r="I315" s="100">
        <f t="shared" si="70"/>
        <v>0</v>
      </c>
    </row>
    <row r="316" spans="1:9" s="8" customFormat="1" ht="12" hidden="1">
      <c r="A316" s="21" t="s">
        <v>198</v>
      </c>
      <c r="B316" s="20" t="s">
        <v>22</v>
      </c>
      <c r="C316" s="20" t="s">
        <v>9</v>
      </c>
      <c r="D316" s="20" t="s">
        <v>7</v>
      </c>
      <c r="E316" s="20" t="s">
        <v>274</v>
      </c>
      <c r="F316" s="23" t="s">
        <v>199</v>
      </c>
      <c r="G316" s="100">
        <v>0</v>
      </c>
      <c r="H316" s="101"/>
      <c r="I316" s="100">
        <f t="shared" si="70"/>
        <v>0</v>
      </c>
    </row>
    <row r="317" spans="1:9" s="8" customFormat="1" ht="40.5" customHeight="1">
      <c r="A317" s="21" t="s">
        <v>121</v>
      </c>
      <c r="B317" s="20" t="s">
        <v>22</v>
      </c>
      <c r="C317" s="20" t="s">
        <v>9</v>
      </c>
      <c r="D317" s="20" t="s">
        <v>7</v>
      </c>
      <c r="E317" s="20" t="s">
        <v>436</v>
      </c>
      <c r="F317" s="23"/>
      <c r="G317" s="100">
        <f>G318</f>
        <v>738.1</v>
      </c>
      <c r="H317" s="100">
        <f t="shared" ref="H317:H318" si="74">H318</f>
        <v>0</v>
      </c>
      <c r="I317" s="100">
        <f t="shared" si="70"/>
        <v>738.1</v>
      </c>
    </row>
    <row r="318" spans="1:9" s="8" customFormat="1" ht="12">
      <c r="A318" s="21" t="s">
        <v>92</v>
      </c>
      <c r="B318" s="20" t="s">
        <v>22</v>
      </c>
      <c r="C318" s="20" t="s">
        <v>9</v>
      </c>
      <c r="D318" s="20" t="s">
        <v>7</v>
      </c>
      <c r="E318" s="20" t="s">
        <v>436</v>
      </c>
      <c r="F318" s="23" t="s">
        <v>91</v>
      </c>
      <c r="G318" s="100">
        <f>G319</f>
        <v>738.1</v>
      </c>
      <c r="H318" s="100">
        <f t="shared" si="74"/>
        <v>0</v>
      </c>
      <c r="I318" s="100">
        <f t="shared" si="70"/>
        <v>738.1</v>
      </c>
    </row>
    <row r="319" spans="1:9" s="8" customFormat="1" ht="12">
      <c r="A319" s="21" t="s">
        <v>198</v>
      </c>
      <c r="B319" s="20" t="s">
        <v>22</v>
      </c>
      <c r="C319" s="20" t="s">
        <v>9</v>
      </c>
      <c r="D319" s="20" t="s">
        <v>7</v>
      </c>
      <c r="E319" s="20" t="s">
        <v>436</v>
      </c>
      <c r="F319" s="23" t="s">
        <v>199</v>
      </c>
      <c r="G319" s="100">
        <v>738.1</v>
      </c>
      <c r="H319" s="101"/>
      <c r="I319" s="100">
        <f t="shared" si="70"/>
        <v>738.1</v>
      </c>
    </row>
    <row r="320" spans="1:9" s="8" customFormat="1" ht="12">
      <c r="A320" s="21" t="s">
        <v>72</v>
      </c>
      <c r="B320" s="20" t="s">
        <v>22</v>
      </c>
      <c r="C320" s="20" t="s">
        <v>9</v>
      </c>
      <c r="D320" s="20" t="s">
        <v>7</v>
      </c>
      <c r="E320" s="20" t="s">
        <v>437</v>
      </c>
      <c r="F320" s="23"/>
      <c r="G320" s="100">
        <f>G321</f>
        <v>10680.2</v>
      </c>
      <c r="H320" s="100">
        <f t="shared" ref="H320:H321" si="75">H321</f>
        <v>0</v>
      </c>
      <c r="I320" s="100">
        <f t="shared" si="70"/>
        <v>10680.2</v>
      </c>
    </row>
    <row r="321" spans="1:9" s="8" customFormat="1" ht="12">
      <c r="A321" s="21" t="s">
        <v>92</v>
      </c>
      <c r="B321" s="20" t="s">
        <v>22</v>
      </c>
      <c r="C321" s="20" t="s">
        <v>9</v>
      </c>
      <c r="D321" s="20" t="s">
        <v>7</v>
      </c>
      <c r="E321" s="20" t="s">
        <v>437</v>
      </c>
      <c r="F321" s="23" t="s">
        <v>91</v>
      </c>
      <c r="G321" s="100">
        <f>G322</f>
        <v>10680.2</v>
      </c>
      <c r="H321" s="100">
        <f t="shared" si="75"/>
        <v>0</v>
      </c>
      <c r="I321" s="100">
        <f t="shared" si="70"/>
        <v>10680.2</v>
      </c>
    </row>
    <row r="322" spans="1:9" s="8" customFormat="1" ht="12">
      <c r="A322" s="21" t="s">
        <v>198</v>
      </c>
      <c r="B322" s="20" t="s">
        <v>22</v>
      </c>
      <c r="C322" s="20" t="s">
        <v>9</v>
      </c>
      <c r="D322" s="20" t="s">
        <v>7</v>
      </c>
      <c r="E322" s="20" t="s">
        <v>437</v>
      </c>
      <c r="F322" s="23" t="s">
        <v>199</v>
      </c>
      <c r="G322" s="100">
        <v>10680.2</v>
      </c>
      <c r="H322" s="101"/>
      <c r="I322" s="100">
        <f t="shared" si="70"/>
        <v>10680.2</v>
      </c>
    </row>
    <row r="323" spans="1:9" s="8" customFormat="1" ht="24">
      <c r="A323" s="21" t="s">
        <v>95</v>
      </c>
      <c r="B323" s="20" t="s">
        <v>22</v>
      </c>
      <c r="C323" s="20" t="s">
        <v>9</v>
      </c>
      <c r="D323" s="20" t="s">
        <v>7</v>
      </c>
      <c r="E323" s="20" t="s">
        <v>438</v>
      </c>
      <c r="F323" s="23"/>
      <c r="G323" s="100">
        <f>G324</f>
        <v>72.099999999999994</v>
      </c>
      <c r="H323" s="100">
        <f t="shared" ref="H323:H324" si="76">H324</f>
        <v>0</v>
      </c>
      <c r="I323" s="100">
        <f t="shared" si="70"/>
        <v>72.099999999999994</v>
      </c>
    </row>
    <row r="324" spans="1:9" s="8" customFormat="1" ht="12">
      <c r="A324" s="21" t="s">
        <v>92</v>
      </c>
      <c r="B324" s="20" t="s">
        <v>22</v>
      </c>
      <c r="C324" s="20" t="s">
        <v>9</v>
      </c>
      <c r="D324" s="20" t="s">
        <v>7</v>
      </c>
      <c r="E324" s="20" t="s">
        <v>438</v>
      </c>
      <c r="F324" s="23" t="s">
        <v>91</v>
      </c>
      <c r="G324" s="100">
        <f>G325</f>
        <v>72.099999999999994</v>
      </c>
      <c r="H324" s="100">
        <f t="shared" si="76"/>
        <v>0</v>
      </c>
      <c r="I324" s="100">
        <f t="shared" si="70"/>
        <v>72.099999999999994</v>
      </c>
    </row>
    <row r="325" spans="1:9" s="8" customFormat="1" ht="12">
      <c r="A325" s="21" t="s">
        <v>198</v>
      </c>
      <c r="B325" s="20" t="s">
        <v>22</v>
      </c>
      <c r="C325" s="20" t="s">
        <v>9</v>
      </c>
      <c r="D325" s="20" t="s">
        <v>7</v>
      </c>
      <c r="E325" s="20" t="s">
        <v>438</v>
      </c>
      <c r="F325" s="23" t="s">
        <v>199</v>
      </c>
      <c r="G325" s="100">
        <v>72.099999999999994</v>
      </c>
      <c r="H325" s="101"/>
      <c r="I325" s="100">
        <f t="shared" si="70"/>
        <v>72.099999999999994</v>
      </c>
    </row>
    <row r="326" spans="1:9" s="8" customFormat="1" ht="12">
      <c r="A326" s="21" t="s">
        <v>96</v>
      </c>
      <c r="B326" s="20" t="s">
        <v>22</v>
      </c>
      <c r="C326" s="20" t="s">
        <v>9</v>
      </c>
      <c r="D326" s="20" t="s">
        <v>7</v>
      </c>
      <c r="E326" s="20" t="s">
        <v>439</v>
      </c>
      <c r="F326" s="23"/>
      <c r="G326" s="100">
        <f>G327</f>
        <v>22</v>
      </c>
      <c r="H326" s="100">
        <f t="shared" ref="H326:H327" si="77">H327</f>
        <v>0</v>
      </c>
      <c r="I326" s="100">
        <f t="shared" si="70"/>
        <v>22</v>
      </c>
    </row>
    <row r="327" spans="1:9" s="8" customFormat="1" ht="12">
      <c r="A327" s="21" t="s">
        <v>92</v>
      </c>
      <c r="B327" s="20" t="s">
        <v>22</v>
      </c>
      <c r="C327" s="20" t="s">
        <v>9</v>
      </c>
      <c r="D327" s="20" t="s">
        <v>7</v>
      </c>
      <c r="E327" s="20" t="s">
        <v>439</v>
      </c>
      <c r="F327" s="23" t="s">
        <v>91</v>
      </c>
      <c r="G327" s="100">
        <f>G328</f>
        <v>22</v>
      </c>
      <c r="H327" s="100">
        <f t="shared" si="77"/>
        <v>0</v>
      </c>
      <c r="I327" s="100">
        <f t="shared" si="70"/>
        <v>22</v>
      </c>
    </row>
    <row r="328" spans="1:9" s="8" customFormat="1" ht="12">
      <c r="A328" s="21" t="s">
        <v>198</v>
      </c>
      <c r="B328" s="20" t="s">
        <v>22</v>
      </c>
      <c r="C328" s="20" t="s">
        <v>9</v>
      </c>
      <c r="D328" s="20" t="s">
        <v>7</v>
      </c>
      <c r="E328" s="20" t="s">
        <v>439</v>
      </c>
      <c r="F328" s="23" t="s">
        <v>199</v>
      </c>
      <c r="G328" s="100">
        <v>22</v>
      </c>
      <c r="H328" s="101"/>
      <c r="I328" s="100">
        <f t="shared" si="70"/>
        <v>22</v>
      </c>
    </row>
    <row r="329" spans="1:9" s="8" customFormat="1" ht="3.75" hidden="1" customHeight="1">
      <c r="A329" s="21" t="s">
        <v>343</v>
      </c>
      <c r="B329" s="20" t="s">
        <v>22</v>
      </c>
      <c r="C329" s="20" t="s">
        <v>9</v>
      </c>
      <c r="D329" s="20" t="s">
        <v>7</v>
      </c>
      <c r="E329" s="20" t="s">
        <v>440</v>
      </c>
      <c r="F329" s="23"/>
      <c r="G329" s="100">
        <f>G330</f>
        <v>0</v>
      </c>
      <c r="H329" s="100">
        <f>H330</f>
        <v>0</v>
      </c>
      <c r="I329" s="100">
        <f t="shared" si="70"/>
        <v>0</v>
      </c>
    </row>
    <row r="330" spans="1:9" s="8" customFormat="1" ht="15" hidden="1" customHeight="1">
      <c r="A330" s="21" t="s">
        <v>92</v>
      </c>
      <c r="B330" s="20" t="s">
        <v>22</v>
      </c>
      <c r="C330" s="20" t="s">
        <v>9</v>
      </c>
      <c r="D330" s="20" t="s">
        <v>7</v>
      </c>
      <c r="E330" s="20" t="s">
        <v>440</v>
      </c>
      <c r="F330" s="23" t="s">
        <v>91</v>
      </c>
      <c r="G330" s="100">
        <f>G331</f>
        <v>0</v>
      </c>
      <c r="H330" s="100">
        <f>H331</f>
        <v>0</v>
      </c>
      <c r="I330" s="100">
        <f t="shared" si="70"/>
        <v>0</v>
      </c>
    </row>
    <row r="331" spans="1:9" s="8" customFormat="1" ht="15" hidden="1" customHeight="1">
      <c r="A331" s="21" t="s">
        <v>198</v>
      </c>
      <c r="B331" s="20" t="s">
        <v>22</v>
      </c>
      <c r="C331" s="20" t="s">
        <v>9</v>
      </c>
      <c r="D331" s="20" t="s">
        <v>7</v>
      </c>
      <c r="E331" s="20" t="s">
        <v>440</v>
      </c>
      <c r="F331" s="23" t="s">
        <v>199</v>
      </c>
      <c r="G331" s="100"/>
      <c r="H331" s="101"/>
      <c r="I331" s="100">
        <f t="shared" si="70"/>
        <v>0</v>
      </c>
    </row>
    <row r="332" spans="1:9" s="8" customFormat="1" ht="15" hidden="1" customHeight="1">
      <c r="A332" s="21" t="s">
        <v>372</v>
      </c>
      <c r="B332" s="20" t="s">
        <v>22</v>
      </c>
      <c r="C332" s="20" t="s">
        <v>9</v>
      </c>
      <c r="D332" s="20" t="s">
        <v>7</v>
      </c>
      <c r="E332" s="20" t="s">
        <v>441</v>
      </c>
      <c r="F332" s="23"/>
      <c r="G332" s="100">
        <f>G333</f>
        <v>0</v>
      </c>
      <c r="H332" s="100">
        <f>H333</f>
        <v>0</v>
      </c>
      <c r="I332" s="100">
        <f t="shared" si="70"/>
        <v>0</v>
      </c>
    </row>
    <row r="333" spans="1:9" s="8" customFormat="1" ht="15" hidden="1" customHeight="1">
      <c r="A333" s="21" t="s">
        <v>92</v>
      </c>
      <c r="B333" s="20" t="s">
        <v>22</v>
      </c>
      <c r="C333" s="20" t="s">
        <v>9</v>
      </c>
      <c r="D333" s="20" t="s">
        <v>7</v>
      </c>
      <c r="E333" s="20" t="s">
        <v>441</v>
      </c>
      <c r="F333" s="23" t="s">
        <v>91</v>
      </c>
      <c r="G333" s="100">
        <f>G334</f>
        <v>0</v>
      </c>
      <c r="H333" s="100">
        <f>H334</f>
        <v>0</v>
      </c>
      <c r="I333" s="100">
        <f t="shared" si="70"/>
        <v>0</v>
      </c>
    </row>
    <row r="334" spans="1:9" s="8" customFormat="1" ht="15" hidden="1" customHeight="1">
      <c r="A334" s="21" t="s">
        <v>198</v>
      </c>
      <c r="B334" s="20" t="s">
        <v>22</v>
      </c>
      <c r="C334" s="20" t="s">
        <v>9</v>
      </c>
      <c r="D334" s="20" t="s">
        <v>7</v>
      </c>
      <c r="E334" s="20" t="s">
        <v>441</v>
      </c>
      <c r="F334" s="23" t="s">
        <v>199</v>
      </c>
      <c r="G334" s="100"/>
      <c r="H334" s="101"/>
      <c r="I334" s="100">
        <f t="shared" si="70"/>
        <v>0</v>
      </c>
    </row>
    <row r="335" spans="1:9" s="8" customFormat="1" ht="15" hidden="1" customHeight="1">
      <c r="A335" s="21" t="s">
        <v>341</v>
      </c>
      <c r="B335" s="20" t="s">
        <v>22</v>
      </c>
      <c r="C335" s="20" t="s">
        <v>9</v>
      </c>
      <c r="D335" s="20" t="s">
        <v>7</v>
      </c>
      <c r="E335" s="20" t="s">
        <v>442</v>
      </c>
      <c r="F335" s="23"/>
      <c r="G335" s="100">
        <f>G336</f>
        <v>0</v>
      </c>
      <c r="H335" s="100">
        <f>H336</f>
        <v>0</v>
      </c>
      <c r="I335" s="100">
        <f t="shared" si="70"/>
        <v>0</v>
      </c>
    </row>
    <row r="336" spans="1:9" s="8" customFormat="1" ht="15" hidden="1" customHeight="1">
      <c r="A336" s="21" t="s">
        <v>92</v>
      </c>
      <c r="B336" s="20" t="s">
        <v>22</v>
      </c>
      <c r="C336" s="20" t="s">
        <v>9</v>
      </c>
      <c r="D336" s="20" t="s">
        <v>7</v>
      </c>
      <c r="E336" s="20" t="s">
        <v>442</v>
      </c>
      <c r="F336" s="23" t="s">
        <v>91</v>
      </c>
      <c r="G336" s="100">
        <f>G337</f>
        <v>0</v>
      </c>
      <c r="H336" s="100">
        <f>H337</f>
        <v>0</v>
      </c>
      <c r="I336" s="100">
        <f t="shared" si="70"/>
        <v>0</v>
      </c>
    </row>
    <row r="337" spans="1:9" s="8" customFormat="1" ht="15" hidden="1" customHeight="1">
      <c r="A337" s="21" t="s">
        <v>198</v>
      </c>
      <c r="B337" s="20" t="s">
        <v>22</v>
      </c>
      <c r="C337" s="20" t="s">
        <v>9</v>
      </c>
      <c r="D337" s="20" t="s">
        <v>7</v>
      </c>
      <c r="E337" s="20" t="s">
        <v>442</v>
      </c>
      <c r="F337" s="23" t="s">
        <v>199</v>
      </c>
      <c r="G337" s="100"/>
      <c r="H337" s="101"/>
      <c r="I337" s="100">
        <f t="shared" si="70"/>
        <v>0</v>
      </c>
    </row>
    <row r="338" spans="1:9" s="8" customFormat="1" ht="15" hidden="1" customHeight="1">
      <c r="A338" s="21" t="s">
        <v>244</v>
      </c>
      <c r="B338" s="20" t="s">
        <v>22</v>
      </c>
      <c r="C338" s="20" t="s">
        <v>9</v>
      </c>
      <c r="D338" s="20" t="s">
        <v>7</v>
      </c>
      <c r="E338" s="20" t="s">
        <v>443</v>
      </c>
      <c r="F338" s="23"/>
      <c r="G338" s="100">
        <f>G339</f>
        <v>0</v>
      </c>
      <c r="H338" s="101"/>
      <c r="I338" s="98">
        <f t="shared" si="70"/>
        <v>0</v>
      </c>
    </row>
    <row r="339" spans="1:9" s="8" customFormat="1" ht="15" hidden="1" customHeight="1">
      <c r="A339" s="21" t="s">
        <v>92</v>
      </c>
      <c r="B339" s="20" t="s">
        <v>22</v>
      </c>
      <c r="C339" s="20" t="s">
        <v>9</v>
      </c>
      <c r="D339" s="20" t="s">
        <v>7</v>
      </c>
      <c r="E339" s="20" t="s">
        <v>443</v>
      </c>
      <c r="F339" s="23" t="s">
        <v>91</v>
      </c>
      <c r="G339" s="100">
        <f>G340</f>
        <v>0</v>
      </c>
      <c r="H339" s="101"/>
      <c r="I339" s="98">
        <f t="shared" si="70"/>
        <v>0</v>
      </c>
    </row>
    <row r="340" spans="1:9" s="8" customFormat="1" ht="15" hidden="1" customHeight="1">
      <c r="A340" s="21" t="s">
        <v>198</v>
      </c>
      <c r="B340" s="20" t="s">
        <v>22</v>
      </c>
      <c r="C340" s="20" t="s">
        <v>9</v>
      </c>
      <c r="D340" s="20" t="s">
        <v>7</v>
      </c>
      <c r="E340" s="20" t="s">
        <v>443</v>
      </c>
      <c r="F340" s="23" t="s">
        <v>199</v>
      </c>
      <c r="G340" s="100"/>
      <c r="H340" s="101"/>
      <c r="I340" s="98">
        <f t="shared" si="70"/>
        <v>0</v>
      </c>
    </row>
    <row r="341" spans="1:9" s="8" customFormat="1" ht="12">
      <c r="A341" s="22" t="s">
        <v>226</v>
      </c>
      <c r="B341" s="34">
        <v>800</v>
      </c>
      <c r="C341" s="18" t="s">
        <v>9</v>
      </c>
      <c r="D341" s="18" t="s">
        <v>9</v>
      </c>
      <c r="E341" s="16"/>
      <c r="F341" s="16"/>
      <c r="G341" s="99">
        <f>G342+G358</f>
        <v>387.4</v>
      </c>
      <c r="H341" s="99">
        <f>H342+H358</f>
        <v>0</v>
      </c>
      <c r="I341" s="99">
        <f t="shared" si="70"/>
        <v>387.4</v>
      </c>
    </row>
    <row r="342" spans="1:9" s="8" customFormat="1" ht="12">
      <c r="A342" s="21" t="s">
        <v>422</v>
      </c>
      <c r="B342" s="30">
        <v>800</v>
      </c>
      <c r="C342" s="20" t="s">
        <v>9</v>
      </c>
      <c r="D342" s="20" t="s">
        <v>9</v>
      </c>
      <c r="E342" s="20" t="s">
        <v>421</v>
      </c>
      <c r="F342" s="20"/>
      <c r="G342" s="100">
        <f>G343+G354</f>
        <v>229.1</v>
      </c>
      <c r="H342" s="100">
        <f>H343+H354</f>
        <v>0</v>
      </c>
      <c r="I342" s="100">
        <f t="shared" si="70"/>
        <v>229.1</v>
      </c>
    </row>
    <row r="343" spans="1:9" s="8" customFormat="1" ht="12">
      <c r="A343" s="21" t="s">
        <v>423</v>
      </c>
      <c r="B343" s="30">
        <v>800</v>
      </c>
      <c r="C343" s="20" t="s">
        <v>9</v>
      </c>
      <c r="D343" s="20" t="s">
        <v>9</v>
      </c>
      <c r="E343" s="20" t="s">
        <v>424</v>
      </c>
      <c r="F343" s="20"/>
      <c r="G343" s="100">
        <f>G344+G349</f>
        <v>129.1</v>
      </c>
      <c r="H343" s="100">
        <f>H344+H349</f>
        <v>0</v>
      </c>
      <c r="I343" s="100">
        <f t="shared" si="70"/>
        <v>129.1</v>
      </c>
    </row>
    <row r="344" spans="1:9" s="2" customFormat="1" ht="12">
      <c r="A344" s="21" t="s">
        <v>85</v>
      </c>
      <c r="B344" s="30">
        <v>800</v>
      </c>
      <c r="C344" s="20" t="s">
        <v>9</v>
      </c>
      <c r="D344" s="20" t="s">
        <v>9</v>
      </c>
      <c r="E344" s="20" t="s">
        <v>425</v>
      </c>
      <c r="F344" s="20"/>
      <c r="G344" s="100">
        <f>G347+G345</f>
        <v>70.099999999999994</v>
      </c>
      <c r="H344" s="100">
        <f t="shared" ref="H344" si="78">H347+H345</f>
        <v>0</v>
      </c>
      <c r="I344" s="100">
        <f t="shared" si="70"/>
        <v>70.099999999999994</v>
      </c>
    </row>
    <row r="345" spans="1:9" s="2" customFormat="1" ht="24">
      <c r="A345" s="21" t="s">
        <v>483</v>
      </c>
      <c r="B345" s="30">
        <v>800</v>
      </c>
      <c r="C345" s="20" t="s">
        <v>9</v>
      </c>
      <c r="D345" s="20" t="s">
        <v>9</v>
      </c>
      <c r="E345" s="20" t="s">
        <v>425</v>
      </c>
      <c r="F345" s="20" t="s">
        <v>58</v>
      </c>
      <c r="G345" s="100">
        <f>G346</f>
        <v>20</v>
      </c>
      <c r="H345" s="100">
        <f t="shared" ref="H345" si="79">H346</f>
        <v>0</v>
      </c>
      <c r="I345" s="100">
        <f t="shared" si="70"/>
        <v>20</v>
      </c>
    </row>
    <row r="346" spans="1:9" s="2" customFormat="1" ht="12">
      <c r="A346" s="21" t="s">
        <v>61</v>
      </c>
      <c r="B346" s="30">
        <v>800</v>
      </c>
      <c r="C346" s="20" t="s">
        <v>9</v>
      </c>
      <c r="D346" s="20" t="s">
        <v>9</v>
      </c>
      <c r="E346" s="20" t="s">
        <v>425</v>
      </c>
      <c r="F346" s="20" t="s">
        <v>60</v>
      </c>
      <c r="G346" s="100">
        <v>20</v>
      </c>
      <c r="H346" s="101"/>
      <c r="I346" s="100">
        <f t="shared" si="70"/>
        <v>20</v>
      </c>
    </row>
    <row r="347" spans="1:9" s="2" customFormat="1" ht="12">
      <c r="A347" s="21" t="s">
        <v>485</v>
      </c>
      <c r="B347" s="30">
        <v>800</v>
      </c>
      <c r="C347" s="20" t="s">
        <v>9</v>
      </c>
      <c r="D347" s="20" t="s">
        <v>9</v>
      </c>
      <c r="E347" s="20" t="s">
        <v>425</v>
      </c>
      <c r="F347" s="20" t="s">
        <v>65</v>
      </c>
      <c r="G347" s="100">
        <f>G348</f>
        <v>50.1</v>
      </c>
      <c r="H347" s="100">
        <f t="shared" ref="H347" si="80">H348</f>
        <v>0</v>
      </c>
      <c r="I347" s="100">
        <f t="shared" si="70"/>
        <v>50.1</v>
      </c>
    </row>
    <row r="348" spans="1:9" s="2" customFormat="1" ht="12">
      <c r="A348" s="21" t="s">
        <v>86</v>
      </c>
      <c r="B348" s="30">
        <v>800</v>
      </c>
      <c r="C348" s="20" t="s">
        <v>9</v>
      </c>
      <c r="D348" s="20" t="s">
        <v>9</v>
      </c>
      <c r="E348" s="20" t="s">
        <v>425</v>
      </c>
      <c r="F348" s="20" t="s">
        <v>66</v>
      </c>
      <c r="G348" s="100">
        <v>50.1</v>
      </c>
      <c r="H348" s="101"/>
      <c r="I348" s="100">
        <f t="shared" si="70"/>
        <v>50.1</v>
      </c>
    </row>
    <row r="349" spans="1:9" s="2" customFormat="1" ht="12">
      <c r="A349" s="21" t="s">
        <v>335</v>
      </c>
      <c r="B349" s="30">
        <v>800</v>
      </c>
      <c r="C349" s="20" t="s">
        <v>9</v>
      </c>
      <c r="D349" s="20" t="s">
        <v>9</v>
      </c>
      <c r="E349" s="20" t="s">
        <v>426</v>
      </c>
      <c r="F349" s="20"/>
      <c r="G349" s="100">
        <f>G350+G352</f>
        <v>59</v>
      </c>
      <c r="H349" s="100">
        <f>H350+H352</f>
        <v>0</v>
      </c>
      <c r="I349" s="100">
        <f t="shared" si="70"/>
        <v>59</v>
      </c>
    </row>
    <row r="350" spans="1:9" s="2" customFormat="1" ht="12">
      <c r="A350" s="21" t="s">
        <v>67</v>
      </c>
      <c r="B350" s="30">
        <v>800</v>
      </c>
      <c r="C350" s="20" t="s">
        <v>9</v>
      </c>
      <c r="D350" s="20" t="s">
        <v>9</v>
      </c>
      <c r="E350" s="20" t="s">
        <v>426</v>
      </c>
      <c r="F350" s="20" t="s">
        <v>65</v>
      </c>
      <c r="G350" s="100">
        <f>G351</f>
        <v>21</v>
      </c>
      <c r="H350" s="100">
        <f t="shared" ref="H350" si="81">H351</f>
        <v>0</v>
      </c>
      <c r="I350" s="100">
        <f t="shared" si="70"/>
        <v>21</v>
      </c>
    </row>
    <row r="351" spans="1:9" s="2" customFormat="1" ht="12">
      <c r="A351" s="21" t="s">
        <v>86</v>
      </c>
      <c r="B351" s="30">
        <v>800</v>
      </c>
      <c r="C351" s="20" t="s">
        <v>9</v>
      </c>
      <c r="D351" s="20" t="s">
        <v>9</v>
      </c>
      <c r="E351" s="20" t="s">
        <v>426</v>
      </c>
      <c r="F351" s="20" t="s">
        <v>66</v>
      </c>
      <c r="G351" s="100">
        <v>21</v>
      </c>
      <c r="H351" s="101"/>
      <c r="I351" s="100">
        <f t="shared" si="70"/>
        <v>21</v>
      </c>
    </row>
    <row r="352" spans="1:9" s="2" customFormat="1" ht="12">
      <c r="A352" s="21" t="s">
        <v>92</v>
      </c>
      <c r="B352" s="30">
        <v>800</v>
      </c>
      <c r="C352" s="20" t="s">
        <v>9</v>
      </c>
      <c r="D352" s="20" t="s">
        <v>9</v>
      </c>
      <c r="E352" s="20" t="s">
        <v>426</v>
      </c>
      <c r="F352" s="23" t="s">
        <v>91</v>
      </c>
      <c r="G352" s="100">
        <f>G353</f>
        <v>38</v>
      </c>
      <c r="H352" s="100">
        <f>H353</f>
        <v>0</v>
      </c>
      <c r="I352" s="100">
        <f t="shared" si="70"/>
        <v>38</v>
      </c>
    </row>
    <row r="353" spans="1:9" s="2" customFormat="1" ht="12">
      <c r="A353" s="21" t="s">
        <v>198</v>
      </c>
      <c r="B353" s="30">
        <v>800</v>
      </c>
      <c r="C353" s="20" t="s">
        <v>9</v>
      </c>
      <c r="D353" s="20" t="s">
        <v>9</v>
      </c>
      <c r="E353" s="20" t="s">
        <v>426</v>
      </c>
      <c r="F353" s="23" t="s">
        <v>199</v>
      </c>
      <c r="G353" s="100">
        <v>38</v>
      </c>
      <c r="H353" s="101"/>
      <c r="I353" s="100">
        <f t="shared" si="70"/>
        <v>38</v>
      </c>
    </row>
    <row r="354" spans="1:9" s="2" customFormat="1" ht="15" customHeight="1">
      <c r="A354" s="21" t="s">
        <v>427</v>
      </c>
      <c r="B354" s="30">
        <v>800</v>
      </c>
      <c r="C354" s="20" t="s">
        <v>9</v>
      </c>
      <c r="D354" s="20" t="s">
        <v>9</v>
      </c>
      <c r="E354" s="20" t="s">
        <v>428</v>
      </c>
      <c r="F354" s="20"/>
      <c r="G354" s="100">
        <f t="shared" ref="G354:H356" si="82">G355</f>
        <v>100</v>
      </c>
      <c r="H354" s="100">
        <f t="shared" si="82"/>
        <v>0</v>
      </c>
      <c r="I354" s="100">
        <f t="shared" si="70"/>
        <v>100</v>
      </c>
    </row>
    <row r="355" spans="1:9" s="2" customFormat="1" ht="12">
      <c r="A355" s="21" t="s">
        <v>85</v>
      </c>
      <c r="B355" s="30">
        <v>800</v>
      </c>
      <c r="C355" s="20" t="s">
        <v>9</v>
      </c>
      <c r="D355" s="20" t="s">
        <v>9</v>
      </c>
      <c r="E355" s="20" t="s">
        <v>429</v>
      </c>
      <c r="F355" s="20"/>
      <c r="G355" s="100">
        <f t="shared" si="82"/>
        <v>100</v>
      </c>
      <c r="H355" s="100">
        <f t="shared" si="82"/>
        <v>0</v>
      </c>
      <c r="I355" s="100">
        <f t="shared" si="70"/>
        <v>100</v>
      </c>
    </row>
    <row r="356" spans="1:9" s="2" customFormat="1" ht="12">
      <c r="A356" s="21" t="s">
        <v>485</v>
      </c>
      <c r="B356" s="30">
        <v>800</v>
      </c>
      <c r="C356" s="20" t="s">
        <v>9</v>
      </c>
      <c r="D356" s="20" t="s">
        <v>9</v>
      </c>
      <c r="E356" s="20" t="s">
        <v>429</v>
      </c>
      <c r="F356" s="20" t="s">
        <v>65</v>
      </c>
      <c r="G356" s="100">
        <f t="shared" si="82"/>
        <v>100</v>
      </c>
      <c r="H356" s="100">
        <f t="shared" si="82"/>
        <v>0</v>
      </c>
      <c r="I356" s="100">
        <f t="shared" si="70"/>
        <v>100</v>
      </c>
    </row>
    <row r="357" spans="1:9" s="2" customFormat="1" ht="12">
      <c r="A357" s="21" t="s">
        <v>86</v>
      </c>
      <c r="B357" s="30">
        <v>800</v>
      </c>
      <c r="C357" s="20" t="s">
        <v>9</v>
      </c>
      <c r="D357" s="20" t="s">
        <v>9</v>
      </c>
      <c r="E357" s="20" t="s">
        <v>429</v>
      </c>
      <c r="F357" s="20" t="s">
        <v>66</v>
      </c>
      <c r="G357" s="100">
        <v>100</v>
      </c>
      <c r="H357" s="101"/>
      <c r="I357" s="100">
        <f t="shared" si="70"/>
        <v>100</v>
      </c>
    </row>
    <row r="358" spans="1:9" s="2" customFormat="1" ht="12" customHeight="1">
      <c r="A358" s="21" t="s">
        <v>430</v>
      </c>
      <c r="B358" s="30">
        <v>800</v>
      </c>
      <c r="C358" s="20" t="s">
        <v>9</v>
      </c>
      <c r="D358" s="20" t="s">
        <v>9</v>
      </c>
      <c r="E358" s="20" t="s">
        <v>210</v>
      </c>
      <c r="F358" s="20"/>
      <c r="G358" s="100">
        <f>G359+G362</f>
        <v>158.30000000000001</v>
      </c>
      <c r="H358" s="100">
        <f>H359+H362</f>
        <v>0</v>
      </c>
      <c r="I358" s="100">
        <f t="shared" si="70"/>
        <v>158.30000000000001</v>
      </c>
    </row>
    <row r="359" spans="1:9" s="2" customFormat="1" ht="12">
      <c r="A359" s="21" t="s">
        <v>213</v>
      </c>
      <c r="B359" s="30">
        <v>800</v>
      </c>
      <c r="C359" s="20" t="s">
        <v>9</v>
      </c>
      <c r="D359" s="20" t="s">
        <v>9</v>
      </c>
      <c r="E359" s="20" t="s">
        <v>212</v>
      </c>
      <c r="F359" s="20"/>
      <c r="G359" s="100">
        <f t="shared" ref="G359:H360" si="83">G360</f>
        <v>158.30000000000001</v>
      </c>
      <c r="H359" s="100">
        <f t="shared" si="83"/>
        <v>0</v>
      </c>
      <c r="I359" s="100">
        <f t="shared" si="70"/>
        <v>158.30000000000001</v>
      </c>
    </row>
    <row r="360" spans="1:9" s="2" customFormat="1" ht="12.75" customHeight="1">
      <c r="A360" s="21" t="s">
        <v>485</v>
      </c>
      <c r="B360" s="30">
        <v>800</v>
      </c>
      <c r="C360" s="20" t="s">
        <v>9</v>
      </c>
      <c r="D360" s="20" t="s">
        <v>9</v>
      </c>
      <c r="E360" s="20" t="s">
        <v>212</v>
      </c>
      <c r="F360" s="20" t="s">
        <v>65</v>
      </c>
      <c r="G360" s="100">
        <f t="shared" si="83"/>
        <v>158.30000000000001</v>
      </c>
      <c r="H360" s="100">
        <f t="shared" si="83"/>
        <v>0</v>
      </c>
      <c r="I360" s="100">
        <f t="shared" si="70"/>
        <v>158.30000000000001</v>
      </c>
    </row>
    <row r="361" spans="1:9" s="2" customFormat="1" ht="12.75" customHeight="1">
      <c r="A361" s="21" t="s">
        <v>86</v>
      </c>
      <c r="B361" s="30">
        <v>800</v>
      </c>
      <c r="C361" s="20" t="s">
        <v>9</v>
      </c>
      <c r="D361" s="20" t="s">
        <v>9</v>
      </c>
      <c r="E361" s="20" t="s">
        <v>212</v>
      </c>
      <c r="F361" s="20" t="s">
        <v>66</v>
      </c>
      <c r="G361" s="100">
        <v>158.30000000000001</v>
      </c>
      <c r="H361" s="101"/>
      <c r="I361" s="100">
        <f t="shared" si="70"/>
        <v>158.30000000000001</v>
      </c>
    </row>
    <row r="362" spans="1:9" s="2" customFormat="1" ht="12" hidden="1">
      <c r="A362" s="21" t="s">
        <v>335</v>
      </c>
      <c r="B362" s="30">
        <v>800</v>
      </c>
      <c r="C362" s="20" t="s">
        <v>9</v>
      </c>
      <c r="D362" s="20" t="s">
        <v>9</v>
      </c>
      <c r="E362" s="20" t="s">
        <v>514</v>
      </c>
      <c r="F362" s="20"/>
      <c r="G362" s="100">
        <f>G363</f>
        <v>0</v>
      </c>
      <c r="H362" s="100">
        <f>H363</f>
        <v>0</v>
      </c>
      <c r="I362" s="100">
        <f t="shared" si="70"/>
        <v>0</v>
      </c>
    </row>
    <row r="363" spans="1:9" s="2" customFormat="1" ht="12" hidden="1">
      <c r="A363" s="21" t="s">
        <v>67</v>
      </c>
      <c r="B363" s="30">
        <v>800</v>
      </c>
      <c r="C363" s="20" t="s">
        <v>9</v>
      </c>
      <c r="D363" s="20" t="s">
        <v>9</v>
      </c>
      <c r="E363" s="20" t="s">
        <v>514</v>
      </c>
      <c r="F363" s="20" t="s">
        <v>65</v>
      </c>
      <c r="G363" s="100">
        <f>G364</f>
        <v>0</v>
      </c>
      <c r="H363" s="100">
        <f>H364</f>
        <v>0</v>
      </c>
      <c r="I363" s="100">
        <f t="shared" si="70"/>
        <v>0</v>
      </c>
    </row>
    <row r="364" spans="1:9" s="2" customFormat="1" ht="12" hidden="1">
      <c r="A364" s="21" t="s">
        <v>86</v>
      </c>
      <c r="B364" s="30">
        <v>800</v>
      </c>
      <c r="C364" s="20" t="s">
        <v>9</v>
      </c>
      <c r="D364" s="20" t="s">
        <v>9</v>
      </c>
      <c r="E364" s="20" t="s">
        <v>514</v>
      </c>
      <c r="F364" s="20" t="s">
        <v>66</v>
      </c>
      <c r="G364" s="100">
        <v>0</v>
      </c>
      <c r="H364" s="101"/>
      <c r="I364" s="100">
        <f t="shared" si="70"/>
        <v>0</v>
      </c>
    </row>
    <row r="365" spans="1:9" s="2" customFormat="1" ht="11.4">
      <c r="A365" s="25" t="s">
        <v>53</v>
      </c>
      <c r="B365" s="16" t="s">
        <v>22</v>
      </c>
      <c r="C365" s="16" t="s">
        <v>17</v>
      </c>
      <c r="D365" s="16"/>
      <c r="E365" s="16"/>
      <c r="F365" s="16"/>
      <c r="G365" s="98">
        <f t="shared" ref="G365:H365" si="84">G366</f>
        <v>92506.4</v>
      </c>
      <c r="H365" s="98">
        <f t="shared" si="84"/>
        <v>39.400000000000006</v>
      </c>
      <c r="I365" s="98">
        <f t="shared" si="70"/>
        <v>92545.799999999988</v>
      </c>
    </row>
    <row r="366" spans="1:9" s="2" customFormat="1" ht="12">
      <c r="A366" s="22" t="s">
        <v>20</v>
      </c>
      <c r="B366" s="16" t="s">
        <v>22</v>
      </c>
      <c r="C366" s="18" t="s">
        <v>17</v>
      </c>
      <c r="D366" s="18" t="s">
        <v>5</v>
      </c>
      <c r="E366" s="18"/>
      <c r="F366" s="18"/>
      <c r="G366" s="99">
        <f>G371+G367+G412</f>
        <v>92506.4</v>
      </c>
      <c r="H366" s="99">
        <f>H371+H367+H412</f>
        <v>39.400000000000006</v>
      </c>
      <c r="I366" s="99">
        <f t="shared" si="70"/>
        <v>92545.799999999988</v>
      </c>
    </row>
    <row r="367" spans="1:9" s="2" customFormat="1" ht="12">
      <c r="A367" s="21" t="s">
        <v>495</v>
      </c>
      <c r="B367" s="20" t="s">
        <v>22</v>
      </c>
      <c r="C367" s="20" t="s">
        <v>17</v>
      </c>
      <c r="D367" s="20" t="s">
        <v>5</v>
      </c>
      <c r="E367" s="20" t="s">
        <v>493</v>
      </c>
      <c r="F367" s="20"/>
      <c r="G367" s="100">
        <f t="shared" ref="G367:H369" si="85">G368</f>
        <v>144.6</v>
      </c>
      <c r="H367" s="100">
        <f t="shared" si="85"/>
        <v>0</v>
      </c>
      <c r="I367" s="100">
        <f t="shared" si="70"/>
        <v>144.6</v>
      </c>
    </row>
    <row r="368" spans="1:9" s="2" customFormat="1" ht="13.5" customHeight="1">
      <c r="A368" s="21" t="s">
        <v>497</v>
      </c>
      <c r="B368" s="20" t="s">
        <v>22</v>
      </c>
      <c r="C368" s="20" t="s">
        <v>17</v>
      </c>
      <c r="D368" s="20" t="s">
        <v>5</v>
      </c>
      <c r="E368" s="20" t="s">
        <v>494</v>
      </c>
      <c r="F368" s="20"/>
      <c r="G368" s="100">
        <f t="shared" si="85"/>
        <v>144.6</v>
      </c>
      <c r="H368" s="100">
        <f t="shared" si="85"/>
        <v>0</v>
      </c>
      <c r="I368" s="100">
        <f t="shared" si="70"/>
        <v>144.6</v>
      </c>
    </row>
    <row r="369" spans="1:13" s="2" customFormat="1" ht="13.5" customHeight="1">
      <c r="A369" s="21" t="s">
        <v>92</v>
      </c>
      <c r="B369" s="20" t="s">
        <v>22</v>
      </c>
      <c r="C369" s="20" t="s">
        <v>17</v>
      </c>
      <c r="D369" s="20" t="s">
        <v>5</v>
      </c>
      <c r="E369" s="20" t="s">
        <v>494</v>
      </c>
      <c r="F369" s="20" t="s">
        <v>91</v>
      </c>
      <c r="G369" s="100">
        <f t="shared" si="85"/>
        <v>144.6</v>
      </c>
      <c r="H369" s="100">
        <f t="shared" si="85"/>
        <v>0</v>
      </c>
      <c r="I369" s="100">
        <f t="shared" si="70"/>
        <v>144.6</v>
      </c>
    </row>
    <row r="370" spans="1:13" s="2" customFormat="1" ht="13.5" customHeight="1">
      <c r="A370" s="21" t="s">
        <v>198</v>
      </c>
      <c r="B370" s="20" t="s">
        <v>22</v>
      </c>
      <c r="C370" s="20" t="s">
        <v>17</v>
      </c>
      <c r="D370" s="20" t="s">
        <v>5</v>
      </c>
      <c r="E370" s="20" t="s">
        <v>494</v>
      </c>
      <c r="F370" s="20" t="s">
        <v>199</v>
      </c>
      <c r="G370" s="100">
        <v>144.6</v>
      </c>
      <c r="H370" s="100"/>
      <c r="I370" s="100">
        <f t="shared" si="70"/>
        <v>144.6</v>
      </c>
    </row>
    <row r="371" spans="1:13" s="6" customFormat="1" ht="12">
      <c r="A371" s="21" t="s">
        <v>433</v>
      </c>
      <c r="B371" s="20" t="s">
        <v>22</v>
      </c>
      <c r="C371" s="20" t="s">
        <v>17</v>
      </c>
      <c r="D371" s="20" t="s">
        <v>5</v>
      </c>
      <c r="E371" s="20" t="s">
        <v>151</v>
      </c>
      <c r="F371" s="20"/>
      <c r="G371" s="100">
        <f>G375+G378+G381+G384+G387+G390+G402+G399+G396+G393+G372+G405</f>
        <v>92096.9</v>
      </c>
      <c r="H371" s="100">
        <f>H375+H378+H381+H384+H387+H390+H402+H399+H396+H393+H372+H405</f>
        <v>39.400000000000006</v>
      </c>
      <c r="I371" s="100">
        <f t="shared" si="70"/>
        <v>92136.299999999988</v>
      </c>
      <c r="J371" s="2"/>
      <c r="K371" s="2"/>
      <c r="L371" s="2"/>
      <c r="M371" s="2"/>
    </row>
    <row r="372" spans="1:13" s="6" customFormat="1" ht="12">
      <c r="A372" s="21" t="s">
        <v>364</v>
      </c>
      <c r="B372" s="20" t="s">
        <v>22</v>
      </c>
      <c r="C372" s="20" t="s">
        <v>17</v>
      </c>
      <c r="D372" s="20" t="s">
        <v>5</v>
      </c>
      <c r="E372" s="20" t="s">
        <v>444</v>
      </c>
      <c r="F372" s="20"/>
      <c r="G372" s="100">
        <f>G373</f>
        <v>60</v>
      </c>
      <c r="H372" s="100">
        <f>H373</f>
        <v>0</v>
      </c>
      <c r="I372" s="100">
        <f t="shared" si="70"/>
        <v>60</v>
      </c>
      <c r="J372" s="2"/>
      <c r="K372" s="2"/>
      <c r="L372" s="2"/>
      <c r="M372" s="2"/>
    </row>
    <row r="373" spans="1:13" s="6" customFormat="1" ht="12">
      <c r="A373" s="21" t="s">
        <v>92</v>
      </c>
      <c r="B373" s="20" t="s">
        <v>22</v>
      </c>
      <c r="C373" s="20" t="s">
        <v>17</v>
      </c>
      <c r="D373" s="20" t="s">
        <v>5</v>
      </c>
      <c r="E373" s="20" t="s">
        <v>444</v>
      </c>
      <c r="F373" s="20" t="s">
        <v>91</v>
      </c>
      <c r="G373" s="100">
        <f>G374</f>
        <v>60</v>
      </c>
      <c r="H373" s="100">
        <f>H374</f>
        <v>0</v>
      </c>
      <c r="I373" s="100">
        <f t="shared" si="70"/>
        <v>60</v>
      </c>
      <c r="J373" s="2"/>
      <c r="K373" s="2"/>
      <c r="L373" s="2"/>
      <c r="M373" s="2"/>
    </row>
    <row r="374" spans="1:13" s="6" customFormat="1" ht="12">
      <c r="A374" s="21" t="s">
        <v>198</v>
      </c>
      <c r="B374" s="20" t="s">
        <v>22</v>
      </c>
      <c r="C374" s="20" t="s">
        <v>17</v>
      </c>
      <c r="D374" s="20" t="s">
        <v>5</v>
      </c>
      <c r="E374" s="20" t="s">
        <v>444</v>
      </c>
      <c r="F374" s="20" t="s">
        <v>199</v>
      </c>
      <c r="G374" s="100">
        <v>60</v>
      </c>
      <c r="H374" s="100"/>
      <c r="I374" s="100">
        <f t="shared" si="70"/>
        <v>60</v>
      </c>
      <c r="J374" s="2"/>
      <c r="K374" s="2"/>
      <c r="L374" s="2"/>
      <c r="M374" s="2"/>
    </row>
    <row r="375" spans="1:13" s="2" customFormat="1" ht="12">
      <c r="A375" s="21" t="s">
        <v>72</v>
      </c>
      <c r="B375" s="20" t="s">
        <v>22</v>
      </c>
      <c r="C375" s="20" t="s">
        <v>17</v>
      </c>
      <c r="D375" s="20" t="s">
        <v>5</v>
      </c>
      <c r="E375" s="20" t="s">
        <v>437</v>
      </c>
      <c r="F375" s="20"/>
      <c r="G375" s="100">
        <f>G376</f>
        <v>85043.6</v>
      </c>
      <c r="H375" s="100">
        <f t="shared" ref="H375:H376" si="86">H376</f>
        <v>351</v>
      </c>
      <c r="I375" s="100">
        <f t="shared" si="70"/>
        <v>85394.6</v>
      </c>
    </row>
    <row r="376" spans="1:13" s="2" customFormat="1" ht="13.5" customHeight="1">
      <c r="A376" s="21" t="s">
        <v>92</v>
      </c>
      <c r="B376" s="20" t="s">
        <v>22</v>
      </c>
      <c r="C376" s="20" t="s">
        <v>17</v>
      </c>
      <c r="D376" s="20" t="s">
        <v>5</v>
      </c>
      <c r="E376" s="20" t="s">
        <v>437</v>
      </c>
      <c r="F376" s="20" t="s">
        <v>118</v>
      </c>
      <c r="G376" s="100">
        <f>G377</f>
        <v>85043.6</v>
      </c>
      <c r="H376" s="100">
        <f t="shared" si="86"/>
        <v>351</v>
      </c>
      <c r="I376" s="100">
        <f t="shared" si="70"/>
        <v>85394.6</v>
      </c>
    </row>
    <row r="377" spans="1:13" s="2" customFormat="1" ht="13.5" customHeight="1">
      <c r="A377" s="21" t="s">
        <v>198</v>
      </c>
      <c r="B377" s="20" t="s">
        <v>22</v>
      </c>
      <c r="C377" s="20" t="s">
        <v>17</v>
      </c>
      <c r="D377" s="20" t="s">
        <v>5</v>
      </c>
      <c r="E377" s="20" t="s">
        <v>437</v>
      </c>
      <c r="F377" s="20" t="s">
        <v>199</v>
      </c>
      <c r="G377" s="102">
        <v>85043.6</v>
      </c>
      <c r="H377" s="101">
        <f>351</f>
        <v>351</v>
      </c>
      <c r="I377" s="100">
        <f t="shared" si="70"/>
        <v>85394.6</v>
      </c>
    </row>
    <row r="378" spans="1:13" s="2" customFormat="1" ht="24">
      <c r="A378" s="21" t="s">
        <v>95</v>
      </c>
      <c r="B378" s="20" t="s">
        <v>22</v>
      </c>
      <c r="C378" s="20" t="s">
        <v>17</v>
      </c>
      <c r="D378" s="20" t="s">
        <v>5</v>
      </c>
      <c r="E378" s="20" t="s">
        <v>438</v>
      </c>
      <c r="F378" s="20"/>
      <c r="G378" s="100">
        <f>G379</f>
        <v>661.9</v>
      </c>
      <c r="H378" s="100">
        <f t="shared" ref="H378:H379" si="87">H379</f>
        <v>-156.6</v>
      </c>
      <c r="I378" s="100">
        <f t="shared" si="70"/>
        <v>505.29999999999995</v>
      </c>
    </row>
    <row r="379" spans="1:13" s="2" customFormat="1" ht="12">
      <c r="A379" s="21" t="s">
        <v>92</v>
      </c>
      <c r="B379" s="20" t="s">
        <v>22</v>
      </c>
      <c r="C379" s="20" t="s">
        <v>17</v>
      </c>
      <c r="D379" s="20" t="s">
        <v>5</v>
      </c>
      <c r="E379" s="20" t="s">
        <v>438</v>
      </c>
      <c r="F379" s="20" t="s">
        <v>118</v>
      </c>
      <c r="G379" s="100">
        <f>G380</f>
        <v>661.9</v>
      </c>
      <c r="H379" s="100">
        <f t="shared" si="87"/>
        <v>-156.6</v>
      </c>
      <c r="I379" s="100">
        <f t="shared" si="70"/>
        <v>505.29999999999995</v>
      </c>
    </row>
    <row r="380" spans="1:13" s="2" customFormat="1" ht="12">
      <c r="A380" s="21" t="s">
        <v>198</v>
      </c>
      <c r="B380" s="20" t="s">
        <v>22</v>
      </c>
      <c r="C380" s="20" t="s">
        <v>17</v>
      </c>
      <c r="D380" s="20" t="s">
        <v>5</v>
      </c>
      <c r="E380" s="20" t="s">
        <v>438</v>
      </c>
      <c r="F380" s="20" t="s">
        <v>199</v>
      </c>
      <c r="G380" s="100">
        <v>661.9</v>
      </c>
      <c r="H380" s="101">
        <f>-196+39.4</f>
        <v>-156.6</v>
      </c>
      <c r="I380" s="100">
        <f t="shared" si="70"/>
        <v>505.29999999999995</v>
      </c>
    </row>
    <row r="381" spans="1:13" s="2" customFormat="1" ht="24">
      <c r="A381" s="21" t="s">
        <v>93</v>
      </c>
      <c r="B381" s="20" t="s">
        <v>22</v>
      </c>
      <c r="C381" s="20" t="s">
        <v>17</v>
      </c>
      <c r="D381" s="20" t="s">
        <v>5</v>
      </c>
      <c r="E381" s="20" t="s">
        <v>445</v>
      </c>
      <c r="F381" s="20"/>
      <c r="G381" s="100">
        <f>G382</f>
        <v>541.79999999999995</v>
      </c>
      <c r="H381" s="100">
        <f t="shared" ref="H381:H382" si="88">H382</f>
        <v>-155</v>
      </c>
      <c r="I381" s="100">
        <f t="shared" si="70"/>
        <v>386.79999999999995</v>
      </c>
    </row>
    <row r="382" spans="1:13" s="2" customFormat="1" ht="12">
      <c r="A382" s="21" t="s">
        <v>92</v>
      </c>
      <c r="B382" s="20" t="s">
        <v>22</v>
      </c>
      <c r="C382" s="20" t="s">
        <v>17</v>
      </c>
      <c r="D382" s="20" t="s">
        <v>5</v>
      </c>
      <c r="E382" s="20" t="s">
        <v>445</v>
      </c>
      <c r="F382" s="20" t="s">
        <v>91</v>
      </c>
      <c r="G382" s="100">
        <f>G383</f>
        <v>541.79999999999995</v>
      </c>
      <c r="H382" s="100">
        <f t="shared" si="88"/>
        <v>-155</v>
      </c>
      <c r="I382" s="100">
        <f t="shared" si="70"/>
        <v>386.79999999999995</v>
      </c>
    </row>
    <row r="383" spans="1:13" s="2" customFormat="1" ht="12">
      <c r="A383" s="21" t="s">
        <v>198</v>
      </c>
      <c r="B383" s="20" t="s">
        <v>22</v>
      </c>
      <c r="C383" s="20" t="s">
        <v>17</v>
      </c>
      <c r="D383" s="20" t="s">
        <v>5</v>
      </c>
      <c r="E383" s="20" t="s">
        <v>445</v>
      </c>
      <c r="F383" s="20" t="s">
        <v>199</v>
      </c>
      <c r="G383" s="100">
        <v>541.79999999999995</v>
      </c>
      <c r="H383" s="101">
        <f>-155</f>
        <v>-155</v>
      </c>
      <c r="I383" s="100">
        <f t="shared" si="70"/>
        <v>386.79999999999995</v>
      </c>
    </row>
    <row r="384" spans="1:13" s="2" customFormat="1" ht="12">
      <c r="A384" s="21" t="s">
        <v>94</v>
      </c>
      <c r="B384" s="20" t="s">
        <v>22</v>
      </c>
      <c r="C384" s="20" t="s">
        <v>17</v>
      </c>
      <c r="D384" s="20" t="s">
        <v>5</v>
      </c>
      <c r="E384" s="20" t="s">
        <v>446</v>
      </c>
      <c r="F384" s="23"/>
      <c r="G384" s="100">
        <f>G385</f>
        <v>986.3</v>
      </c>
      <c r="H384" s="100">
        <f t="shared" ref="H384:H385" si="89">H385</f>
        <v>0</v>
      </c>
      <c r="I384" s="100">
        <f t="shared" si="70"/>
        <v>986.3</v>
      </c>
    </row>
    <row r="385" spans="1:9" s="2" customFormat="1" ht="15" customHeight="1">
      <c r="A385" s="21" t="s">
        <v>92</v>
      </c>
      <c r="B385" s="20" t="s">
        <v>22</v>
      </c>
      <c r="C385" s="20" t="s">
        <v>17</v>
      </c>
      <c r="D385" s="20" t="s">
        <v>5</v>
      </c>
      <c r="E385" s="20" t="s">
        <v>446</v>
      </c>
      <c r="F385" s="23" t="s">
        <v>91</v>
      </c>
      <c r="G385" s="100">
        <f>G386</f>
        <v>986.3</v>
      </c>
      <c r="H385" s="100">
        <f t="shared" si="89"/>
        <v>0</v>
      </c>
      <c r="I385" s="100">
        <f t="shared" ref="I385:I478" si="90">G385+H385</f>
        <v>986.3</v>
      </c>
    </row>
    <row r="386" spans="1:9" s="2" customFormat="1" ht="11.25" customHeight="1">
      <c r="A386" s="21" t="s">
        <v>198</v>
      </c>
      <c r="B386" s="20" t="s">
        <v>22</v>
      </c>
      <c r="C386" s="20" t="s">
        <v>17</v>
      </c>
      <c r="D386" s="20" t="s">
        <v>5</v>
      </c>
      <c r="E386" s="20" t="s">
        <v>446</v>
      </c>
      <c r="F386" s="23" t="s">
        <v>199</v>
      </c>
      <c r="G386" s="100">
        <v>986.3</v>
      </c>
      <c r="H386" s="101"/>
      <c r="I386" s="100">
        <f t="shared" si="90"/>
        <v>986.3</v>
      </c>
    </row>
    <row r="387" spans="1:9" s="2" customFormat="1" ht="24" hidden="1">
      <c r="A387" s="21" t="s">
        <v>285</v>
      </c>
      <c r="B387" s="20" t="s">
        <v>22</v>
      </c>
      <c r="C387" s="20" t="s">
        <v>17</v>
      </c>
      <c r="D387" s="20" t="s">
        <v>5</v>
      </c>
      <c r="E387" s="20" t="s">
        <v>447</v>
      </c>
      <c r="F387" s="20"/>
      <c r="G387" s="100">
        <f>G388</f>
        <v>0</v>
      </c>
      <c r="H387" s="100">
        <f t="shared" ref="H387:H388" si="91">H388</f>
        <v>0</v>
      </c>
      <c r="I387" s="100">
        <f t="shared" si="90"/>
        <v>0</v>
      </c>
    </row>
    <row r="388" spans="1:9" s="2" customFormat="1" ht="12" hidden="1">
      <c r="A388" s="21" t="s">
        <v>92</v>
      </c>
      <c r="B388" s="20" t="s">
        <v>22</v>
      </c>
      <c r="C388" s="20" t="s">
        <v>17</v>
      </c>
      <c r="D388" s="20" t="s">
        <v>5</v>
      </c>
      <c r="E388" s="20" t="s">
        <v>447</v>
      </c>
      <c r="F388" s="20" t="s">
        <v>91</v>
      </c>
      <c r="G388" s="100">
        <f>G389</f>
        <v>0</v>
      </c>
      <c r="H388" s="100">
        <f t="shared" si="91"/>
        <v>0</v>
      </c>
      <c r="I388" s="100">
        <f t="shared" si="90"/>
        <v>0</v>
      </c>
    </row>
    <row r="389" spans="1:9" s="2" customFormat="1" ht="12" hidden="1">
      <c r="A389" s="21" t="s">
        <v>198</v>
      </c>
      <c r="B389" s="20" t="s">
        <v>22</v>
      </c>
      <c r="C389" s="20" t="s">
        <v>17</v>
      </c>
      <c r="D389" s="20" t="s">
        <v>5</v>
      </c>
      <c r="E389" s="20" t="s">
        <v>447</v>
      </c>
      <c r="F389" s="20" t="s">
        <v>199</v>
      </c>
      <c r="G389" s="100"/>
      <c r="H389" s="101"/>
      <c r="I389" s="100">
        <f t="shared" si="90"/>
        <v>0</v>
      </c>
    </row>
    <row r="390" spans="1:9" s="2" customFormat="1" ht="12">
      <c r="A390" s="21" t="s">
        <v>537</v>
      </c>
      <c r="B390" s="20" t="s">
        <v>22</v>
      </c>
      <c r="C390" s="20" t="s">
        <v>17</v>
      </c>
      <c r="D390" s="20" t="s">
        <v>5</v>
      </c>
      <c r="E390" s="20" t="s">
        <v>536</v>
      </c>
      <c r="F390" s="20"/>
      <c r="G390" s="100">
        <f>G391</f>
        <v>248.8</v>
      </c>
      <c r="H390" s="100">
        <f t="shared" ref="H390:H391" si="92">H391</f>
        <v>0</v>
      </c>
      <c r="I390" s="100">
        <f t="shared" si="90"/>
        <v>248.8</v>
      </c>
    </row>
    <row r="391" spans="1:9" s="2" customFormat="1" ht="12">
      <c r="A391" s="21" t="s">
        <v>92</v>
      </c>
      <c r="B391" s="20" t="s">
        <v>22</v>
      </c>
      <c r="C391" s="20" t="s">
        <v>17</v>
      </c>
      <c r="D391" s="20" t="s">
        <v>5</v>
      </c>
      <c r="E391" s="20" t="s">
        <v>536</v>
      </c>
      <c r="F391" s="20" t="s">
        <v>91</v>
      </c>
      <c r="G391" s="100">
        <f>G392</f>
        <v>248.8</v>
      </c>
      <c r="H391" s="100">
        <f t="shared" si="92"/>
        <v>0</v>
      </c>
      <c r="I391" s="100">
        <f t="shared" si="90"/>
        <v>248.8</v>
      </c>
    </row>
    <row r="392" spans="1:9" s="2" customFormat="1" ht="12">
      <c r="A392" s="21" t="s">
        <v>198</v>
      </c>
      <c r="B392" s="20" t="s">
        <v>22</v>
      </c>
      <c r="C392" s="20" t="s">
        <v>17</v>
      </c>
      <c r="D392" s="20" t="s">
        <v>5</v>
      </c>
      <c r="E392" s="20" t="s">
        <v>536</v>
      </c>
      <c r="F392" s="20" t="s">
        <v>199</v>
      </c>
      <c r="G392" s="100">
        <v>248.8</v>
      </c>
      <c r="H392" s="103"/>
      <c r="I392" s="100">
        <f t="shared" si="90"/>
        <v>248.8</v>
      </c>
    </row>
    <row r="393" spans="1:9" s="2" customFormat="1" ht="36">
      <c r="A393" s="21" t="s">
        <v>188</v>
      </c>
      <c r="B393" s="20" t="s">
        <v>22</v>
      </c>
      <c r="C393" s="20" t="s">
        <v>17</v>
      </c>
      <c r="D393" s="20" t="s">
        <v>5</v>
      </c>
      <c r="E393" s="20" t="s">
        <v>448</v>
      </c>
      <c r="F393" s="20"/>
      <c r="G393" s="100">
        <f>G394</f>
        <v>931.9</v>
      </c>
      <c r="H393" s="100">
        <f>H394</f>
        <v>0</v>
      </c>
      <c r="I393" s="100">
        <f t="shared" si="90"/>
        <v>931.9</v>
      </c>
    </row>
    <row r="394" spans="1:9" s="2" customFormat="1" ht="12">
      <c r="A394" s="21" t="s">
        <v>92</v>
      </c>
      <c r="B394" s="20" t="s">
        <v>22</v>
      </c>
      <c r="C394" s="20" t="s">
        <v>17</v>
      </c>
      <c r="D394" s="20" t="s">
        <v>5</v>
      </c>
      <c r="E394" s="20" t="s">
        <v>448</v>
      </c>
      <c r="F394" s="20" t="s">
        <v>91</v>
      </c>
      <c r="G394" s="100">
        <f>G395</f>
        <v>931.9</v>
      </c>
      <c r="H394" s="100">
        <f>H395</f>
        <v>0</v>
      </c>
      <c r="I394" s="100">
        <f t="shared" si="90"/>
        <v>931.9</v>
      </c>
    </row>
    <row r="395" spans="1:9" s="2" customFormat="1" ht="12">
      <c r="A395" s="21" t="s">
        <v>198</v>
      </c>
      <c r="B395" s="20" t="s">
        <v>22</v>
      </c>
      <c r="C395" s="20" t="s">
        <v>17</v>
      </c>
      <c r="D395" s="20" t="s">
        <v>5</v>
      </c>
      <c r="E395" s="20" t="s">
        <v>448</v>
      </c>
      <c r="F395" s="20" t="s">
        <v>199</v>
      </c>
      <c r="G395" s="100">
        <f>31.9+900</f>
        <v>931.9</v>
      </c>
      <c r="H395" s="103"/>
      <c r="I395" s="100">
        <f t="shared" si="90"/>
        <v>931.9</v>
      </c>
    </row>
    <row r="396" spans="1:9" s="2" customFormat="1" ht="24">
      <c r="A396" s="21" t="s">
        <v>344</v>
      </c>
      <c r="B396" s="20" t="s">
        <v>22</v>
      </c>
      <c r="C396" s="20" t="s">
        <v>17</v>
      </c>
      <c r="D396" s="20" t="s">
        <v>5</v>
      </c>
      <c r="E396" s="20" t="s">
        <v>449</v>
      </c>
      <c r="F396" s="20"/>
      <c r="G396" s="100">
        <f>G397</f>
        <v>2477.9</v>
      </c>
      <c r="H396" s="100">
        <f>H397</f>
        <v>0</v>
      </c>
      <c r="I396" s="100">
        <f t="shared" si="90"/>
        <v>2477.9</v>
      </c>
    </row>
    <row r="397" spans="1:9" s="2" customFormat="1" ht="12">
      <c r="A397" s="21" t="s">
        <v>92</v>
      </c>
      <c r="B397" s="20" t="s">
        <v>22</v>
      </c>
      <c r="C397" s="20" t="s">
        <v>17</v>
      </c>
      <c r="D397" s="20" t="s">
        <v>5</v>
      </c>
      <c r="E397" s="20" t="s">
        <v>449</v>
      </c>
      <c r="F397" s="20" t="s">
        <v>91</v>
      </c>
      <c r="G397" s="100">
        <f>G398</f>
        <v>2477.9</v>
      </c>
      <c r="H397" s="100">
        <f>H398</f>
        <v>0</v>
      </c>
      <c r="I397" s="100">
        <f t="shared" si="90"/>
        <v>2477.9</v>
      </c>
    </row>
    <row r="398" spans="1:9" s="2" customFormat="1" ht="12">
      <c r="A398" s="21" t="s">
        <v>198</v>
      </c>
      <c r="B398" s="20" t="s">
        <v>22</v>
      </c>
      <c r="C398" s="20" t="s">
        <v>17</v>
      </c>
      <c r="D398" s="20" t="s">
        <v>5</v>
      </c>
      <c r="E398" s="20" t="s">
        <v>449</v>
      </c>
      <c r="F398" s="20" t="s">
        <v>199</v>
      </c>
      <c r="G398" s="100">
        <v>2477.9</v>
      </c>
      <c r="H398" s="103"/>
      <c r="I398" s="100">
        <f t="shared" si="90"/>
        <v>2477.9</v>
      </c>
    </row>
    <row r="399" spans="1:9" s="2" customFormat="1" ht="12">
      <c r="A399" s="21" t="s">
        <v>204</v>
      </c>
      <c r="B399" s="20" t="s">
        <v>22</v>
      </c>
      <c r="C399" s="20" t="s">
        <v>17</v>
      </c>
      <c r="D399" s="20" t="s">
        <v>5</v>
      </c>
      <c r="E399" s="20" t="s">
        <v>450</v>
      </c>
      <c r="F399" s="20"/>
      <c r="G399" s="100">
        <f>G400</f>
        <v>510</v>
      </c>
      <c r="H399" s="100">
        <f t="shared" ref="H399:H400" si="93">H400</f>
        <v>0</v>
      </c>
      <c r="I399" s="100">
        <f t="shared" si="90"/>
        <v>510</v>
      </c>
    </row>
    <row r="400" spans="1:9" s="2" customFormat="1" ht="12">
      <c r="A400" s="21" t="s">
        <v>92</v>
      </c>
      <c r="B400" s="20" t="s">
        <v>22</v>
      </c>
      <c r="C400" s="20" t="s">
        <v>17</v>
      </c>
      <c r="D400" s="20" t="s">
        <v>5</v>
      </c>
      <c r="E400" s="20" t="s">
        <v>450</v>
      </c>
      <c r="F400" s="20" t="s">
        <v>91</v>
      </c>
      <c r="G400" s="100">
        <f>G401</f>
        <v>510</v>
      </c>
      <c r="H400" s="100">
        <f t="shared" si="93"/>
        <v>0</v>
      </c>
      <c r="I400" s="100">
        <f t="shared" si="90"/>
        <v>510</v>
      </c>
    </row>
    <row r="401" spans="1:9" s="2" customFormat="1" ht="12">
      <c r="A401" s="21" t="s">
        <v>198</v>
      </c>
      <c r="B401" s="20" t="s">
        <v>22</v>
      </c>
      <c r="C401" s="20" t="s">
        <v>17</v>
      </c>
      <c r="D401" s="20" t="s">
        <v>5</v>
      </c>
      <c r="E401" s="20" t="s">
        <v>450</v>
      </c>
      <c r="F401" s="20" t="s">
        <v>199</v>
      </c>
      <c r="G401" s="100">
        <v>510</v>
      </c>
      <c r="H401" s="101"/>
      <c r="I401" s="100">
        <f t="shared" si="90"/>
        <v>510</v>
      </c>
    </row>
    <row r="402" spans="1:9" s="2" customFormat="1" ht="12">
      <c r="A402" s="21" t="s">
        <v>302</v>
      </c>
      <c r="B402" s="20" t="s">
        <v>22</v>
      </c>
      <c r="C402" s="20" t="s">
        <v>17</v>
      </c>
      <c r="D402" s="20" t="s">
        <v>5</v>
      </c>
      <c r="E402" s="20" t="s">
        <v>451</v>
      </c>
      <c r="F402" s="20"/>
      <c r="G402" s="100">
        <f>G403</f>
        <v>400.8</v>
      </c>
      <c r="H402" s="100">
        <f t="shared" ref="H402:H403" si="94">H403</f>
        <v>0</v>
      </c>
      <c r="I402" s="100">
        <f t="shared" si="90"/>
        <v>400.8</v>
      </c>
    </row>
    <row r="403" spans="1:9" s="2" customFormat="1" ht="12">
      <c r="A403" s="21" t="s">
        <v>92</v>
      </c>
      <c r="B403" s="20" t="s">
        <v>22</v>
      </c>
      <c r="C403" s="20" t="s">
        <v>17</v>
      </c>
      <c r="D403" s="20" t="s">
        <v>5</v>
      </c>
      <c r="E403" s="20" t="s">
        <v>451</v>
      </c>
      <c r="F403" s="20" t="s">
        <v>91</v>
      </c>
      <c r="G403" s="100">
        <f>G404</f>
        <v>400.8</v>
      </c>
      <c r="H403" s="100">
        <f t="shared" si="94"/>
        <v>0</v>
      </c>
      <c r="I403" s="100">
        <f t="shared" si="90"/>
        <v>400.8</v>
      </c>
    </row>
    <row r="404" spans="1:9" s="2" customFormat="1" ht="12">
      <c r="A404" s="21" t="s">
        <v>198</v>
      </c>
      <c r="B404" s="20" t="s">
        <v>22</v>
      </c>
      <c r="C404" s="20" t="s">
        <v>17</v>
      </c>
      <c r="D404" s="20" t="s">
        <v>5</v>
      </c>
      <c r="E404" s="20" t="s">
        <v>451</v>
      </c>
      <c r="F404" s="20" t="s">
        <v>199</v>
      </c>
      <c r="G404" s="100">
        <f>300.6+100.2</f>
        <v>400.8</v>
      </c>
      <c r="H404" s="101"/>
      <c r="I404" s="100">
        <f t="shared" si="90"/>
        <v>400.8</v>
      </c>
    </row>
    <row r="405" spans="1:9" s="2" customFormat="1" ht="12">
      <c r="A405" s="21" t="s">
        <v>472</v>
      </c>
      <c r="B405" s="20" t="s">
        <v>22</v>
      </c>
      <c r="C405" s="20" t="s">
        <v>17</v>
      </c>
      <c r="D405" s="20" t="s">
        <v>5</v>
      </c>
      <c r="E405" s="20" t="s">
        <v>469</v>
      </c>
      <c r="F405" s="20"/>
      <c r="G405" s="100">
        <f>G406+G409</f>
        <v>233.9</v>
      </c>
      <c r="H405" s="100">
        <f>H406+H409</f>
        <v>0</v>
      </c>
      <c r="I405" s="100">
        <f t="shared" si="90"/>
        <v>233.9</v>
      </c>
    </row>
    <row r="406" spans="1:9" s="2" customFormat="1" ht="15" customHeight="1">
      <c r="A406" s="21" t="s">
        <v>479</v>
      </c>
      <c r="B406" s="20" t="s">
        <v>22</v>
      </c>
      <c r="C406" s="20" t="s">
        <v>17</v>
      </c>
      <c r="D406" s="20" t="s">
        <v>5</v>
      </c>
      <c r="E406" s="20" t="s">
        <v>470</v>
      </c>
      <c r="F406" s="20"/>
      <c r="G406" s="100">
        <f>G407</f>
        <v>116.9</v>
      </c>
      <c r="H406" s="100">
        <f>H407</f>
        <v>0</v>
      </c>
      <c r="I406" s="100">
        <f t="shared" si="90"/>
        <v>116.9</v>
      </c>
    </row>
    <row r="407" spans="1:9" s="2" customFormat="1" ht="12.75" customHeight="1">
      <c r="A407" s="21" t="s">
        <v>92</v>
      </c>
      <c r="B407" s="20" t="s">
        <v>22</v>
      </c>
      <c r="C407" s="20" t="s">
        <v>17</v>
      </c>
      <c r="D407" s="20" t="s">
        <v>5</v>
      </c>
      <c r="E407" s="20" t="s">
        <v>470</v>
      </c>
      <c r="F407" s="20" t="s">
        <v>91</v>
      </c>
      <c r="G407" s="100">
        <f>G408</f>
        <v>116.9</v>
      </c>
      <c r="H407" s="100">
        <f>H408</f>
        <v>0</v>
      </c>
      <c r="I407" s="100">
        <f t="shared" si="90"/>
        <v>116.9</v>
      </c>
    </row>
    <row r="408" spans="1:9" s="2" customFormat="1" ht="12.75" customHeight="1">
      <c r="A408" s="21" t="s">
        <v>198</v>
      </c>
      <c r="B408" s="20" t="s">
        <v>22</v>
      </c>
      <c r="C408" s="20" t="s">
        <v>17</v>
      </c>
      <c r="D408" s="20" t="s">
        <v>5</v>
      </c>
      <c r="E408" s="20" t="s">
        <v>470</v>
      </c>
      <c r="F408" s="20" t="s">
        <v>199</v>
      </c>
      <c r="G408" s="100">
        <v>116.9</v>
      </c>
      <c r="H408" s="103"/>
      <c r="I408" s="100">
        <f t="shared" si="90"/>
        <v>116.9</v>
      </c>
    </row>
    <row r="409" spans="1:9" s="2" customFormat="1" ht="15" customHeight="1">
      <c r="A409" s="21" t="s">
        <v>480</v>
      </c>
      <c r="B409" s="20" t="s">
        <v>22</v>
      </c>
      <c r="C409" s="20" t="s">
        <v>17</v>
      </c>
      <c r="D409" s="20" t="s">
        <v>5</v>
      </c>
      <c r="E409" s="20" t="s">
        <v>471</v>
      </c>
      <c r="F409" s="20"/>
      <c r="G409" s="100">
        <f>G410</f>
        <v>117</v>
      </c>
      <c r="H409" s="100">
        <f>H410</f>
        <v>0</v>
      </c>
      <c r="I409" s="100">
        <f t="shared" si="90"/>
        <v>117</v>
      </c>
    </row>
    <row r="410" spans="1:9" s="2" customFormat="1" ht="12">
      <c r="A410" s="21" t="s">
        <v>92</v>
      </c>
      <c r="B410" s="20" t="s">
        <v>22</v>
      </c>
      <c r="C410" s="20" t="s">
        <v>17</v>
      </c>
      <c r="D410" s="20" t="s">
        <v>5</v>
      </c>
      <c r="E410" s="20" t="s">
        <v>471</v>
      </c>
      <c r="F410" s="20" t="s">
        <v>91</v>
      </c>
      <c r="G410" s="100">
        <f>G411</f>
        <v>117</v>
      </c>
      <c r="H410" s="100">
        <f>H411</f>
        <v>0</v>
      </c>
      <c r="I410" s="100">
        <f t="shared" si="90"/>
        <v>117</v>
      </c>
    </row>
    <row r="411" spans="1:9" s="2" customFormat="1" ht="12">
      <c r="A411" s="21" t="s">
        <v>198</v>
      </c>
      <c r="B411" s="20" t="s">
        <v>22</v>
      </c>
      <c r="C411" s="20" t="s">
        <v>17</v>
      </c>
      <c r="D411" s="20" t="s">
        <v>5</v>
      </c>
      <c r="E411" s="20" t="s">
        <v>471</v>
      </c>
      <c r="F411" s="20" t="s">
        <v>199</v>
      </c>
      <c r="G411" s="100">
        <v>117</v>
      </c>
      <c r="H411" s="101"/>
      <c r="I411" s="100">
        <f t="shared" si="90"/>
        <v>117</v>
      </c>
    </row>
    <row r="412" spans="1:9" s="2" customFormat="1" ht="24">
      <c r="A412" s="21" t="s">
        <v>498</v>
      </c>
      <c r="B412" s="20" t="s">
        <v>22</v>
      </c>
      <c r="C412" s="20" t="s">
        <v>17</v>
      </c>
      <c r="D412" s="20" t="s">
        <v>5</v>
      </c>
      <c r="E412" s="20" t="s">
        <v>316</v>
      </c>
      <c r="F412" s="20"/>
      <c r="G412" s="100">
        <f t="shared" ref="G412:H414" si="95">G413</f>
        <v>264.89999999999998</v>
      </c>
      <c r="H412" s="100">
        <f t="shared" si="95"/>
        <v>0</v>
      </c>
      <c r="I412" s="100">
        <f t="shared" si="90"/>
        <v>264.89999999999998</v>
      </c>
    </row>
    <row r="413" spans="1:9" s="2" customFormat="1" ht="24">
      <c r="A413" s="21" t="s">
        <v>524</v>
      </c>
      <c r="B413" s="20" t="s">
        <v>22</v>
      </c>
      <c r="C413" s="20" t="s">
        <v>17</v>
      </c>
      <c r="D413" s="20" t="s">
        <v>5</v>
      </c>
      <c r="E413" s="20" t="s">
        <v>523</v>
      </c>
      <c r="F413" s="20"/>
      <c r="G413" s="100">
        <f t="shared" si="95"/>
        <v>264.89999999999998</v>
      </c>
      <c r="H413" s="100">
        <f t="shared" si="95"/>
        <v>0</v>
      </c>
      <c r="I413" s="100">
        <f t="shared" si="90"/>
        <v>264.89999999999998</v>
      </c>
    </row>
    <row r="414" spans="1:9" s="2" customFormat="1" ht="12">
      <c r="A414" s="21" t="s">
        <v>92</v>
      </c>
      <c r="B414" s="20" t="s">
        <v>22</v>
      </c>
      <c r="C414" s="20" t="s">
        <v>17</v>
      </c>
      <c r="D414" s="20" t="s">
        <v>5</v>
      </c>
      <c r="E414" s="20" t="s">
        <v>523</v>
      </c>
      <c r="F414" s="20" t="s">
        <v>91</v>
      </c>
      <c r="G414" s="100">
        <f t="shared" si="95"/>
        <v>264.89999999999998</v>
      </c>
      <c r="H414" s="100">
        <f t="shared" si="95"/>
        <v>0</v>
      </c>
      <c r="I414" s="100">
        <f t="shared" si="90"/>
        <v>264.89999999999998</v>
      </c>
    </row>
    <row r="415" spans="1:9" s="2" customFormat="1" ht="12">
      <c r="A415" s="21" t="s">
        <v>198</v>
      </c>
      <c r="B415" s="20" t="s">
        <v>22</v>
      </c>
      <c r="C415" s="20" t="s">
        <v>17</v>
      </c>
      <c r="D415" s="20" t="s">
        <v>5</v>
      </c>
      <c r="E415" s="20" t="s">
        <v>523</v>
      </c>
      <c r="F415" s="20" t="s">
        <v>199</v>
      </c>
      <c r="G415" s="100">
        <v>264.89999999999998</v>
      </c>
      <c r="H415" s="101"/>
      <c r="I415" s="100">
        <f t="shared" si="90"/>
        <v>264.89999999999998</v>
      </c>
    </row>
    <row r="416" spans="1:9" s="2" customFormat="1" ht="11.4">
      <c r="A416" s="25" t="s">
        <v>33</v>
      </c>
      <c r="B416" s="32">
        <v>800</v>
      </c>
      <c r="C416" s="32">
        <v>10</v>
      </c>
      <c r="D416" s="16"/>
      <c r="E416" s="16"/>
      <c r="F416" s="16"/>
      <c r="G416" s="98">
        <f>G417+G423+G457+G474</f>
        <v>29238.700000000004</v>
      </c>
      <c r="H416" s="98">
        <f>H417+H423+H457+H474</f>
        <v>433</v>
      </c>
      <c r="I416" s="98">
        <f t="shared" si="90"/>
        <v>29671.700000000004</v>
      </c>
    </row>
    <row r="417" spans="1:9" s="2" customFormat="1" ht="12">
      <c r="A417" s="33" t="s">
        <v>75</v>
      </c>
      <c r="B417" s="34">
        <v>800</v>
      </c>
      <c r="C417" s="34">
        <v>10</v>
      </c>
      <c r="D417" s="18" t="s">
        <v>5</v>
      </c>
      <c r="E417" s="18"/>
      <c r="F417" s="18"/>
      <c r="G417" s="99">
        <f t="shared" ref="G417:H418" si="96">G418</f>
        <v>938.9</v>
      </c>
      <c r="H417" s="99">
        <f t="shared" si="96"/>
        <v>0</v>
      </c>
      <c r="I417" s="99">
        <f t="shared" si="90"/>
        <v>938.9</v>
      </c>
    </row>
    <row r="418" spans="1:9" s="2" customFormat="1" ht="12">
      <c r="A418" s="24" t="s">
        <v>114</v>
      </c>
      <c r="B418" s="30">
        <v>800</v>
      </c>
      <c r="C418" s="30">
        <v>10</v>
      </c>
      <c r="D418" s="20" t="s">
        <v>5</v>
      </c>
      <c r="E418" s="20" t="s">
        <v>153</v>
      </c>
      <c r="F418" s="20"/>
      <c r="G418" s="100">
        <f t="shared" si="96"/>
        <v>938.9</v>
      </c>
      <c r="H418" s="100">
        <f t="shared" si="96"/>
        <v>0</v>
      </c>
      <c r="I418" s="100">
        <f t="shared" si="90"/>
        <v>938.9</v>
      </c>
    </row>
    <row r="419" spans="1:9" s="2" customFormat="1" ht="12">
      <c r="A419" s="24" t="s">
        <v>238</v>
      </c>
      <c r="B419" s="30">
        <v>800</v>
      </c>
      <c r="C419" s="30">
        <v>10</v>
      </c>
      <c r="D419" s="20" t="s">
        <v>5</v>
      </c>
      <c r="E419" s="20" t="s">
        <v>154</v>
      </c>
      <c r="F419" s="20"/>
      <c r="G419" s="100">
        <f>G420</f>
        <v>938.9</v>
      </c>
      <c r="H419" s="100">
        <f>H420</f>
        <v>0</v>
      </c>
      <c r="I419" s="100">
        <f t="shared" si="90"/>
        <v>938.9</v>
      </c>
    </row>
    <row r="420" spans="1:9" s="2" customFormat="1" ht="12">
      <c r="A420" s="24" t="s">
        <v>77</v>
      </c>
      <c r="B420" s="30">
        <v>800</v>
      </c>
      <c r="C420" s="30">
        <v>10</v>
      </c>
      <c r="D420" s="20" t="s">
        <v>5</v>
      </c>
      <c r="E420" s="20" t="s">
        <v>154</v>
      </c>
      <c r="F420" s="20" t="s">
        <v>76</v>
      </c>
      <c r="G420" s="100">
        <f>G422+G421</f>
        <v>938.9</v>
      </c>
      <c r="H420" s="100">
        <f>H422+H421</f>
        <v>0</v>
      </c>
      <c r="I420" s="100">
        <f t="shared" si="90"/>
        <v>938.9</v>
      </c>
    </row>
    <row r="421" spans="1:9" s="2" customFormat="1" ht="13.5" customHeight="1">
      <c r="A421" s="24" t="s">
        <v>79</v>
      </c>
      <c r="B421" s="30">
        <v>800</v>
      </c>
      <c r="C421" s="30">
        <v>10</v>
      </c>
      <c r="D421" s="20" t="s">
        <v>5</v>
      </c>
      <c r="E421" s="20" t="s">
        <v>154</v>
      </c>
      <c r="F421" s="20" t="s">
        <v>78</v>
      </c>
      <c r="G421" s="100">
        <v>938.9</v>
      </c>
      <c r="H421" s="100"/>
      <c r="I421" s="100">
        <f t="shared" si="90"/>
        <v>938.9</v>
      </c>
    </row>
    <row r="422" spans="1:9" s="2" customFormat="1" ht="12" hidden="1">
      <c r="A422" s="24" t="s">
        <v>82</v>
      </c>
      <c r="B422" s="30">
        <v>800</v>
      </c>
      <c r="C422" s="30">
        <v>10</v>
      </c>
      <c r="D422" s="20" t="s">
        <v>5</v>
      </c>
      <c r="E422" s="20" t="s">
        <v>154</v>
      </c>
      <c r="F422" s="20" t="s">
        <v>81</v>
      </c>
      <c r="G422" s="100">
        <v>0</v>
      </c>
      <c r="H422" s="101"/>
      <c r="I422" s="100">
        <f t="shared" si="90"/>
        <v>0</v>
      </c>
    </row>
    <row r="423" spans="1:9" s="2" customFormat="1" ht="13.5" customHeight="1">
      <c r="A423" s="33" t="s">
        <v>27</v>
      </c>
      <c r="B423" s="34">
        <v>800</v>
      </c>
      <c r="C423" s="34">
        <v>10</v>
      </c>
      <c r="D423" s="18" t="s">
        <v>7</v>
      </c>
      <c r="E423" s="18"/>
      <c r="F423" s="18"/>
      <c r="G423" s="99">
        <f>G453+G424+G443+G431</f>
        <v>22298.800000000003</v>
      </c>
      <c r="H423" s="99">
        <f>H453+H424+H443+H431</f>
        <v>433</v>
      </c>
      <c r="I423" s="99">
        <f t="shared" si="90"/>
        <v>22731.800000000003</v>
      </c>
    </row>
    <row r="424" spans="1:9" s="2" customFormat="1" ht="12" hidden="1">
      <c r="A424" s="24" t="s">
        <v>431</v>
      </c>
      <c r="B424" s="30">
        <v>800</v>
      </c>
      <c r="C424" s="30">
        <v>10</v>
      </c>
      <c r="D424" s="20" t="s">
        <v>7</v>
      </c>
      <c r="E424" s="20" t="s">
        <v>155</v>
      </c>
      <c r="F424" s="20"/>
      <c r="G424" s="100">
        <f>G428+G425</f>
        <v>0</v>
      </c>
      <c r="H424" s="100">
        <f>H428+H425</f>
        <v>0</v>
      </c>
      <c r="I424" s="100">
        <f t="shared" si="90"/>
        <v>0</v>
      </c>
    </row>
    <row r="425" spans="1:9" s="2" customFormat="1" ht="12" hidden="1">
      <c r="A425" s="24" t="s">
        <v>353</v>
      </c>
      <c r="B425" s="30">
        <v>800</v>
      </c>
      <c r="C425" s="30">
        <v>10</v>
      </c>
      <c r="D425" s="20" t="s">
        <v>7</v>
      </c>
      <c r="E425" s="68" t="s">
        <v>352</v>
      </c>
      <c r="F425" s="20"/>
      <c r="G425" s="100">
        <f>G426</f>
        <v>0</v>
      </c>
      <c r="H425" s="100">
        <f>H426</f>
        <v>0</v>
      </c>
      <c r="I425" s="100">
        <f t="shared" si="90"/>
        <v>0</v>
      </c>
    </row>
    <row r="426" spans="1:9" s="2" customFormat="1" ht="12" hidden="1">
      <c r="A426" s="24" t="s">
        <v>77</v>
      </c>
      <c r="B426" s="30">
        <v>800</v>
      </c>
      <c r="C426" s="30">
        <v>10</v>
      </c>
      <c r="D426" s="20" t="s">
        <v>7</v>
      </c>
      <c r="E426" s="68" t="s">
        <v>352</v>
      </c>
      <c r="F426" s="20" t="s">
        <v>76</v>
      </c>
      <c r="G426" s="100">
        <f>G427</f>
        <v>0</v>
      </c>
      <c r="H426" s="100">
        <f>H427</f>
        <v>0</v>
      </c>
      <c r="I426" s="100">
        <f t="shared" si="90"/>
        <v>0</v>
      </c>
    </row>
    <row r="427" spans="1:9" s="2" customFormat="1" ht="12" hidden="1">
      <c r="A427" s="24" t="s">
        <v>82</v>
      </c>
      <c r="B427" s="30">
        <v>800</v>
      </c>
      <c r="C427" s="30">
        <v>10</v>
      </c>
      <c r="D427" s="20" t="s">
        <v>7</v>
      </c>
      <c r="E427" s="68" t="s">
        <v>352</v>
      </c>
      <c r="F427" s="20" t="s">
        <v>81</v>
      </c>
      <c r="G427" s="100"/>
      <c r="H427" s="100"/>
      <c r="I427" s="100">
        <f t="shared" si="90"/>
        <v>0</v>
      </c>
    </row>
    <row r="428" spans="1:9" s="2" customFormat="1" ht="12" hidden="1">
      <c r="A428" s="24" t="s">
        <v>284</v>
      </c>
      <c r="B428" s="30">
        <v>800</v>
      </c>
      <c r="C428" s="30">
        <v>10</v>
      </c>
      <c r="D428" s="20" t="s">
        <v>7</v>
      </c>
      <c r="E428" s="68" t="s">
        <v>257</v>
      </c>
      <c r="F428" s="20"/>
      <c r="G428" s="100">
        <f>G429</f>
        <v>0</v>
      </c>
      <c r="H428" s="100">
        <f t="shared" ref="H428:H429" si="97">H429</f>
        <v>0</v>
      </c>
      <c r="I428" s="100">
        <f t="shared" si="90"/>
        <v>0</v>
      </c>
    </row>
    <row r="429" spans="1:9" s="2" customFormat="1" ht="12" hidden="1">
      <c r="A429" s="24" t="s">
        <v>77</v>
      </c>
      <c r="B429" s="30">
        <v>800</v>
      </c>
      <c r="C429" s="30">
        <v>10</v>
      </c>
      <c r="D429" s="20" t="s">
        <v>7</v>
      </c>
      <c r="E429" s="68" t="s">
        <v>257</v>
      </c>
      <c r="F429" s="20" t="s">
        <v>76</v>
      </c>
      <c r="G429" s="100">
        <f>G430</f>
        <v>0</v>
      </c>
      <c r="H429" s="100">
        <f t="shared" si="97"/>
        <v>0</v>
      </c>
      <c r="I429" s="100">
        <f t="shared" si="90"/>
        <v>0</v>
      </c>
    </row>
    <row r="430" spans="1:9" s="2" customFormat="1" ht="12" hidden="1">
      <c r="A430" s="24" t="s">
        <v>82</v>
      </c>
      <c r="B430" s="30">
        <v>800</v>
      </c>
      <c r="C430" s="30">
        <v>10</v>
      </c>
      <c r="D430" s="20" t="s">
        <v>7</v>
      </c>
      <c r="E430" s="68" t="s">
        <v>257</v>
      </c>
      <c r="F430" s="20" t="s">
        <v>81</v>
      </c>
      <c r="G430" s="100">
        <v>0</v>
      </c>
      <c r="H430" s="101"/>
      <c r="I430" s="100">
        <f t="shared" si="90"/>
        <v>0</v>
      </c>
    </row>
    <row r="431" spans="1:9" s="2" customFormat="1" ht="24">
      <c r="A431" s="21" t="s">
        <v>487</v>
      </c>
      <c r="B431" s="30">
        <v>800</v>
      </c>
      <c r="C431" s="30">
        <v>10</v>
      </c>
      <c r="D431" s="20" t="s">
        <v>7</v>
      </c>
      <c r="E431" s="68" t="s">
        <v>206</v>
      </c>
      <c r="F431" s="20"/>
      <c r="G431" s="100">
        <f>G432+G436</f>
        <v>19975.400000000001</v>
      </c>
      <c r="H431" s="100">
        <f>H432+H436</f>
        <v>0</v>
      </c>
      <c r="I431" s="100">
        <f t="shared" si="90"/>
        <v>19975.400000000001</v>
      </c>
    </row>
    <row r="432" spans="1:9" s="2" customFormat="1" ht="12">
      <c r="A432" s="21" t="s">
        <v>383</v>
      </c>
      <c r="B432" s="30">
        <v>800</v>
      </c>
      <c r="C432" s="30">
        <v>10</v>
      </c>
      <c r="D432" s="20" t="s">
        <v>7</v>
      </c>
      <c r="E432" s="97" t="s">
        <v>209</v>
      </c>
      <c r="F432" s="20"/>
      <c r="G432" s="100">
        <f t="shared" ref="G432:H434" si="98">G433</f>
        <v>4.4000000000000004</v>
      </c>
      <c r="H432" s="100">
        <f t="shared" si="98"/>
        <v>0</v>
      </c>
      <c r="I432" s="100">
        <f t="shared" si="90"/>
        <v>4.4000000000000004</v>
      </c>
    </row>
    <row r="433" spans="1:9" s="2" customFormat="1" ht="24">
      <c r="A433" s="86" t="s">
        <v>187</v>
      </c>
      <c r="B433" s="30">
        <v>800</v>
      </c>
      <c r="C433" s="30">
        <v>10</v>
      </c>
      <c r="D433" s="20" t="s">
        <v>7</v>
      </c>
      <c r="E433" s="68" t="s">
        <v>432</v>
      </c>
      <c r="F433" s="20"/>
      <c r="G433" s="100">
        <f t="shared" si="98"/>
        <v>4.4000000000000004</v>
      </c>
      <c r="H433" s="100">
        <f t="shared" si="98"/>
        <v>0</v>
      </c>
      <c r="I433" s="100">
        <f t="shared" si="90"/>
        <v>4.4000000000000004</v>
      </c>
    </row>
    <row r="434" spans="1:9" s="2" customFormat="1" ht="12">
      <c r="A434" s="21" t="s">
        <v>485</v>
      </c>
      <c r="B434" s="30">
        <v>800</v>
      </c>
      <c r="C434" s="30">
        <v>10</v>
      </c>
      <c r="D434" s="20" t="s">
        <v>7</v>
      </c>
      <c r="E434" s="68" t="s">
        <v>432</v>
      </c>
      <c r="F434" s="20" t="s">
        <v>65</v>
      </c>
      <c r="G434" s="100">
        <f t="shared" si="98"/>
        <v>4.4000000000000004</v>
      </c>
      <c r="H434" s="100">
        <f t="shared" si="98"/>
        <v>0</v>
      </c>
      <c r="I434" s="100">
        <f t="shared" si="90"/>
        <v>4.4000000000000004</v>
      </c>
    </row>
    <row r="435" spans="1:9" s="2" customFormat="1" ht="12">
      <c r="A435" s="21" t="s">
        <v>86</v>
      </c>
      <c r="B435" s="30">
        <v>800</v>
      </c>
      <c r="C435" s="30">
        <v>10</v>
      </c>
      <c r="D435" s="20" t="s">
        <v>7</v>
      </c>
      <c r="E435" s="68" t="s">
        <v>432</v>
      </c>
      <c r="F435" s="20" t="s">
        <v>66</v>
      </c>
      <c r="G435" s="100">
        <v>4.4000000000000004</v>
      </c>
      <c r="H435" s="101"/>
      <c r="I435" s="100">
        <f t="shared" si="90"/>
        <v>4.4000000000000004</v>
      </c>
    </row>
    <row r="436" spans="1:9" s="2" customFormat="1" ht="12">
      <c r="A436" s="21" t="s">
        <v>452</v>
      </c>
      <c r="B436" s="30">
        <v>800</v>
      </c>
      <c r="C436" s="30">
        <v>10</v>
      </c>
      <c r="D436" s="20" t="s">
        <v>7</v>
      </c>
      <c r="E436" s="68" t="s">
        <v>453</v>
      </c>
      <c r="F436" s="20"/>
      <c r="G436" s="100">
        <f>G437+G440</f>
        <v>19971</v>
      </c>
      <c r="H436" s="100">
        <f>H437+H440</f>
        <v>0</v>
      </c>
      <c r="I436" s="100">
        <f t="shared" si="90"/>
        <v>19971</v>
      </c>
    </row>
    <row r="437" spans="1:9" s="2" customFormat="1" ht="36">
      <c r="A437" s="21" t="s">
        <v>350</v>
      </c>
      <c r="B437" s="30">
        <v>800</v>
      </c>
      <c r="C437" s="30">
        <v>10</v>
      </c>
      <c r="D437" s="20" t="s">
        <v>7</v>
      </c>
      <c r="E437" s="80" t="s">
        <v>466</v>
      </c>
      <c r="F437" s="20"/>
      <c r="G437" s="100">
        <f>G438</f>
        <v>19571.599999999999</v>
      </c>
      <c r="H437" s="100">
        <f>H438</f>
        <v>0</v>
      </c>
      <c r="I437" s="100">
        <f t="shared" si="90"/>
        <v>19571.599999999999</v>
      </c>
    </row>
    <row r="438" spans="1:9" s="2" customFormat="1" ht="12">
      <c r="A438" s="24" t="s">
        <v>77</v>
      </c>
      <c r="B438" s="30">
        <v>800</v>
      </c>
      <c r="C438" s="30">
        <v>10</v>
      </c>
      <c r="D438" s="20" t="s">
        <v>7</v>
      </c>
      <c r="E438" s="80" t="s">
        <v>466</v>
      </c>
      <c r="F438" s="20" t="s">
        <v>76</v>
      </c>
      <c r="G438" s="100">
        <f>G439</f>
        <v>19571.599999999999</v>
      </c>
      <c r="H438" s="100">
        <f>H439</f>
        <v>0</v>
      </c>
      <c r="I438" s="100">
        <f t="shared" si="90"/>
        <v>19571.599999999999</v>
      </c>
    </row>
    <row r="439" spans="1:9" s="2" customFormat="1" ht="12">
      <c r="A439" s="24" t="s">
        <v>82</v>
      </c>
      <c r="B439" s="30">
        <v>800</v>
      </c>
      <c r="C439" s="30">
        <v>10</v>
      </c>
      <c r="D439" s="20" t="s">
        <v>7</v>
      </c>
      <c r="E439" s="80" t="s">
        <v>466</v>
      </c>
      <c r="F439" s="20" t="s">
        <v>81</v>
      </c>
      <c r="G439" s="100">
        <v>19571.599999999999</v>
      </c>
      <c r="H439" s="101"/>
      <c r="I439" s="100">
        <f t="shared" si="90"/>
        <v>19571.599999999999</v>
      </c>
    </row>
    <row r="440" spans="1:9" s="2" customFormat="1" ht="36">
      <c r="A440" s="21" t="s">
        <v>351</v>
      </c>
      <c r="B440" s="30">
        <v>800</v>
      </c>
      <c r="C440" s="30">
        <v>10</v>
      </c>
      <c r="D440" s="20" t="s">
        <v>7</v>
      </c>
      <c r="E440" s="20" t="s">
        <v>467</v>
      </c>
      <c r="F440" s="20"/>
      <c r="G440" s="100">
        <f>G441</f>
        <v>399.4</v>
      </c>
      <c r="H440" s="100">
        <f>H441</f>
        <v>0</v>
      </c>
      <c r="I440" s="100">
        <f t="shared" si="90"/>
        <v>399.4</v>
      </c>
    </row>
    <row r="441" spans="1:9" s="2" customFormat="1" ht="12">
      <c r="A441" s="24" t="s">
        <v>77</v>
      </c>
      <c r="B441" s="30">
        <v>800</v>
      </c>
      <c r="C441" s="30">
        <v>10</v>
      </c>
      <c r="D441" s="20" t="s">
        <v>7</v>
      </c>
      <c r="E441" s="20" t="s">
        <v>467</v>
      </c>
      <c r="F441" s="20" t="s">
        <v>76</v>
      </c>
      <c r="G441" s="100">
        <f>G442</f>
        <v>399.4</v>
      </c>
      <c r="H441" s="100">
        <f>H442</f>
        <v>0</v>
      </c>
      <c r="I441" s="100">
        <f t="shared" si="90"/>
        <v>399.4</v>
      </c>
    </row>
    <row r="442" spans="1:9" s="2" customFormat="1" ht="12">
      <c r="A442" s="24" t="s">
        <v>82</v>
      </c>
      <c r="B442" s="30">
        <v>800</v>
      </c>
      <c r="C442" s="30">
        <v>10</v>
      </c>
      <c r="D442" s="20" t="s">
        <v>7</v>
      </c>
      <c r="E442" s="20" t="s">
        <v>467</v>
      </c>
      <c r="F442" s="20" t="s">
        <v>81</v>
      </c>
      <c r="G442" s="100">
        <v>399.4</v>
      </c>
      <c r="H442" s="101"/>
      <c r="I442" s="100">
        <f t="shared" si="90"/>
        <v>399.4</v>
      </c>
    </row>
    <row r="443" spans="1:9" s="2" customFormat="1" ht="24">
      <c r="A443" s="87" t="s">
        <v>296</v>
      </c>
      <c r="B443" s="30">
        <v>800</v>
      </c>
      <c r="C443" s="30">
        <v>10</v>
      </c>
      <c r="D443" s="20" t="s">
        <v>7</v>
      </c>
      <c r="E443" s="68" t="s">
        <v>298</v>
      </c>
      <c r="F443" s="85"/>
      <c r="G443" s="105">
        <f>G444</f>
        <v>2223.4</v>
      </c>
      <c r="H443" s="105">
        <f t="shared" ref="H443" si="99">H444</f>
        <v>433</v>
      </c>
      <c r="I443" s="100">
        <f t="shared" si="90"/>
        <v>2656.4</v>
      </c>
    </row>
    <row r="444" spans="1:9" s="2" customFormat="1" ht="12">
      <c r="A444" s="87" t="s">
        <v>373</v>
      </c>
      <c r="B444" s="30">
        <v>800</v>
      </c>
      <c r="C444" s="30">
        <v>10</v>
      </c>
      <c r="D444" s="20" t="s">
        <v>7</v>
      </c>
      <c r="E444" s="68" t="s">
        <v>299</v>
      </c>
      <c r="F444" s="85"/>
      <c r="G444" s="105">
        <f>G445+G448</f>
        <v>2223.4</v>
      </c>
      <c r="H444" s="105">
        <f>H445+H448</f>
        <v>433</v>
      </c>
      <c r="I444" s="100">
        <f t="shared" si="90"/>
        <v>2656.4</v>
      </c>
    </row>
    <row r="445" spans="1:9" s="2" customFormat="1" ht="12" hidden="1">
      <c r="A445" s="24" t="s">
        <v>327</v>
      </c>
      <c r="B445" s="30">
        <v>800</v>
      </c>
      <c r="C445" s="30">
        <v>10</v>
      </c>
      <c r="D445" s="20" t="s">
        <v>7</v>
      </c>
      <c r="E445" s="68" t="s">
        <v>303</v>
      </c>
      <c r="F445" s="20"/>
      <c r="G445" s="100">
        <f>G446</f>
        <v>0</v>
      </c>
      <c r="H445" s="100">
        <f t="shared" ref="H445:H446" si="100">H446</f>
        <v>0</v>
      </c>
      <c r="I445" s="100">
        <f t="shared" si="90"/>
        <v>0</v>
      </c>
    </row>
    <row r="446" spans="1:9" s="2" customFormat="1" ht="12" hidden="1">
      <c r="A446" s="24" t="s">
        <v>77</v>
      </c>
      <c r="B446" s="30">
        <v>800</v>
      </c>
      <c r="C446" s="30">
        <v>10</v>
      </c>
      <c r="D446" s="20" t="s">
        <v>7</v>
      </c>
      <c r="E446" s="68" t="s">
        <v>303</v>
      </c>
      <c r="F446" s="20" t="s">
        <v>76</v>
      </c>
      <c r="G446" s="100">
        <f>G447</f>
        <v>0</v>
      </c>
      <c r="H446" s="100">
        <f t="shared" si="100"/>
        <v>0</v>
      </c>
      <c r="I446" s="100">
        <f t="shared" si="90"/>
        <v>0</v>
      </c>
    </row>
    <row r="447" spans="1:9" s="2" customFormat="1" ht="12" hidden="1">
      <c r="A447" s="24" t="s">
        <v>82</v>
      </c>
      <c r="B447" s="30">
        <v>800</v>
      </c>
      <c r="C447" s="30">
        <v>10</v>
      </c>
      <c r="D447" s="20" t="s">
        <v>7</v>
      </c>
      <c r="E447" s="68" t="s">
        <v>303</v>
      </c>
      <c r="F447" s="20" t="s">
        <v>81</v>
      </c>
      <c r="G447" s="100"/>
      <c r="H447" s="100"/>
      <c r="I447" s="100">
        <f t="shared" si="90"/>
        <v>0</v>
      </c>
    </row>
    <row r="448" spans="1:9" s="2" customFormat="1" ht="12">
      <c r="A448" s="24" t="s">
        <v>297</v>
      </c>
      <c r="B448" s="30">
        <v>800</v>
      </c>
      <c r="C448" s="30">
        <v>10</v>
      </c>
      <c r="D448" s="20" t="s">
        <v>7</v>
      </c>
      <c r="E448" s="68" t="s">
        <v>304</v>
      </c>
      <c r="F448" s="20"/>
      <c r="G448" s="100">
        <f>G449+G451</f>
        <v>2223.4</v>
      </c>
      <c r="H448" s="100">
        <f>H449+H451</f>
        <v>433</v>
      </c>
      <c r="I448" s="100">
        <f t="shared" si="90"/>
        <v>2656.4</v>
      </c>
    </row>
    <row r="449" spans="1:9" s="2" customFormat="1" ht="12">
      <c r="A449" s="24" t="s">
        <v>77</v>
      </c>
      <c r="B449" s="30">
        <v>800</v>
      </c>
      <c r="C449" s="30">
        <v>10</v>
      </c>
      <c r="D449" s="20" t="s">
        <v>7</v>
      </c>
      <c r="E449" s="68" t="s">
        <v>304</v>
      </c>
      <c r="F449" s="20" t="s">
        <v>76</v>
      </c>
      <c r="G449" s="100">
        <f>G450</f>
        <v>2223.4</v>
      </c>
      <c r="H449" s="100">
        <f t="shared" ref="H449" si="101">H450</f>
        <v>433</v>
      </c>
      <c r="I449" s="100">
        <f t="shared" si="90"/>
        <v>2656.4</v>
      </c>
    </row>
    <row r="450" spans="1:9" s="2" customFormat="1" ht="12">
      <c r="A450" s="24" t="s">
        <v>82</v>
      </c>
      <c r="B450" s="30">
        <v>800</v>
      </c>
      <c r="C450" s="30">
        <v>10</v>
      </c>
      <c r="D450" s="20" t="s">
        <v>7</v>
      </c>
      <c r="E450" s="68" t="s">
        <v>304</v>
      </c>
      <c r="F450" s="20" t="s">
        <v>81</v>
      </c>
      <c r="G450" s="100">
        <v>2223.4</v>
      </c>
      <c r="H450" s="101">
        <f>442.4-9.4</f>
        <v>433</v>
      </c>
      <c r="I450" s="100">
        <f t="shared" si="90"/>
        <v>2656.4</v>
      </c>
    </row>
    <row r="451" spans="1:9" s="2" customFormat="1" ht="12" hidden="1">
      <c r="A451" s="21" t="s">
        <v>127</v>
      </c>
      <c r="B451" s="30">
        <v>800</v>
      </c>
      <c r="C451" s="30">
        <v>10</v>
      </c>
      <c r="D451" s="20" t="s">
        <v>7</v>
      </c>
      <c r="E451" s="68" t="s">
        <v>304</v>
      </c>
      <c r="F451" s="20" t="s">
        <v>124</v>
      </c>
      <c r="G451" s="100">
        <f>G452</f>
        <v>0</v>
      </c>
      <c r="H451" s="100">
        <f>H452</f>
        <v>0</v>
      </c>
      <c r="I451" s="100">
        <f t="shared" si="90"/>
        <v>0</v>
      </c>
    </row>
    <row r="452" spans="1:9" s="2" customFormat="1" ht="12" hidden="1">
      <c r="A452" s="21" t="s">
        <v>126</v>
      </c>
      <c r="B452" s="30">
        <v>800</v>
      </c>
      <c r="C452" s="30">
        <v>10</v>
      </c>
      <c r="D452" s="20" t="s">
        <v>7</v>
      </c>
      <c r="E452" s="68" t="s">
        <v>304</v>
      </c>
      <c r="F452" s="20" t="s">
        <v>125</v>
      </c>
      <c r="G452" s="100"/>
      <c r="H452" s="101"/>
      <c r="I452" s="100">
        <f t="shared" si="90"/>
        <v>0</v>
      </c>
    </row>
    <row r="453" spans="1:9" s="2" customFormat="1" ht="12">
      <c r="A453" s="24" t="s">
        <v>114</v>
      </c>
      <c r="B453" s="30">
        <v>800</v>
      </c>
      <c r="C453" s="30">
        <v>10</v>
      </c>
      <c r="D453" s="20" t="s">
        <v>7</v>
      </c>
      <c r="E453" s="20" t="s">
        <v>153</v>
      </c>
      <c r="F453" s="20"/>
      <c r="G453" s="100">
        <f t="shared" ref="G453:H455" si="102">G454</f>
        <v>100</v>
      </c>
      <c r="H453" s="100">
        <f t="shared" si="102"/>
        <v>0</v>
      </c>
      <c r="I453" s="100">
        <f t="shared" si="90"/>
        <v>100</v>
      </c>
    </row>
    <row r="454" spans="1:9" s="2" customFormat="1" ht="24">
      <c r="A454" s="24" t="s">
        <v>80</v>
      </c>
      <c r="B454" s="30">
        <v>800</v>
      </c>
      <c r="C454" s="30">
        <v>10</v>
      </c>
      <c r="D454" s="20" t="s">
        <v>7</v>
      </c>
      <c r="E454" s="20" t="s">
        <v>156</v>
      </c>
      <c r="F454" s="19"/>
      <c r="G454" s="100">
        <f t="shared" si="102"/>
        <v>100</v>
      </c>
      <c r="H454" s="100">
        <f t="shared" si="102"/>
        <v>0</v>
      </c>
      <c r="I454" s="100">
        <f t="shared" si="90"/>
        <v>100</v>
      </c>
    </row>
    <row r="455" spans="1:9" s="2" customFormat="1" ht="12">
      <c r="A455" s="24" t="s">
        <v>77</v>
      </c>
      <c r="B455" s="30">
        <v>800</v>
      </c>
      <c r="C455" s="30">
        <v>10</v>
      </c>
      <c r="D455" s="20" t="s">
        <v>7</v>
      </c>
      <c r="E455" s="20" t="s">
        <v>156</v>
      </c>
      <c r="F455" s="20" t="s">
        <v>76</v>
      </c>
      <c r="G455" s="100">
        <f t="shared" si="102"/>
        <v>100</v>
      </c>
      <c r="H455" s="100">
        <f t="shared" si="102"/>
        <v>0</v>
      </c>
      <c r="I455" s="100">
        <f t="shared" si="90"/>
        <v>100</v>
      </c>
    </row>
    <row r="456" spans="1:9" s="2" customFormat="1" ht="12">
      <c r="A456" s="24" t="s">
        <v>79</v>
      </c>
      <c r="B456" s="30">
        <v>800</v>
      </c>
      <c r="C456" s="30">
        <v>10</v>
      </c>
      <c r="D456" s="20" t="s">
        <v>7</v>
      </c>
      <c r="E456" s="20" t="s">
        <v>156</v>
      </c>
      <c r="F456" s="20" t="s">
        <v>78</v>
      </c>
      <c r="G456" s="100">
        <v>100</v>
      </c>
      <c r="H456" s="101"/>
      <c r="I456" s="100">
        <f t="shared" si="90"/>
        <v>100</v>
      </c>
    </row>
    <row r="457" spans="1:9" s="2" customFormat="1" ht="12">
      <c r="A457" s="33" t="s">
        <v>39</v>
      </c>
      <c r="B457" s="34">
        <v>800</v>
      </c>
      <c r="C457" s="34">
        <v>10</v>
      </c>
      <c r="D457" s="18" t="s">
        <v>14</v>
      </c>
      <c r="E457" s="18"/>
      <c r="F457" s="18"/>
      <c r="G457" s="99">
        <f>G465+G458</f>
        <v>5616</v>
      </c>
      <c r="H457" s="99">
        <f>H465+H458</f>
        <v>0</v>
      </c>
      <c r="I457" s="99">
        <f t="shared" si="90"/>
        <v>5616</v>
      </c>
    </row>
    <row r="458" spans="1:9" s="2" customFormat="1" ht="12">
      <c r="A458" s="24" t="s">
        <v>431</v>
      </c>
      <c r="B458" s="30">
        <v>800</v>
      </c>
      <c r="C458" s="30">
        <v>10</v>
      </c>
      <c r="D458" s="20" t="s">
        <v>14</v>
      </c>
      <c r="E458" s="20" t="s">
        <v>155</v>
      </c>
      <c r="F458" s="20"/>
      <c r="G458" s="100">
        <f>G462+G459</f>
        <v>1092</v>
      </c>
      <c r="H458" s="100">
        <f>H462+H459</f>
        <v>0</v>
      </c>
      <c r="I458" s="100">
        <f t="shared" si="90"/>
        <v>1092</v>
      </c>
    </row>
    <row r="459" spans="1:9" s="2" customFormat="1" ht="12" hidden="1">
      <c r="A459" s="24" t="s">
        <v>353</v>
      </c>
      <c r="B459" s="30">
        <v>800</v>
      </c>
      <c r="C459" s="30">
        <v>10</v>
      </c>
      <c r="D459" s="20" t="s">
        <v>14</v>
      </c>
      <c r="E459" s="68" t="s">
        <v>352</v>
      </c>
      <c r="F459" s="20"/>
      <c r="G459" s="100">
        <f>G460</f>
        <v>0</v>
      </c>
      <c r="H459" s="100">
        <f>H460</f>
        <v>0</v>
      </c>
      <c r="I459" s="100">
        <f t="shared" si="90"/>
        <v>0</v>
      </c>
    </row>
    <row r="460" spans="1:9" s="2" customFormat="1" ht="12" hidden="1">
      <c r="A460" s="24" t="s">
        <v>77</v>
      </c>
      <c r="B460" s="30">
        <v>800</v>
      </c>
      <c r="C460" s="30">
        <v>10</v>
      </c>
      <c r="D460" s="20" t="s">
        <v>14</v>
      </c>
      <c r="E460" s="68" t="s">
        <v>352</v>
      </c>
      <c r="F460" s="20" t="s">
        <v>76</v>
      </c>
      <c r="G460" s="100">
        <f>G461</f>
        <v>0</v>
      </c>
      <c r="H460" s="100">
        <f>H461</f>
        <v>0</v>
      </c>
      <c r="I460" s="100">
        <f t="shared" si="90"/>
        <v>0</v>
      </c>
    </row>
    <row r="461" spans="1:9" s="2" customFormat="1" ht="12" hidden="1">
      <c r="A461" s="24" t="s">
        <v>82</v>
      </c>
      <c r="B461" s="30">
        <v>800</v>
      </c>
      <c r="C461" s="30">
        <v>10</v>
      </c>
      <c r="D461" s="20" t="s">
        <v>14</v>
      </c>
      <c r="E461" s="68" t="s">
        <v>352</v>
      </c>
      <c r="F461" s="20" t="s">
        <v>81</v>
      </c>
      <c r="G461" s="100"/>
      <c r="H461" s="100"/>
      <c r="I461" s="100">
        <f t="shared" si="90"/>
        <v>0</v>
      </c>
    </row>
    <row r="462" spans="1:9" s="2" customFormat="1" ht="12">
      <c r="A462" s="24" t="s">
        <v>284</v>
      </c>
      <c r="B462" s="30">
        <v>800</v>
      </c>
      <c r="C462" s="30">
        <v>10</v>
      </c>
      <c r="D462" s="20" t="s">
        <v>14</v>
      </c>
      <c r="E462" s="68" t="s">
        <v>257</v>
      </c>
      <c r="F462" s="20"/>
      <c r="G462" s="100">
        <f>G463</f>
        <v>1092</v>
      </c>
      <c r="H462" s="100">
        <f t="shared" ref="H462:H463" si="103">H463</f>
        <v>0</v>
      </c>
      <c r="I462" s="100">
        <f t="shared" si="90"/>
        <v>1092</v>
      </c>
    </row>
    <row r="463" spans="1:9" s="2" customFormat="1" ht="12">
      <c r="A463" s="24" t="s">
        <v>77</v>
      </c>
      <c r="B463" s="30">
        <v>800</v>
      </c>
      <c r="C463" s="30">
        <v>10</v>
      </c>
      <c r="D463" s="20" t="s">
        <v>14</v>
      </c>
      <c r="E463" s="68" t="s">
        <v>257</v>
      </c>
      <c r="F463" s="20" t="s">
        <v>76</v>
      </c>
      <c r="G463" s="100">
        <f>G464</f>
        <v>1092</v>
      </c>
      <c r="H463" s="100">
        <f t="shared" si="103"/>
        <v>0</v>
      </c>
      <c r="I463" s="100">
        <f t="shared" si="90"/>
        <v>1092</v>
      </c>
    </row>
    <row r="464" spans="1:9" s="2" customFormat="1" ht="12">
      <c r="A464" s="24" t="s">
        <v>82</v>
      </c>
      <c r="B464" s="30">
        <v>800</v>
      </c>
      <c r="C464" s="30">
        <v>10</v>
      </c>
      <c r="D464" s="20" t="s">
        <v>14</v>
      </c>
      <c r="E464" s="68" t="s">
        <v>257</v>
      </c>
      <c r="F464" s="20" t="s">
        <v>81</v>
      </c>
      <c r="G464" s="100">
        <v>1092</v>
      </c>
      <c r="H464" s="101"/>
      <c r="I464" s="100">
        <f t="shared" si="90"/>
        <v>1092</v>
      </c>
    </row>
    <row r="465" spans="1:13" s="2" customFormat="1" ht="12">
      <c r="A465" s="24" t="s">
        <v>114</v>
      </c>
      <c r="B465" s="30">
        <v>800</v>
      </c>
      <c r="C465" s="30">
        <v>10</v>
      </c>
      <c r="D465" s="20" t="s">
        <v>14</v>
      </c>
      <c r="E465" s="20" t="s">
        <v>153</v>
      </c>
      <c r="F465" s="20"/>
      <c r="G465" s="100">
        <f>G466+G471</f>
        <v>4524</v>
      </c>
      <c r="H465" s="100">
        <f t="shared" ref="H465" si="104">H466+H471</f>
        <v>0</v>
      </c>
      <c r="I465" s="100">
        <f t="shared" si="90"/>
        <v>4524</v>
      </c>
    </row>
    <row r="466" spans="1:13" s="2" customFormat="1" ht="24">
      <c r="A466" s="24" t="s">
        <v>185</v>
      </c>
      <c r="B466" s="30">
        <v>800</v>
      </c>
      <c r="C466" s="30">
        <v>10</v>
      </c>
      <c r="D466" s="20" t="s">
        <v>14</v>
      </c>
      <c r="E466" s="20" t="s">
        <v>228</v>
      </c>
      <c r="F466" s="20"/>
      <c r="G466" s="100">
        <f>G469+G467</f>
        <v>4524</v>
      </c>
      <c r="H466" s="100">
        <f>H469+H467</f>
        <v>0</v>
      </c>
      <c r="I466" s="100">
        <f t="shared" si="90"/>
        <v>4524</v>
      </c>
    </row>
    <row r="467" spans="1:13" s="2" customFormat="1" ht="12" hidden="1">
      <c r="A467" s="24" t="s">
        <v>67</v>
      </c>
      <c r="B467" s="30">
        <v>800</v>
      </c>
      <c r="C467" s="30">
        <v>10</v>
      </c>
      <c r="D467" s="20" t="s">
        <v>14</v>
      </c>
      <c r="E467" s="20" t="s">
        <v>228</v>
      </c>
      <c r="F467" s="20" t="s">
        <v>65</v>
      </c>
      <c r="G467" s="100">
        <f>G468</f>
        <v>0</v>
      </c>
      <c r="H467" s="100">
        <f>H468</f>
        <v>0</v>
      </c>
      <c r="I467" s="100">
        <f t="shared" si="90"/>
        <v>0</v>
      </c>
    </row>
    <row r="468" spans="1:13" s="2" customFormat="1" ht="12" hidden="1">
      <c r="A468" s="24" t="s">
        <v>84</v>
      </c>
      <c r="B468" s="30">
        <v>800</v>
      </c>
      <c r="C468" s="30">
        <v>10</v>
      </c>
      <c r="D468" s="20" t="s">
        <v>14</v>
      </c>
      <c r="E468" s="20" t="s">
        <v>228</v>
      </c>
      <c r="F468" s="20" t="s">
        <v>66</v>
      </c>
      <c r="G468" s="100"/>
      <c r="H468" s="100"/>
      <c r="I468" s="100">
        <f t="shared" si="90"/>
        <v>0</v>
      </c>
    </row>
    <row r="469" spans="1:13" s="53" customFormat="1" ht="14.25" customHeight="1">
      <c r="A469" s="21" t="s">
        <v>127</v>
      </c>
      <c r="B469" s="30">
        <v>800</v>
      </c>
      <c r="C469" s="30">
        <v>10</v>
      </c>
      <c r="D469" s="20" t="s">
        <v>14</v>
      </c>
      <c r="E469" s="20" t="s">
        <v>228</v>
      </c>
      <c r="F469" s="20" t="s">
        <v>124</v>
      </c>
      <c r="G469" s="100">
        <f t="shared" ref="G469:H469" si="105">G470</f>
        <v>4524</v>
      </c>
      <c r="H469" s="100">
        <f t="shared" si="105"/>
        <v>0</v>
      </c>
      <c r="I469" s="100">
        <f t="shared" si="90"/>
        <v>4524</v>
      </c>
      <c r="J469" s="5"/>
      <c r="K469" s="5"/>
      <c r="L469" s="5"/>
      <c r="M469" s="5"/>
    </row>
    <row r="470" spans="1:13" s="2" customFormat="1" ht="12">
      <c r="A470" s="21" t="s">
        <v>126</v>
      </c>
      <c r="B470" s="30">
        <v>800</v>
      </c>
      <c r="C470" s="30">
        <v>10</v>
      </c>
      <c r="D470" s="20" t="s">
        <v>14</v>
      </c>
      <c r="E470" s="20" t="s">
        <v>228</v>
      </c>
      <c r="F470" s="20" t="s">
        <v>125</v>
      </c>
      <c r="G470" s="100">
        <v>4524</v>
      </c>
      <c r="H470" s="101"/>
      <c r="I470" s="100">
        <f t="shared" si="90"/>
        <v>4524</v>
      </c>
    </row>
    <row r="471" spans="1:13" s="2" customFormat="1" ht="24" hidden="1">
      <c r="A471" s="86" t="s">
        <v>184</v>
      </c>
      <c r="B471" s="20" t="s">
        <v>22</v>
      </c>
      <c r="C471" s="20" t="s">
        <v>13</v>
      </c>
      <c r="D471" s="20" t="s">
        <v>14</v>
      </c>
      <c r="E471" s="20" t="s">
        <v>220</v>
      </c>
      <c r="F471" s="20"/>
      <c r="G471" s="100">
        <f>G472</f>
        <v>0</v>
      </c>
      <c r="H471" s="100">
        <f t="shared" ref="H471:H472" si="106">H472</f>
        <v>0</v>
      </c>
      <c r="I471" s="100">
        <f t="shared" si="90"/>
        <v>0</v>
      </c>
    </row>
    <row r="472" spans="1:13" s="2" customFormat="1" ht="12" hidden="1">
      <c r="A472" s="21" t="s">
        <v>127</v>
      </c>
      <c r="B472" s="20" t="s">
        <v>22</v>
      </c>
      <c r="C472" s="20" t="s">
        <v>13</v>
      </c>
      <c r="D472" s="20" t="s">
        <v>14</v>
      </c>
      <c r="E472" s="20" t="s">
        <v>220</v>
      </c>
      <c r="F472" s="20" t="s">
        <v>124</v>
      </c>
      <c r="G472" s="100">
        <f>G473</f>
        <v>0</v>
      </c>
      <c r="H472" s="100">
        <f t="shared" si="106"/>
        <v>0</v>
      </c>
      <c r="I472" s="100">
        <f t="shared" si="90"/>
        <v>0</v>
      </c>
    </row>
    <row r="473" spans="1:13" s="2" customFormat="1" ht="12" hidden="1">
      <c r="A473" s="21" t="s">
        <v>126</v>
      </c>
      <c r="B473" s="20" t="s">
        <v>22</v>
      </c>
      <c r="C473" s="20" t="s">
        <v>13</v>
      </c>
      <c r="D473" s="20" t="s">
        <v>14</v>
      </c>
      <c r="E473" s="20" t="s">
        <v>220</v>
      </c>
      <c r="F473" s="20" t="s">
        <v>125</v>
      </c>
      <c r="G473" s="100"/>
      <c r="H473" s="101"/>
      <c r="I473" s="100">
        <f t="shared" si="90"/>
        <v>0</v>
      </c>
    </row>
    <row r="474" spans="1:13" s="2" customFormat="1" ht="11.4">
      <c r="A474" s="25" t="s">
        <v>215</v>
      </c>
      <c r="B474" s="16" t="s">
        <v>22</v>
      </c>
      <c r="C474" s="16" t="s">
        <v>13</v>
      </c>
      <c r="D474" s="16" t="s">
        <v>15</v>
      </c>
      <c r="E474" s="16"/>
      <c r="F474" s="16"/>
      <c r="G474" s="98">
        <f t="shared" ref="G474:H477" si="107">G475</f>
        <v>385</v>
      </c>
      <c r="H474" s="98">
        <f t="shared" si="107"/>
        <v>0</v>
      </c>
      <c r="I474" s="98">
        <f t="shared" si="90"/>
        <v>385</v>
      </c>
    </row>
    <row r="475" spans="1:13" s="2" customFormat="1" ht="12">
      <c r="A475" s="21" t="s">
        <v>222</v>
      </c>
      <c r="B475" s="18" t="s">
        <v>22</v>
      </c>
      <c r="C475" s="18" t="s">
        <v>13</v>
      </c>
      <c r="D475" s="18" t="s">
        <v>15</v>
      </c>
      <c r="E475" s="18" t="s">
        <v>176</v>
      </c>
      <c r="F475" s="18"/>
      <c r="G475" s="99">
        <f t="shared" si="107"/>
        <v>385</v>
      </c>
      <c r="H475" s="99">
        <f t="shared" si="107"/>
        <v>0</v>
      </c>
      <c r="I475" s="99">
        <f t="shared" si="90"/>
        <v>385</v>
      </c>
    </row>
    <row r="476" spans="1:13" s="2" customFormat="1" ht="12">
      <c r="A476" s="21" t="s">
        <v>102</v>
      </c>
      <c r="B476" s="20" t="s">
        <v>22</v>
      </c>
      <c r="C476" s="20" t="s">
        <v>13</v>
      </c>
      <c r="D476" s="20" t="s">
        <v>15</v>
      </c>
      <c r="E476" s="20" t="s">
        <v>177</v>
      </c>
      <c r="F476" s="20"/>
      <c r="G476" s="100">
        <f t="shared" si="107"/>
        <v>385</v>
      </c>
      <c r="H476" s="100">
        <f t="shared" si="107"/>
        <v>0</v>
      </c>
      <c r="I476" s="100">
        <f t="shared" si="90"/>
        <v>385</v>
      </c>
    </row>
    <row r="477" spans="1:13" s="2" customFormat="1" ht="12">
      <c r="A477" s="24" t="s">
        <v>77</v>
      </c>
      <c r="B477" s="20" t="s">
        <v>22</v>
      </c>
      <c r="C477" s="20" t="s">
        <v>13</v>
      </c>
      <c r="D477" s="20" t="s">
        <v>15</v>
      </c>
      <c r="E477" s="20" t="s">
        <v>177</v>
      </c>
      <c r="F477" s="20" t="s">
        <v>76</v>
      </c>
      <c r="G477" s="100">
        <f t="shared" si="107"/>
        <v>385</v>
      </c>
      <c r="H477" s="100">
        <f t="shared" si="107"/>
        <v>0</v>
      </c>
      <c r="I477" s="100">
        <f t="shared" si="90"/>
        <v>385</v>
      </c>
    </row>
    <row r="478" spans="1:13" s="2" customFormat="1" ht="12">
      <c r="A478" s="21" t="s">
        <v>258</v>
      </c>
      <c r="B478" s="20" t="s">
        <v>22</v>
      </c>
      <c r="C478" s="20" t="s">
        <v>13</v>
      </c>
      <c r="D478" s="20" t="s">
        <v>15</v>
      </c>
      <c r="E478" s="20" t="s">
        <v>177</v>
      </c>
      <c r="F478" s="20" t="s">
        <v>207</v>
      </c>
      <c r="G478" s="100">
        <v>385</v>
      </c>
      <c r="H478" s="101"/>
      <c r="I478" s="100">
        <f t="shared" si="90"/>
        <v>385</v>
      </c>
    </row>
    <row r="479" spans="1:13" s="2" customFormat="1" ht="11.4">
      <c r="A479" s="15" t="s">
        <v>31</v>
      </c>
      <c r="B479" s="16" t="s">
        <v>22</v>
      </c>
      <c r="C479" s="16" t="s">
        <v>44</v>
      </c>
      <c r="D479" s="16"/>
      <c r="E479" s="16"/>
      <c r="F479" s="16"/>
      <c r="G479" s="98">
        <f>G480+G487</f>
        <v>4616.6000000000004</v>
      </c>
      <c r="H479" s="98">
        <f>H480+H487</f>
        <v>0</v>
      </c>
      <c r="I479" s="98">
        <f t="shared" ref="I479:I554" si="108">G479+H479</f>
        <v>4616.6000000000004</v>
      </c>
    </row>
    <row r="480" spans="1:13" s="2" customFormat="1" ht="12">
      <c r="A480" s="33" t="s">
        <v>54</v>
      </c>
      <c r="B480" s="18" t="s">
        <v>22</v>
      </c>
      <c r="C480" s="18" t="s">
        <v>44</v>
      </c>
      <c r="D480" s="18" t="s">
        <v>5</v>
      </c>
      <c r="E480" s="18"/>
      <c r="F480" s="18"/>
      <c r="G480" s="99">
        <f t="shared" ref="G480:H480" si="109">G481</f>
        <v>150</v>
      </c>
      <c r="H480" s="99">
        <f t="shared" si="109"/>
        <v>0</v>
      </c>
      <c r="I480" s="99">
        <f t="shared" si="108"/>
        <v>150</v>
      </c>
    </row>
    <row r="481" spans="1:86" s="2" customFormat="1" ht="12">
      <c r="A481" s="24" t="s">
        <v>415</v>
      </c>
      <c r="B481" s="20" t="s">
        <v>22</v>
      </c>
      <c r="C481" s="20" t="s">
        <v>44</v>
      </c>
      <c r="D481" s="20" t="s">
        <v>5</v>
      </c>
      <c r="E481" s="20" t="s">
        <v>152</v>
      </c>
      <c r="F481" s="20"/>
      <c r="G481" s="100">
        <f>G482</f>
        <v>150</v>
      </c>
      <c r="H481" s="100">
        <f>H482</f>
        <v>0</v>
      </c>
      <c r="I481" s="100">
        <f t="shared" si="108"/>
        <v>150</v>
      </c>
    </row>
    <row r="482" spans="1:86" s="2" customFormat="1" ht="12">
      <c r="A482" s="24" t="s">
        <v>83</v>
      </c>
      <c r="B482" s="20" t="s">
        <v>22</v>
      </c>
      <c r="C482" s="20" t="s">
        <v>44</v>
      </c>
      <c r="D482" s="20" t="s">
        <v>5</v>
      </c>
      <c r="E482" s="20" t="s">
        <v>416</v>
      </c>
      <c r="F482" s="20"/>
      <c r="G482" s="100">
        <f>G485+G483</f>
        <v>150</v>
      </c>
      <c r="H482" s="100">
        <f t="shared" ref="H482" si="110">H485+H483</f>
        <v>0</v>
      </c>
      <c r="I482" s="100">
        <f t="shared" si="108"/>
        <v>150</v>
      </c>
    </row>
    <row r="483" spans="1:86" s="2" customFormat="1" ht="24">
      <c r="A483" s="21" t="s">
        <v>483</v>
      </c>
      <c r="B483" s="20" t="s">
        <v>22</v>
      </c>
      <c r="C483" s="20" t="s">
        <v>44</v>
      </c>
      <c r="D483" s="20" t="s">
        <v>5</v>
      </c>
      <c r="E483" s="20" t="s">
        <v>416</v>
      </c>
      <c r="F483" s="20" t="s">
        <v>58</v>
      </c>
      <c r="G483" s="100">
        <f>G484</f>
        <v>108.8</v>
      </c>
      <c r="H483" s="100">
        <f t="shared" ref="H483" si="111">H484</f>
        <v>7</v>
      </c>
      <c r="I483" s="100">
        <f t="shared" si="108"/>
        <v>115.8</v>
      </c>
    </row>
    <row r="484" spans="1:86" s="10" customFormat="1" ht="13.8">
      <c r="A484" s="21" t="s">
        <v>61</v>
      </c>
      <c r="B484" s="20" t="s">
        <v>22</v>
      </c>
      <c r="C484" s="20" t="s">
        <v>44</v>
      </c>
      <c r="D484" s="20" t="s">
        <v>5</v>
      </c>
      <c r="E484" s="20" t="s">
        <v>416</v>
      </c>
      <c r="F484" s="20" t="s">
        <v>60</v>
      </c>
      <c r="G484" s="100">
        <v>108.8</v>
      </c>
      <c r="H484" s="103">
        <f>7</f>
        <v>7</v>
      </c>
      <c r="I484" s="100">
        <f t="shared" si="108"/>
        <v>115.8</v>
      </c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  <c r="AA484" s="43"/>
      <c r="AB484" s="43"/>
      <c r="AC484" s="43"/>
      <c r="AD484" s="43"/>
      <c r="AE484" s="43"/>
      <c r="AF484" s="43"/>
      <c r="AG484" s="43"/>
      <c r="AH484" s="43"/>
      <c r="AI484" s="43"/>
      <c r="AJ484" s="43"/>
      <c r="AK484" s="43"/>
      <c r="AL484" s="43"/>
      <c r="AM484" s="43"/>
      <c r="AN484" s="43"/>
      <c r="AO484" s="43"/>
      <c r="AP484" s="43"/>
      <c r="AQ484" s="43"/>
      <c r="AR484" s="43"/>
      <c r="AS484" s="43"/>
      <c r="AT484" s="43"/>
      <c r="AU484" s="43"/>
      <c r="AV484" s="43"/>
      <c r="AW484" s="43"/>
      <c r="AX484" s="43"/>
      <c r="AY484" s="43"/>
      <c r="AZ484" s="43"/>
      <c r="BA484" s="43"/>
      <c r="BB484" s="43"/>
      <c r="BC484" s="43"/>
      <c r="BD484" s="43"/>
      <c r="BE484" s="43"/>
      <c r="BF484" s="43"/>
      <c r="BG484" s="43"/>
      <c r="BH484" s="43"/>
      <c r="BI484" s="43"/>
      <c r="BJ484" s="43"/>
      <c r="BK484" s="43"/>
      <c r="BL484" s="43"/>
      <c r="BM484" s="43"/>
      <c r="BN484" s="43"/>
      <c r="BO484" s="43"/>
      <c r="BP484" s="43"/>
      <c r="BQ484" s="43"/>
      <c r="BR484" s="43"/>
      <c r="BS484" s="43"/>
      <c r="BT484" s="43"/>
      <c r="BU484" s="43"/>
      <c r="BV484" s="43"/>
      <c r="BW484" s="43"/>
      <c r="BX484" s="43"/>
      <c r="BY484" s="43"/>
      <c r="BZ484" s="43"/>
      <c r="CA484" s="43"/>
      <c r="CB484" s="43"/>
      <c r="CC484" s="43"/>
      <c r="CD484" s="43"/>
      <c r="CE484" s="43"/>
      <c r="CF484" s="43"/>
      <c r="CG484" s="43"/>
      <c r="CH484" s="43"/>
    </row>
    <row r="485" spans="1:86" s="10" customFormat="1" ht="13.8">
      <c r="A485" s="21" t="s">
        <v>485</v>
      </c>
      <c r="B485" s="20" t="s">
        <v>22</v>
      </c>
      <c r="C485" s="20" t="s">
        <v>44</v>
      </c>
      <c r="D485" s="20" t="s">
        <v>5</v>
      </c>
      <c r="E485" s="20" t="s">
        <v>416</v>
      </c>
      <c r="F485" s="20" t="s">
        <v>65</v>
      </c>
      <c r="G485" s="100">
        <f>G486</f>
        <v>41.2</v>
      </c>
      <c r="H485" s="100">
        <f t="shared" ref="H485" si="112">H486</f>
        <v>-7</v>
      </c>
      <c r="I485" s="100">
        <f t="shared" si="108"/>
        <v>34.200000000000003</v>
      </c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  <c r="AA485" s="43"/>
      <c r="AB485" s="43"/>
      <c r="AC485" s="43"/>
      <c r="AD485" s="43"/>
      <c r="AE485" s="43"/>
      <c r="AF485" s="43"/>
      <c r="AG485" s="43"/>
      <c r="AH485" s="43"/>
      <c r="AI485" s="43"/>
      <c r="AJ485" s="43"/>
      <c r="AK485" s="43"/>
      <c r="AL485" s="43"/>
      <c r="AM485" s="43"/>
      <c r="AN485" s="43"/>
      <c r="AO485" s="43"/>
      <c r="AP485" s="43"/>
      <c r="AQ485" s="43"/>
      <c r="AR485" s="43"/>
      <c r="AS485" s="43"/>
      <c r="AT485" s="43"/>
      <c r="AU485" s="43"/>
      <c r="AV485" s="43"/>
      <c r="AW485" s="43"/>
      <c r="AX485" s="43"/>
      <c r="AY485" s="43"/>
      <c r="AZ485" s="43"/>
      <c r="BA485" s="43"/>
      <c r="BB485" s="43"/>
      <c r="BC485" s="43"/>
      <c r="BD485" s="43"/>
      <c r="BE485" s="43"/>
      <c r="BF485" s="43"/>
      <c r="BG485" s="43"/>
      <c r="BH485" s="43"/>
      <c r="BI485" s="43"/>
      <c r="BJ485" s="43"/>
      <c r="BK485" s="43"/>
      <c r="BL485" s="43"/>
      <c r="BM485" s="43"/>
      <c r="BN485" s="43"/>
      <c r="BO485" s="43"/>
      <c r="BP485" s="43"/>
      <c r="BQ485" s="43"/>
      <c r="BR485" s="43"/>
      <c r="BS485" s="43"/>
      <c r="BT485" s="43"/>
      <c r="BU485" s="43"/>
      <c r="BV485" s="43"/>
      <c r="BW485" s="43"/>
      <c r="BX485" s="43"/>
      <c r="BY485" s="43"/>
      <c r="BZ485" s="43"/>
      <c r="CA485" s="43"/>
      <c r="CB485" s="43"/>
      <c r="CC485" s="43"/>
      <c r="CD485" s="43"/>
      <c r="CE485" s="43"/>
      <c r="CF485" s="43"/>
      <c r="CG485" s="43"/>
      <c r="CH485" s="43"/>
    </row>
    <row r="486" spans="1:86" s="10" customFormat="1" ht="13.8">
      <c r="A486" s="21" t="s">
        <v>86</v>
      </c>
      <c r="B486" s="20" t="s">
        <v>22</v>
      </c>
      <c r="C486" s="20" t="s">
        <v>44</v>
      </c>
      <c r="D486" s="20" t="s">
        <v>5</v>
      </c>
      <c r="E486" s="20" t="s">
        <v>416</v>
      </c>
      <c r="F486" s="20" t="s">
        <v>66</v>
      </c>
      <c r="G486" s="100">
        <v>41.2</v>
      </c>
      <c r="H486" s="103">
        <f>-7</f>
        <v>-7</v>
      </c>
      <c r="I486" s="100">
        <f t="shared" si="108"/>
        <v>34.200000000000003</v>
      </c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  <c r="AA486" s="43"/>
      <c r="AB486" s="43"/>
      <c r="AC486" s="43"/>
      <c r="AD486" s="43"/>
      <c r="AE486" s="43"/>
      <c r="AF486" s="43"/>
      <c r="AG486" s="43"/>
      <c r="AH486" s="43"/>
      <c r="AI486" s="43"/>
      <c r="AJ486" s="43"/>
      <c r="AK486" s="43"/>
      <c r="AL486" s="43"/>
      <c r="AM486" s="43"/>
      <c r="AN486" s="43"/>
      <c r="AO486" s="43"/>
      <c r="AP486" s="43"/>
      <c r="AQ486" s="43"/>
      <c r="AR486" s="43"/>
      <c r="AS486" s="43"/>
      <c r="AT486" s="43"/>
      <c r="AU486" s="43"/>
      <c r="AV486" s="43"/>
      <c r="AW486" s="43"/>
      <c r="AX486" s="43"/>
      <c r="AY486" s="43"/>
      <c r="AZ486" s="43"/>
      <c r="BA486" s="43"/>
      <c r="BB486" s="43"/>
      <c r="BC486" s="43"/>
      <c r="BD486" s="43"/>
      <c r="BE486" s="43"/>
      <c r="BF486" s="43"/>
      <c r="BG486" s="43"/>
      <c r="BH486" s="43"/>
      <c r="BI486" s="43"/>
      <c r="BJ486" s="43"/>
      <c r="BK486" s="43"/>
      <c r="BL486" s="43"/>
      <c r="BM486" s="43"/>
      <c r="BN486" s="43"/>
      <c r="BO486" s="43"/>
      <c r="BP486" s="43"/>
      <c r="BQ486" s="43"/>
      <c r="BR486" s="43"/>
      <c r="BS486" s="43"/>
      <c r="BT486" s="43"/>
      <c r="BU486" s="43"/>
      <c r="BV486" s="43"/>
      <c r="BW486" s="43"/>
      <c r="BX486" s="43"/>
      <c r="BY486" s="43"/>
      <c r="BZ486" s="43"/>
      <c r="CA486" s="43"/>
      <c r="CB486" s="43"/>
      <c r="CC486" s="43"/>
      <c r="CD486" s="43"/>
      <c r="CE486" s="43"/>
      <c r="CF486" s="43"/>
      <c r="CG486" s="43"/>
      <c r="CH486" s="43"/>
    </row>
    <row r="487" spans="1:86" s="10" customFormat="1" ht="13.8">
      <c r="A487" s="33" t="s">
        <v>46</v>
      </c>
      <c r="B487" s="18" t="s">
        <v>22</v>
      </c>
      <c r="C487" s="18" t="s">
        <v>44</v>
      </c>
      <c r="D487" s="18" t="s">
        <v>6</v>
      </c>
      <c r="E487" s="18"/>
      <c r="F487" s="18"/>
      <c r="G487" s="99">
        <f>G488+G494</f>
        <v>4466.6000000000004</v>
      </c>
      <c r="H487" s="99">
        <f>H488+H494</f>
        <v>0</v>
      </c>
      <c r="I487" s="99">
        <f t="shared" si="108"/>
        <v>4466.6000000000004</v>
      </c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  <c r="AA487" s="43"/>
      <c r="AB487" s="43"/>
      <c r="AC487" s="43"/>
      <c r="AD487" s="43"/>
      <c r="AE487" s="43"/>
      <c r="AF487" s="43"/>
      <c r="AG487" s="43"/>
      <c r="AH487" s="43"/>
      <c r="AI487" s="43"/>
      <c r="AJ487" s="43"/>
      <c r="AK487" s="43"/>
      <c r="AL487" s="43"/>
      <c r="AM487" s="43"/>
      <c r="AN487" s="43"/>
      <c r="AO487" s="43"/>
      <c r="AP487" s="43"/>
      <c r="AQ487" s="43"/>
      <c r="AR487" s="43"/>
      <c r="AS487" s="43"/>
      <c r="AT487" s="43"/>
      <c r="AU487" s="43"/>
      <c r="AV487" s="43"/>
      <c r="AW487" s="43"/>
      <c r="AX487" s="43"/>
      <c r="AY487" s="43"/>
      <c r="AZ487" s="43"/>
      <c r="BA487" s="43"/>
      <c r="BB487" s="43"/>
      <c r="BC487" s="43"/>
      <c r="BD487" s="43"/>
      <c r="BE487" s="43"/>
      <c r="BF487" s="43"/>
      <c r="BG487" s="43"/>
      <c r="BH487" s="43"/>
      <c r="BI487" s="43"/>
      <c r="BJ487" s="43"/>
      <c r="BK487" s="43"/>
      <c r="BL487" s="43"/>
      <c r="BM487" s="43"/>
      <c r="BN487" s="43"/>
      <c r="BO487" s="43"/>
      <c r="BP487" s="43"/>
      <c r="BQ487" s="43"/>
      <c r="BR487" s="43"/>
      <c r="BS487" s="43"/>
      <c r="BT487" s="43"/>
      <c r="BU487" s="43"/>
      <c r="BV487" s="43"/>
      <c r="BW487" s="43"/>
      <c r="BX487" s="43"/>
      <c r="BY487" s="43"/>
      <c r="BZ487" s="43"/>
      <c r="CA487" s="43"/>
      <c r="CB487" s="43"/>
      <c r="CC487" s="43"/>
      <c r="CD487" s="43"/>
      <c r="CE487" s="43"/>
      <c r="CF487" s="43"/>
      <c r="CG487" s="43"/>
      <c r="CH487" s="43"/>
    </row>
    <row r="488" spans="1:86" s="10" customFormat="1" ht="13.8">
      <c r="A488" s="24" t="s">
        <v>415</v>
      </c>
      <c r="B488" s="20" t="s">
        <v>22</v>
      </c>
      <c r="C488" s="20" t="s">
        <v>44</v>
      </c>
      <c r="D488" s="20" t="s">
        <v>6</v>
      </c>
      <c r="E488" s="20" t="s">
        <v>152</v>
      </c>
      <c r="F488" s="20"/>
      <c r="G488" s="100">
        <f>G489</f>
        <v>50</v>
      </c>
      <c r="H488" s="100">
        <f>H489</f>
        <v>0</v>
      </c>
      <c r="I488" s="100">
        <f t="shared" si="108"/>
        <v>50</v>
      </c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  <c r="AA488" s="43"/>
      <c r="AB488" s="43"/>
      <c r="AC488" s="43"/>
      <c r="AD488" s="43"/>
      <c r="AE488" s="43"/>
      <c r="AF488" s="43"/>
      <c r="AG488" s="43"/>
      <c r="AH488" s="43"/>
      <c r="AI488" s="43"/>
      <c r="AJ488" s="43"/>
      <c r="AK488" s="43"/>
      <c r="AL488" s="43"/>
      <c r="AM488" s="43"/>
      <c r="AN488" s="43"/>
      <c r="AO488" s="43"/>
      <c r="AP488" s="43"/>
      <c r="AQ488" s="43"/>
      <c r="AR488" s="43"/>
      <c r="AS488" s="43"/>
      <c r="AT488" s="43"/>
      <c r="AU488" s="43"/>
      <c r="AV488" s="43"/>
      <c r="AW488" s="43"/>
      <c r="AX488" s="43"/>
      <c r="AY488" s="43"/>
      <c r="AZ488" s="43"/>
      <c r="BA488" s="43"/>
      <c r="BB488" s="43"/>
      <c r="BC488" s="43"/>
      <c r="BD488" s="43"/>
      <c r="BE488" s="43"/>
      <c r="BF488" s="43"/>
      <c r="BG488" s="43"/>
      <c r="BH488" s="43"/>
      <c r="BI488" s="43"/>
      <c r="BJ488" s="43"/>
      <c r="BK488" s="43"/>
      <c r="BL488" s="43"/>
      <c r="BM488" s="43"/>
      <c r="BN488" s="43"/>
      <c r="BO488" s="43"/>
      <c r="BP488" s="43"/>
      <c r="BQ488" s="43"/>
      <c r="BR488" s="43"/>
      <c r="BS488" s="43"/>
      <c r="BT488" s="43"/>
      <c r="BU488" s="43"/>
      <c r="BV488" s="43"/>
      <c r="BW488" s="43"/>
      <c r="BX488" s="43"/>
      <c r="BY488" s="43"/>
      <c r="BZ488" s="43"/>
      <c r="CA488" s="43"/>
      <c r="CB488" s="43"/>
      <c r="CC488" s="43"/>
      <c r="CD488" s="43"/>
      <c r="CE488" s="43"/>
      <c r="CF488" s="43"/>
      <c r="CG488" s="43"/>
      <c r="CH488" s="43"/>
    </row>
    <row r="489" spans="1:86" s="10" customFormat="1" ht="13.8">
      <c r="A489" s="24" t="s">
        <v>83</v>
      </c>
      <c r="B489" s="20" t="s">
        <v>22</v>
      </c>
      <c r="C489" s="20" t="s">
        <v>44</v>
      </c>
      <c r="D489" s="20" t="s">
        <v>6</v>
      </c>
      <c r="E489" s="20" t="s">
        <v>416</v>
      </c>
      <c r="F489" s="20"/>
      <c r="G489" s="100">
        <f>G492+G490</f>
        <v>50</v>
      </c>
      <c r="H489" s="100">
        <f t="shared" ref="H489" si="113">H492+H490</f>
        <v>0</v>
      </c>
      <c r="I489" s="100">
        <f t="shared" si="108"/>
        <v>50</v>
      </c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  <c r="AA489" s="43"/>
      <c r="AB489" s="43"/>
      <c r="AC489" s="43"/>
      <c r="AD489" s="43"/>
      <c r="AE489" s="43"/>
      <c r="AF489" s="43"/>
      <c r="AG489" s="43"/>
      <c r="AH489" s="43"/>
      <c r="AI489" s="43"/>
      <c r="AJ489" s="43"/>
      <c r="AK489" s="43"/>
      <c r="AL489" s="43"/>
      <c r="AM489" s="43"/>
      <c r="AN489" s="43"/>
      <c r="AO489" s="43"/>
      <c r="AP489" s="43"/>
      <c r="AQ489" s="43"/>
      <c r="AR489" s="43"/>
      <c r="AS489" s="43"/>
      <c r="AT489" s="43"/>
      <c r="AU489" s="43"/>
      <c r="AV489" s="43"/>
      <c r="AW489" s="43"/>
      <c r="AX489" s="43"/>
      <c r="AY489" s="43"/>
      <c r="AZ489" s="43"/>
      <c r="BA489" s="43"/>
      <c r="BB489" s="43"/>
      <c r="BC489" s="43"/>
      <c r="BD489" s="43"/>
      <c r="BE489" s="43"/>
      <c r="BF489" s="43"/>
      <c r="BG489" s="43"/>
      <c r="BH489" s="43"/>
      <c r="BI489" s="43"/>
      <c r="BJ489" s="43"/>
      <c r="BK489" s="43"/>
      <c r="BL489" s="43"/>
      <c r="BM489" s="43"/>
      <c r="BN489" s="43"/>
      <c r="BO489" s="43"/>
      <c r="BP489" s="43"/>
      <c r="BQ489" s="43"/>
      <c r="BR489" s="43"/>
      <c r="BS489" s="43"/>
      <c r="BT489" s="43"/>
      <c r="BU489" s="43"/>
      <c r="BV489" s="43"/>
      <c r="BW489" s="43"/>
      <c r="BX489" s="43"/>
      <c r="BY489" s="43"/>
      <c r="BZ489" s="43"/>
      <c r="CA489" s="43"/>
      <c r="CB489" s="43"/>
      <c r="CC489" s="43"/>
      <c r="CD489" s="43"/>
      <c r="CE489" s="43"/>
      <c r="CF489" s="43"/>
      <c r="CG489" s="43"/>
      <c r="CH489" s="43"/>
    </row>
    <row r="490" spans="1:86" s="10" customFormat="1" ht="24">
      <c r="A490" s="21" t="s">
        <v>483</v>
      </c>
      <c r="B490" s="20" t="s">
        <v>22</v>
      </c>
      <c r="C490" s="20" t="s">
        <v>44</v>
      </c>
      <c r="D490" s="20" t="s">
        <v>6</v>
      </c>
      <c r="E490" s="20" t="s">
        <v>416</v>
      </c>
      <c r="F490" s="20" t="s">
        <v>58</v>
      </c>
      <c r="G490" s="100">
        <f>G491</f>
        <v>40.6</v>
      </c>
      <c r="H490" s="100">
        <f t="shared" ref="H490" si="114">H491</f>
        <v>1.3</v>
      </c>
      <c r="I490" s="100">
        <f t="shared" si="108"/>
        <v>41.9</v>
      </c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  <c r="AA490" s="43"/>
      <c r="AB490" s="43"/>
      <c r="AC490" s="43"/>
      <c r="AD490" s="43"/>
      <c r="AE490" s="43"/>
      <c r="AF490" s="43"/>
      <c r="AG490" s="43"/>
      <c r="AH490" s="43"/>
      <c r="AI490" s="43"/>
      <c r="AJ490" s="43"/>
      <c r="AK490" s="43"/>
      <c r="AL490" s="43"/>
      <c r="AM490" s="43"/>
      <c r="AN490" s="43"/>
      <c r="AO490" s="43"/>
      <c r="AP490" s="43"/>
      <c r="AQ490" s="43"/>
      <c r="AR490" s="43"/>
      <c r="AS490" s="43"/>
      <c r="AT490" s="43"/>
      <c r="AU490" s="43"/>
      <c r="AV490" s="43"/>
      <c r="AW490" s="43"/>
      <c r="AX490" s="43"/>
      <c r="AY490" s="43"/>
      <c r="AZ490" s="43"/>
      <c r="BA490" s="43"/>
      <c r="BB490" s="43"/>
      <c r="BC490" s="43"/>
      <c r="BD490" s="43"/>
      <c r="BE490" s="43"/>
      <c r="BF490" s="43"/>
      <c r="BG490" s="43"/>
      <c r="BH490" s="43"/>
      <c r="BI490" s="43"/>
      <c r="BJ490" s="43"/>
      <c r="BK490" s="43"/>
      <c r="BL490" s="43"/>
      <c r="BM490" s="43"/>
      <c r="BN490" s="43"/>
      <c r="BO490" s="43"/>
      <c r="BP490" s="43"/>
      <c r="BQ490" s="43"/>
      <c r="BR490" s="43"/>
      <c r="BS490" s="43"/>
      <c r="BT490" s="43"/>
      <c r="BU490" s="43"/>
      <c r="BV490" s="43"/>
      <c r="BW490" s="43"/>
      <c r="BX490" s="43"/>
      <c r="BY490" s="43"/>
      <c r="BZ490" s="43"/>
      <c r="CA490" s="43"/>
      <c r="CB490" s="43"/>
      <c r="CC490" s="43"/>
      <c r="CD490" s="43"/>
      <c r="CE490" s="43"/>
      <c r="CF490" s="43"/>
      <c r="CG490" s="43"/>
      <c r="CH490" s="43"/>
    </row>
    <row r="491" spans="1:86" s="10" customFormat="1" ht="13.8">
      <c r="A491" s="21" t="s">
        <v>61</v>
      </c>
      <c r="B491" s="20" t="s">
        <v>22</v>
      </c>
      <c r="C491" s="20" t="s">
        <v>44</v>
      </c>
      <c r="D491" s="20" t="s">
        <v>6</v>
      </c>
      <c r="E491" s="20" t="s">
        <v>416</v>
      </c>
      <c r="F491" s="20" t="s">
        <v>60</v>
      </c>
      <c r="G491" s="100">
        <v>40.6</v>
      </c>
      <c r="H491" s="103">
        <f>1.3</f>
        <v>1.3</v>
      </c>
      <c r="I491" s="100">
        <f t="shared" si="108"/>
        <v>41.9</v>
      </c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  <c r="AA491" s="43"/>
      <c r="AB491" s="43"/>
      <c r="AC491" s="43"/>
      <c r="AD491" s="43"/>
      <c r="AE491" s="43"/>
      <c r="AF491" s="43"/>
      <c r="AG491" s="43"/>
      <c r="AH491" s="43"/>
      <c r="AI491" s="43"/>
      <c r="AJ491" s="43"/>
      <c r="AK491" s="43"/>
      <c r="AL491" s="43"/>
      <c r="AM491" s="43"/>
      <c r="AN491" s="43"/>
      <c r="AO491" s="43"/>
      <c r="AP491" s="43"/>
      <c r="AQ491" s="43"/>
      <c r="AR491" s="43"/>
      <c r="AS491" s="43"/>
      <c r="AT491" s="43"/>
      <c r="AU491" s="43"/>
      <c r="AV491" s="43"/>
      <c r="AW491" s="43"/>
      <c r="AX491" s="43"/>
      <c r="AY491" s="43"/>
      <c r="AZ491" s="43"/>
      <c r="BA491" s="43"/>
      <c r="BB491" s="43"/>
      <c r="BC491" s="43"/>
      <c r="BD491" s="43"/>
      <c r="BE491" s="43"/>
      <c r="BF491" s="43"/>
      <c r="BG491" s="43"/>
      <c r="BH491" s="43"/>
      <c r="BI491" s="43"/>
      <c r="BJ491" s="43"/>
      <c r="BK491" s="43"/>
      <c r="BL491" s="43"/>
      <c r="BM491" s="43"/>
      <c r="BN491" s="43"/>
      <c r="BO491" s="43"/>
      <c r="BP491" s="43"/>
      <c r="BQ491" s="43"/>
      <c r="BR491" s="43"/>
      <c r="BS491" s="43"/>
      <c r="BT491" s="43"/>
      <c r="BU491" s="43"/>
      <c r="BV491" s="43"/>
      <c r="BW491" s="43"/>
      <c r="BX491" s="43"/>
      <c r="BY491" s="43"/>
      <c r="BZ491" s="43"/>
      <c r="CA491" s="43"/>
      <c r="CB491" s="43"/>
      <c r="CC491" s="43"/>
      <c r="CD491" s="43"/>
      <c r="CE491" s="43"/>
      <c r="CF491" s="43"/>
      <c r="CG491" s="43"/>
      <c r="CH491" s="43"/>
    </row>
    <row r="492" spans="1:86" s="10" customFormat="1" ht="13.8">
      <c r="A492" s="21" t="s">
        <v>485</v>
      </c>
      <c r="B492" s="20" t="s">
        <v>22</v>
      </c>
      <c r="C492" s="20" t="s">
        <v>44</v>
      </c>
      <c r="D492" s="20" t="s">
        <v>6</v>
      </c>
      <c r="E492" s="20" t="s">
        <v>416</v>
      </c>
      <c r="F492" s="20" t="s">
        <v>65</v>
      </c>
      <c r="G492" s="100">
        <f>G493</f>
        <v>9.4</v>
      </c>
      <c r="H492" s="100">
        <f t="shared" ref="H492" si="115">H493</f>
        <v>-1.3</v>
      </c>
      <c r="I492" s="100">
        <f t="shared" si="108"/>
        <v>8.1</v>
      </c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  <c r="AA492" s="43"/>
      <c r="AB492" s="43"/>
      <c r="AC492" s="43"/>
      <c r="AD492" s="43"/>
      <c r="AE492" s="43"/>
      <c r="AF492" s="43"/>
      <c r="AG492" s="43"/>
      <c r="AH492" s="43"/>
      <c r="AI492" s="43"/>
      <c r="AJ492" s="43"/>
      <c r="AK492" s="43"/>
      <c r="AL492" s="43"/>
      <c r="AM492" s="43"/>
      <c r="AN492" s="43"/>
      <c r="AO492" s="43"/>
      <c r="AP492" s="43"/>
      <c r="AQ492" s="43"/>
      <c r="AR492" s="43"/>
      <c r="AS492" s="43"/>
      <c r="AT492" s="43"/>
      <c r="AU492" s="43"/>
      <c r="AV492" s="43"/>
      <c r="AW492" s="43"/>
      <c r="AX492" s="43"/>
      <c r="AY492" s="43"/>
      <c r="AZ492" s="43"/>
      <c r="BA492" s="43"/>
      <c r="BB492" s="43"/>
      <c r="BC492" s="43"/>
      <c r="BD492" s="43"/>
      <c r="BE492" s="43"/>
      <c r="BF492" s="43"/>
      <c r="BG492" s="43"/>
      <c r="BH492" s="43"/>
      <c r="BI492" s="43"/>
      <c r="BJ492" s="43"/>
      <c r="BK492" s="43"/>
      <c r="BL492" s="43"/>
      <c r="BM492" s="43"/>
      <c r="BN492" s="43"/>
      <c r="BO492" s="43"/>
      <c r="BP492" s="43"/>
      <c r="BQ492" s="43"/>
      <c r="BR492" s="43"/>
      <c r="BS492" s="43"/>
      <c r="BT492" s="43"/>
      <c r="BU492" s="43"/>
      <c r="BV492" s="43"/>
      <c r="BW492" s="43"/>
      <c r="BX492" s="43"/>
      <c r="BY492" s="43"/>
      <c r="BZ492" s="43"/>
      <c r="CA492" s="43"/>
      <c r="CB492" s="43"/>
      <c r="CC492" s="43"/>
      <c r="CD492" s="43"/>
      <c r="CE492" s="43"/>
      <c r="CF492" s="43"/>
      <c r="CG492" s="43"/>
      <c r="CH492" s="43"/>
    </row>
    <row r="493" spans="1:86" s="10" customFormat="1" ht="13.8">
      <c r="A493" s="21" t="s">
        <v>86</v>
      </c>
      <c r="B493" s="20" t="s">
        <v>22</v>
      </c>
      <c r="C493" s="20" t="s">
        <v>44</v>
      </c>
      <c r="D493" s="20" t="s">
        <v>6</v>
      </c>
      <c r="E493" s="20" t="s">
        <v>416</v>
      </c>
      <c r="F493" s="20" t="s">
        <v>66</v>
      </c>
      <c r="G493" s="100">
        <v>9.4</v>
      </c>
      <c r="H493" s="103">
        <f>-1.3</f>
        <v>-1.3</v>
      </c>
      <c r="I493" s="100">
        <f t="shared" si="108"/>
        <v>8.1</v>
      </c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  <c r="AA493" s="43"/>
      <c r="AB493" s="43"/>
      <c r="AC493" s="43"/>
      <c r="AD493" s="43"/>
      <c r="AE493" s="43"/>
      <c r="AF493" s="43"/>
      <c r="AG493" s="43"/>
      <c r="AH493" s="43"/>
      <c r="AI493" s="43"/>
      <c r="AJ493" s="43"/>
      <c r="AK493" s="43"/>
      <c r="AL493" s="43"/>
      <c r="AM493" s="43"/>
      <c r="AN493" s="43"/>
      <c r="AO493" s="43"/>
      <c r="AP493" s="43"/>
      <c r="AQ493" s="43"/>
      <c r="AR493" s="43"/>
      <c r="AS493" s="43"/>
      <c r="AT493" s="43"/>
      <c r="AU493" s="43"/>
      <c r="AV493" s="43"/>
      <c r="AW493" s="43"/>
      <c r="AX493" s="43"/>
      <c r="AY493" s="43"/>
      <c r="AZ493" s="43"/>
      <c r="BA493" s="43"/>
      <c r="BB493" s="43"/>
      <c r="BC493" s="43"/>
      <c r="BD493" s="43"/>
      <c r="BE493" s="43"/>
      <c r="BF493" s="43"/>
      <c r="BG493" s="43"/>
      <c r="BH493" s="43"/>
      <c r="BI493" s="43"/>
      <c r="BJ493" s="43"/>
      <c r="BK493" s="43"/>
      <c r="BL493" s="43"/>
      <c r="BM493" s="43"/>
      <c r="BN493" s="43"/>
      <c r="BO493" s="43"/>
      <c r="BP493" s="43"/>
      <c r="BQ493" s="43"/>
      <c r="BR493" s="43"/>
      <c r="BS493" s="43"/>
      <c r="BT493" s="43"/>
      <c r="BU493" s="43"/>
      <c r="BV493" s="43"/>
      <c r="BW493" s="43"/>
      <c r="BX493" s="43"/>
      <c r="BY493" s="43"/>
      <c r="BZ493" s="43"/>
      <c r="CA493" s="43"/>
      <c r="CB493" s="43"/>
      <c r="CC493" s="43"/>
      <c r="CD493" s="43"/>
      <c r="CE493" s="43"/>
      <c r="CF493" s="43"/>
      <c r="CG493" s="43"/>
      <c r="CH493" s="43"/>
    </row>
    <row r="494" spans="1:86" s="10" customFormat="1" ht="24">
      <c r="A494" s="29" t="s">
        <v>296</v>
      </c>
      <c r="B494" s="20" t="s">
        <v>22</v>
      </c>
      <c r="C494" s="20" t="s">
        <v>44</v>
      </c>
      <c r="D494" s="20" t="s">
        <v>6</v>
      </c>
      <c r="E494" s="20" t="s">
        <v>298</v>
      </c>
      <c r="F494" s="20"/>
      <c r="G494" s="100">
        <f t="shared" ref="G494:H500" si="116">G495</f>
        <v>4416.6000000000004</v>
      </c>
      <c r="H494" s="100">
        <f t="shared" si="116"/>
        <v>0</v>
      </c>
      <c r="I494" s="100">
        <f t="shared" si="108"/>
        <v>4416.6000000000004</v>
      </c>
      <c r="J494" s="43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  <c r="AA494" s="43"/>
      <c r="AB494" s="43"/>
      <c r="AC494" s="43"/>
      <c r="AD494" s="43"/>
      <c r="AE494" s="43"/>
      <c r="AF494" s="43"/>
      <c r="AG494" s="43"/>
      <c r="AH494" s="43"/>
      <c r="AI494" s="43"/>
      <c r="AJ494" s="43"/>
      <c r="AK494" s="43"/>
      <c r="AL494" s="43"/>
      <c r="AM494" s="43"/>
      <c r="AN494" s="43"/>
      <c r="AO494" s="43"/>
      <c r="AP494" s="43"/>
      <c r="AQ494" s="43"/>
      <c r="AR494" s="43"/>
      <c r="AS494" s="43"/>
      <c r="AT494" s="43"/>
      <c r="AU494" s="43"/>
      <c r="AV494" s="43"/>
      <c r="AW494" s="43"/>
      <c r="AX494" s="43"/>
      <c r="AY494" s="43"/>
      <c r="AZ494" s="43"/>
      <c r="BA494" s="43"/>
      <c r="BB494" s="43"/>
      <c r="BC494" s="43"/>
      <c r="BD494" s="43"/>
      <c r="BE494" s="43"/>
      <c r="BF494" s="43"/>
      <c r="BG494" s="43"/>
      <c r="BH494" s="43"/>
      <c r="BI494" s="43"/>
      <c r="BJ494" s="43"/>
      <c r="BK494" s="43"/>
      <c r="BL494" s="43"/>
      <c r="BM494" s="43"/>
      <c r="BN494" s="43"/>
      <c r="BO494" s="43"/>
      <c r="BP494" s="43"/>
      <c r="BQ494" s="43"/>
      <c r="BR494" s="43"/>
      <c r="BS494" s="43"/>
      <c r="BT494" s="43"/>
      <c r="BU494" s="43"/>
      <c r="BV494" s="43"/>
      <c r="BW494" s="43"/>
      <c r="BX494" s="43"/>
      <c r="BY494" s="43"/>
      <c r="BZ494" s="43"/>
      <c r="CA494" s="43"/>
      <c r="CB494" s="43"/>
      <c r="CC494" s="43"/>
      <c r="CD494" s="43"/>
      <c r="CE494" s="43"/>
      <c r="CF494" s="43"/>
      <c r="CG494" s="43"/>
      <c r="CH494" s="43"/>
    </row>
    <row r="495" spans="1:86" s="10" customFormat="1" ht="13.8">
      <c r="A495" s="29" t="s">
        <v>378</v>
      </c>
      <c r="B495" s="20" t="s">
        <v>22</v>
      </c>
      <c r="C495" s="20" t="s">
        <v>44</v>
      </c>
      <c r="D495" s="20" t="s">
        <v>6</v>
      </c>
      <c r="E495" s="20" t="s">
        <v>319</v>
      </c>
      <c r="F495" s="20"/>
      <c r="G495" s="100">
        <f>G499+G496</f>
        <v>4416.6000000000004</v>
      </c>
      <c r="H495" s="100">
        <f>H499+H496</f>
        <v>0</v>
      </c>
      <c r="I495" s="100">
        <f t="shared" si="108"/>
        <v>4416.6000000000004</v>
      </c>
      <c r="J495" s="43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  <c r="AA495" s="43"/>
      <c r="AB495" s="43"/>
      <c r="AC495" s="43"/>
      <c r="AD495" s="43"/>
      <c r="AE495" s="43"/>
      <c r="AF495" s="43"/>
      <c r="AG495" s="43"/>
      <c r="AH495" s="43"/>
      <c r="AI495" s="43"/>
      <c r="AJ495" s="43"/>
      <c r="AK495" s="43"/>
      <c r="AL495" s="43"/>
      <c r="AM495" s="43"/>
      <c r="AN495" s="43"/>
      <c r="AO495" s="43"/>
      <c r="AP495" s="43"/>
      <c r="AQ495" s="43"/>
      <c r="AR495" s="43"/>
      <c r="AS495" s="43"/>
      <c r="AT495" s="43"/>
      <c r="AU495" s="43"/>
      <c r="AV495" s="43"/>
      <c r="AW495" s="43"/>
      <c r="AX495" s="43"/>
      <c r="AY495" s="43"/>
      <c r="AZ495" s="43"/>
      <c r="BA495" s="43"/>
      <c r="BB495" s="43"/>
      <c r="BC495" s="43"/>
      <c r="BD495" s="43"/>
      <c r="BE495" s="43"/>
      <c r="BF495" s="43"/>
      <c r="BG495" s="43"/>
      <c r="BH495" s="43"/>
      <c r="BI495" s="43"/>
      <c r="BJ495" s="43"/>
      <c r="BK495" s="43"/>
      <c r="BL495" s="43"/>
      <c r="BM495" s="43"/>
      <c r="BN495" s="43"/>
      <c r="BO495" s="43"/>
      <c r="BP495" s="43"/>
      <c r="BQ495" s="43"/>
      <c r="BR495" s="43"/>
      <c r="BS495" s="43"/>
      <c r="BT495" s="43"/>
      <c r="BU495" s="43"/>
      <c r="BV495" s="43"/>
      <c r="BW495" s="43"/>
      <c r="BX495" s="43"/>
      <c r="BY495" s="43"/>
      <c r="BZ495" s="43"/>
      <c r="CA495" s="43"/>
      <c r="CB495" s="43"/>
      <c r="CC495" s="43"/>
      <c r="CD495" s="43"/>
      <c r="CE495" s="43"/>
      <c r="CF495" s="43"/>
      <c r="CG495" s="43"/>
      <c r="CH495" s="43"/>
    </row>
    <row r="496" spans="1:86" s="10" customFormat="1" ht="24">
      <c r="A496" s="24" t="s">
        <v>492</v>
      </c>
      <c r="B496" s="20" t="s">
        <v>22</v>
      </c>
      <c r="C496" s="20" t="s">
        <v>44</v>
      </c>
      <c r="D496" s="20" t="s">
        <v>6</v>
      </c>
      <c r="E496" s="20" t="s">
        <v>491</v>
      </c>
      <c r="F496" s="20"/>
      <c r="G496" s="100">
        <f>G497</f>
        <v>200</v>
      </c>
      <c r="H496" s="100">
        <f>H497</f>
        <v>0</v>
      </c>
      <c r="I496" s="100">
        <f t="shared" si="108"/>
        <v>200</v>
      </c>
      <c r="J496" s="43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  <c r="AA496" s="43"/>
      <c r="AB496" s="43"/>
      <c r="AC496" s="43"/>
      <c r="AD496" s="43"/>
      <c r="AE496" s="43"/>
      <c r="AF496" s="43"/>
      <c r="AG496" s="43"/>
      <c r="AH496" s="43"/>
      <c r="AI496" s="43"/>
      <c r="AJ496" s="43"/>
      <c r="AK496" s="43"/>
      <c r="AL496" s="43"/>
      <c r="AM496" s="43"/>
      <c r="AN496" s="43"/>
      <c r="AO496" s="43"/>
      <c r="AP496" s="43"/>
      <c r="AQ496" s="43"/>
      <c r="AR496" s="43"/>
      <c r="AS496" s="43"/>
      <c r="AT496" s="43"/>
      <c r="AU496" s="43"/>
      <c r="AV496" s="43"/>
      <c r="AW496" s="43"/>
      <c r="AX496" s="43"/>
      <c r="AY496" s="43"/>
      <c r="AZ496" s="43"/>
      <c r="BA496" s="43"/>
      <c r="BB496" s="43"/>
      <c r="BC496" s="43"/>
      <c r="BD496" s="43"/>
      <c r="BE496" s="43"/>
      <c r="BF496" s="43"/>
      <c r="BG496" s="43"/>
      <c r="BH496" s="43"/>
      <c r="BI496" s="43"/>
      <c r="BJ496" s="43"/>
      <c r="BK496" s="43"/>
      <c r="BL496" s="43"/>
      <c r="BM496" s="43"/>
      <c r="BN496" s="43"/>
      <c r="BO496" s="43"/>
      <c r="BP496" s="43"/>
      <c r="BQ496" s="43"/>
      <c r="BR496" s="43"/>
      <c r="BS496" s="43"/>
      <c r="BT496" s="43"/>
      <c r="BU496" s="43"/>
      <c r="BV496" s="43"/>
      <c r="BW496" s="43"/>
      <c r="BX496" s="43"/>
      <c r="BY496" s="43"/>
      <c r="BZ496" s="43"/>
      <c r="CA496" s="43"/>
      <c r="CB496" s="43"/>
      <c r="CC496" s="43"/>
      <c r="CD496" s="43"/>
      <c r="CE496" s="43"/>
      <c r="CF496" s="43"/>
      <c r="CG496" s="43"/>
      <c r="CH496" s="43"/>
    </row>
    <row r="497" spans="1:86" s="10" customFormat="1" ht="13.8">
      <c r="A497" s="21" t="s">
        <v>271</v>
      </c>
      <c r="B497" s="20" t="s">
        <v>22</v>
      </c>
      <c r="C497" s="20" t="s">
        <v>44</v>
      </c>
      <c r="D497" s="20" t="s">
        <v>6</v>
      </c>
      <c r="E497" s="20" t="s">
        <v>491</v>
      </c>
      <c r="F497" s="20" t="s">
        <v>124</v>
      </c>
      <c r="G497" s="100">
        <f>G498</f>
        <v>200</v>
      </c>
      <c r="H497" s="100">
        <f>H498</f>
        <v>0</v>
      </c>
      <c r="I497" s="100">
        <f t="shared" si="108"/>
        <v>200</v>
      </c>
      <c r="J497" s="43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  <c r="AA497" s="43"/>
      <c r="AB497" s="43"/>
      <c r="AC497" s="43"/>
      <c r="AD497" s="43"/>
      <c r="AE497" s="43"/>
      <c r="AF497" s="43"/>
      <c r="AG497" s="43"/>
      <c r="AH497" s="43"/>
      <c r="AI497" s="43"/>
      <c r="AJ497" s="43"/>
      <c r="AK497" s="43"/>
      <c r="AL497" s="43"/>
      <c r="AM497" s="43"/>
      <c r="AN497" s="43"/>
      <c r="AO497" s="43"/>
      <c r="AP497" s="43"/>
      <c r="AQ497" s="43"/>
      <c r="AR497" s="43"/>
      <c r="AS497" s="43"/>
      <c r="AT497" s="43"/>
      <c r="AU497" s="43"/>
      <c r="AV497" s="43"/>
      <c r="AW497" s="43"/>
      <c r="AX497" s="43"/>
      <c r="AY497" s="43"/>
      <c r="AZ497" s="43"/>
      <c r="BA497" s="43"/>
      <c r="BB497" s="43"/>
      <c r="BC497" s="43"/>
      <c r="BD497" s="43"/>
      <c r="BE497" s="43"/>
      <c r="BF497" s="43"/>
      <c r="BG497" s="43"/>
      <c r="BH497" s="43"/>
      <c r="BI497" s="43"/>
      <c r="BJ497" s="43"/>
      <c r="BK497" s="43"/>
      <c r="BL497" s="43"/>
      <c r="BM497" s="43"/>
      <c r="BN497" s="43"/>
      <c r="BO497" s="43"/>
      <c r="BP497" s="43"/>
      <c r="BQ497" s="43"/>
      <c r="BR497" s="43"/>
      <c r="BS497" s="43"/>
      <c r="BT497" s="43"/>
      <c r="BU497" s="43"/>
      <c r="BV497" s="43"/>
      <c r="BW497" s="43"/>
      <c r="BX497" s="43"/>
      <c r="BY497" s="43"/>
      <c r="BZ497" s="43"/>
      <c r="CA497" s="43"/>
      <c r="CB497" s="43"/>
      <c r="CC497" s="43"/>
      <c r="CD497" s="43"/>
      <c r="CE497" s="43"/>
      <c r="CF497" s="43"/>
      <c r="CG497" s="43"/>
      <c r="CH497" s="43"/>
    </row>
    <row r="498" spans="1:86" s="10" customFormat="1" ht="13.8">
      <c r="A498" s="21" t="s">
        <v>126</v>
      </c>
      <c r="B498" s="20" t="s">
        <v>22</v>
      </c>
      <c r="C498" s="20" t="s">
        <v>44</v>
      </c>
      <c r="D498" s="20" t="s">
        <v>6</v>
      </c>
      <c r="E498" s="20" t="s">
        <v>491</v>
      </c>
      <c r="F498" s="20" t="s">
        <v>125</v>
      </c>
      <c r="G498" s="100">
        <v>200</v>
      </c>
      <c r="H498" s="100"/>
      <c r="I498" s="100">
        <f t="shared" si="108"/>
        <v>200</v>
      </c>
      <c r="J498" s="43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  <c r="AA498" s="43"/>
      <c r="AB498" s="43"/>
      <c r="AC498" s="43"/>
      <c r="AD498" s="43"/>
      <c r="AE498" s="43"/>
      <c r="AF498" s="43"/>
      <c r="AG498" s="43"/>
      <c r="AH498" s="43"/>
      <c r="AI498" s="43"/>
      <c r="AJ498" s="43"/>
      <c r="AK498" s="43"/>
      <c r="AL498" s="43"/>
      <c r="AM498" s="43"/>
      <c r="AN498" s="43"/>
      <c r="AO498" s="43"/>
      <c r="AP498" s="43"/>
      <c r="AQ498" s="43"/>
      <c r="AR498" s="43"/>
      <c r="AS498" s="43"/>
      <c r="AT498" s="43"/>
      <c r="AU498" s="43"/>
      <c r="AV498" s="43"/>
      <c r="AW498" s="43"/>
      <c r="AX498" s="43"/>
      <c r="AY498" s="43"/>
      <c r="AZ498" s="43"/>
      <c r="BA498" s="43"/>
      <c r="BB498" s="43"/>
      <c r="BC498" s="43"/>
      <c r="BD498" s="43"/>
      <c r="BE498" s="43"/>
      <c r="BF498" s="43"/>
      <c r="BG498" s="43"/>
      <c r="BH498" s="43"/>
      <c r="BI498" s="43"/>
      <c r="BJ498" s="43"/>
      <c r="BK498" s="43"/>
      <c r="BL498" s="43"/>
      <c r="BM498" s="43"/>
      <c r="BN498" s="43"/>
      <c r="BO498" s="43"/>
      <c r="BP498" s="43"/>
      <c r="BQ498" s="43"/>
      <c r="BR498" s="43"/>
      <c r="BS498" s="43"/>
      <c r="BT498" s="43"/>
      <c r="BU498" s="43"/>
      <c r="BV498" s="43"/>
      <c r="BW498" s="43"/>
      <c r="BX498" s="43"/>
      <c r="BY498" s="43"/>
      <c r="BZ498" s="43"/>
      <c r="CA498" s="43"/>
      <c r="CB498" s="43"/>
      <c r="CC498" s="43"/>
      <c r="CD498" s="43"/>
      <c r="CE498" s="43"/>
      <c r="CF498" s="43"/>
      <c r="CG498" s="43"/>
      <c r="CH498" s="43"/>
    </row>
    <row r="499" spans="1:86" s="10" customFormat="1" ht="13.8">
      <c r="A499" s="24" t="s">
        <v>297</v>
      </c>
      <c r="B499" s="20" t="s">
        <v>22</v>
      </c>
      <c r="C499" s="20" t="s">
        <v>44</v>
      </c>
      <c r="D499" s="20" t="s">
        <v>6</v>
      </c>
      <c r="E499" s="20" t="s">
        <v>320</v>
      </c>
      <c r="F499" s="20"/>
      <c r="G499" s="100">
        <f t="shared" si="116"/>
        <v>4216.6000000000004</v>
      </c>
      <c r="H499" s="100">
        <f t="shared" si="116"/>
        <v>0</v>
      </c>
      <c r="I499" s="100">
        <f t="shared" si="108"/>
        <v>4216.6000000000004</v>
      </c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  <c r="AA499" s="43"/>
      <c r="AB499" s="43"/>
      <c r="AC499" s="43"/>
      <c r="AD499" s="43"/>
      <c r="AE499" s="43"/>
      <c r="AF499" s="43"/>
      <c r="AG499" s="43"/>
      <c r="AH499" s="43"/>
      <c r="AI499" s="43"/>
      <c r="AJ499" s="43"/>
      <c r="AK499" s="43"/>
      <c r="AL499" s="43"/>
      <c r="AM499" s="43"/>
      <c r="AN499" s="43"/>
      <c r="AO499" s="43"/>
      <c r="AP499" s="43"/>
      <c r="AQ499" s="43"/>
      <c r="AR499" s="43"/>
      <c r="AS499" s="43"/>
      <c r="AT499" s="43"/>
      <c r="AU499" s="43"/>
      <c r="AV499" s="43"/>
      <c r="AW499" s="43"/>
      <c r="AX499" s="43"/>
      <c r="AY499" s="43"/>
      <c r="AZ499" s="43"/>
      <c r="BA499" s="43"/>
      <c r="BB499" s="43"/>
      <c r="BC499" s="43"/>
      <c r="BD499" s="43"/>
      <c r="BE499" s="43"/>
      <c r="BF499" s="43"/>
      <c r="BG499" s="43"/>
      <c r="BH499" s="43"/>
      <c r="BI499" s="43"/>
      <c r="BJ499" s="43"/>
      <c r="BK499" s="43"/>
      <c r="BL499" s="43"/>
      <c r="BM499" s="43"/>
      <c r="BN499" s="43"/>
      <c r="BO499" s="43"/>
      <c r="BP499" s="43"/>
      <c r="BQ499" s="43"/>
      <c r="BR499" s="43"/>
      <c r="BS499" s="43"/>
      <c r="BT499" s="43"/>
      <c r="BU499" s="43"/>
      <c r="BV499" s="43"/>
      <c r="BW499" s="43"/>
      <c r="BX499" s="43"/>
      <c r="BY499" s="43"/>
      <c r="BZ499" s="43"/>
      <c r="CA499" s="43"/>
      <c r="CB499" s="43"/>
      <c r="CC499" s="43"/>
      <c r="CD499" s="43"/>
      <c r="CE499" s="43"/>
      <c r="CF499" s="43"/>
      <c r="CG499" s="43"/>
      <c r="CH499" s="43"/>
    </row>
    <row r="500" spans="1:86" s="10" customFormat="1" ht="13.8">
      <c r="A500" s="21" t="s">
        <v>271</v>
      </c>
      <c r="B500" s="20" t="s">
        <v>22</v>
      </c>
      <c r="C500" s="20" t="s">
        <v>44</v>
      </c>
      <c r="D500" s="20" t="s">
        <v>6</v>
      </c>
      <c r="E500" s="20" t="s">
        <v>320</v>
      </c>
      <c r="F500" s="20" t="s">
        <v>124</v>
      </c>
      <c r="G500" s="100">
        <f t="shared" si="116"/>
        <v>4216.6000000000004</v>
      </c>
      <c r="H500" s="100">
        <f t="shared" si="116"/>
        <v>0</v>
      </c>
      <c r="I500" s="100">
        <f t="shared" si="108"/>
        <v>4216.6000000000004</v>
      </c>
      <c r="J500" s="43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  <c r="AA500" s="43"/>
      <c r="AB500" s="43"/>
      <c r="AC500" s="43"/>
      <c r="AD500" s="43"/>
      <c r="AE500" s="43"/>
      <c r="AF500" s="43"/>
      <c r="AG500" s="43"/>
      <c r="AH500" s="43"/>
      <c r="AI500" s="43"/>
      <c r="AJ500" s="43"/>
      <c r="AK500" s="43"/>
      <c r="AL500" s="43"/>
      <c r="AM500" s="43"/>
      <c r="AN500" s="43"/>
      <c r="AO500" s="43"/>
      <c r="AP500" s="43"/>
      <c r="AQ500" s="43"/>
      <c r="AR500" s="43"/>
      <c r="AS500" s="43"/>
      <c r="AT500" s="43"/>
      <c r="AU500" s="43"/>
      <c r="AV500" s="43"/>
      <c r="AW500" s="43"/>
      <c r="AX500" s="43"/>
      <c r="AY500" s="43"/>
      <c r="AZ500" s="43"/>
      <c r="BA500" s="43"/>
      <c r="BB500" s="43"/>
      <c r="BC500" s="43"/>
      <c r="BD500" s="43"/>
      <c r="BE500" s="43"/>
      <c r="BF500" s="43"/>
      <c r="BG500" s="43"/>
      <c r="BH500" s="43"/>
      <c r="BI500" s="43"/>
      <c r="BJ500" s="43"/>
      <c r="BK500" s="43"/>
      <c r="BL500" s="43"/>
      <c r="BM500" s="43"/>
      <c r="BN500" s="43"/>
      <c r="BO500" s="43"/>
      <c r="BP500" s="43"/>
      <c r="BQ500" s="43"/>
      <c r="BR500" s="43"/>
      <c r="BS500" s="43"/>
      <c r="BT500" s="43"/>
      <c r="BU500" s="43"/>
      <c r="BV500" s="43"/>
      <c r="BW500" s="43"/>
      <c r="BX500" s="43"/>
      <c r="BY500" s="43"/>
      <c r="BZ500" s="43"/>
      <c r="CA500" s="43"/>
      <c r="CB500" s="43"/>
      <c r="CC500" s="43"/>
      <c r="CD500" s="43"/>
      <c r="CE500" s="43"/>
      <c r="CF500" s="43"/>
      <c r="CG500" s="43"/>
      <c r="CH500" s="43"/>
    </row>
    <row r="501" spans="1:86" s="10" customFormat="1" ht="13.8">
      <c r="A501" s="21" t="s">
        <v>126</v>
      </c>
      <c r="B501" s="20" t="s">
        <v>22</v>
      </c>
      <c r="C501" s="20" t="s">
        <v>44</v>
      </c>
      <c r="D501" s="20" t="s">
        <v>6</v>
      </c>
      <c r="E501" s="20" t="s">
        <v>320</v>
      </c>
      <c r="F501" s="20" t="s">
        <v>125</v>
      </c>
      <c r="G501" s="100">
        <f>G502</f>
        <v>4216.6000000000004</v>
      </c>
      <c r="H501" s="100">
        <f>H502</f>
        <v>0</v>
      </c>
      <c r="I501" s="100">
        <f t="shared" si="108"/>
        <v>4216.6000000000004</v>
      </c>
      <c r="J501" s="43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  <c r="AA501" s="43"/>
      <c r="AB501" s="43"/>
      <c r="AC501" s="43"/>
      <c r="AD501" s="43"/>
      <c r="AE501" s="43"/>
      <c r="AF501" s="43"/>
      <c r="AG501" s="43"/>
      <c r="AH501" s="43"/>
      <c r="AI501" s="43"/>
      <c r="AJ501" s="43"/>
      <c r="AK501" s="43"/>
      <c r="AL501" s="43"/>
      <c r="AM501" s="43"/>
      <c r="AN501" s="43"/>
      <c r="AO501" s="43"/>
      <c r="AP501" s="43"/>
      <c r="AQ501" s="43"/>
      <c r="AR501" s="43"/>
      <c r="AS501" s="43"/>
      <c r="AT501" s="43"/>
      <c r="AU501" s="43"/>
      <c r="AV501" s="43"/>
      <c r="AW501" s="43"/>
      <c r="AX501" s="43"/>
      <c r="AY501" s="43"/>
      <c r="AZ501" s="43"/>
      <c r="BA501" s="43"/>
      <c r="BB501" s="43"/>
      <c r="BC501" s="43"/>
      <c r="BD501" s="43"/>
      <c r="BE501" s="43"/>
      <c r="BF501" s="43"/>
      <c r="BG501" s="43"/>
      <c r="BH501" s="43"/>
      <c r="BI501" s="43"/>
      <c r="BJ501" s="43"/>
      <c r="BK501" s="43"/>
      <c r="BL501" s="43"/>
      <c r="BM501" s="43"/>
      <c r="BN501" s="43"/>
      <c r="BO501" s="43"/>
      <c r="BP501" s="43"/>
      <c r="BQ501" s="43"/>
      <c r="BR501" s="43"/>
      <c r="BS501" s="43"/>
      <c r="BT501" s="43"/>
      <c r="BU501" s="43"/>
      <c r="BV501" s="43"/>
      <c r="BW501" s="43"/>
      <c r="BX501" s="43"/>
      <c r="BY501" s="43"/>
      <c r="BZ501" s="43"/>
      <c r="CA501" s="43"/>
      <c r="CB501" s="43"/>
      <c r="CC501" s="43"/>
      <c r="CD501" s="43"/>
      <c r="CE501" s="43"/>
      <c r="CF501" s="43"/>
      <c r="CG501" s="43"/>
      <c r="CH501" s="43"/>
    </row>
    <row r="502" spans="1:86" s="10" customFormat="1" ht="13.8">
      <c r="A502" s="29" t="s">
        <v>379</v>
      </c>
      <c r="B502" s="20" t="s">
        <v>22</v>
      </c>
      <c r="C502" s="20" t="s">
        <v>44</v>
      </c>
      <c r="D502" s="20" t="s">
        <v>6</v>
      </c>
      <c r="E502" s="20" t="s">
        <v>320</v>
      </c>
      <c r="F502" s="20" t="s">
        <v>125</v>
      </c>
      <c r="G502" s="100">
        <f>4172+44.6</f>
        <v>4216.6000000000004</v>
      </c>
      <c r="H502" s="103"/>
      <c r="I502" s="100">
        <f t="shared" si="108"/>
        <v>4216.6000000000004</v>
      </c>
      <c r="J502" s="43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  <c r="AA502" s="43"/>
      <c r="AB502" s="43"/>
      <c r="AC502" s="43"/>
      <c r="AD502" s="43"/>
      <c r="AE502" s="43"/>
      <c r="AF502" s="43"/>
      <c r="AG502" s="43"/>
      <c r="AH502" s="43"/>
      <c r="AI502" s="43"/>
      <c r="AJ502" s="43"/>
      <c r="AK502" s="43"/>
      <c r="AL502" s="43"/>
      <c r="AM502" s="43"/>
      <c r="AN502" s="43"/>
      <c r="AO502" s="43"/>
      <c r="AP502" s="43"/>
      <c r="AQ502" s="43"/>
      <c r="AR502" s="43"/>
      <c r="AS502" s="43"/>
      <c r="AT502" s="43"/>
      <c r="AU502" s="43"/>
      <c r="AV502" s="43"/>
      <c r="AW502" s="43"/>
      <c r="AX502" s="43"/>
      <c r="AY502" s="43"/>
      <c r="AZ502" s="43"/>
      <c r="BA502" s="43"/>
      <c r="BB502" s="43"/>
      <c r="BC502" s="43"/>
      <c r="BD502" s="43"/>
      <c r="BE502" s="43"/>
      <c r="BF502" s="43"/>
      <c r="BG502" s="43"/>
      <c r="BH502" s="43"/>
      <c r="BI502" s="43"/>
      <c r="BJ502" s="43"/>
      <c r="BK502" s="43"/>
      <c r="BL502" s="43"/>
      <c r="BM502" s="43"/>
      <c r="BN502" s="43"/>
      <c r="BO502" s="43"/>
      <c r="BP502" s="43"/>
      <c r="BQ502" s="43"/>
      <c r="BR502" s="43"/>
      <c r="BS502" s="43"/>
      <c r="BT502" s="43"/>
      <c r="BU502" s="43"/>
      <c r="BV502" s="43"/>
      <c r="BW502" s="43"/>
      <c r="BX502" s="43"/>
      <c r="BY502" s="43"/>
      <c r="BZ502" s="43"/>
      <c r="CA502" s="43"/>
      <c r="CB502" s="43"/>
      <c r="CC502" s="43"/>
      <c r="CD502" s="43"/>
      <c r="CE502" s="43"/>
      <c r="CF502" s="43"/>
      <c r="CG502" s="43"/>
      <c r="CH502" s="43"/>
    </row>
    <row r="503" spans="1:86" s="10" customFormat="1" ht="6.75" customHeight="1">
      <c r="A503" s="24"/>
      <c r="B503" s="20"/>
      <c r="C503" s="20"/>
      <c r="D503" s="20"/>
      <c r="E503" s="20"/>
      <c r="F503" s="20"/>
      <c r="G503" s="100"/>
      <c r="H503" s="103"/>
      <c r="I503" s="100"/>
      <c r="J503" s="43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43"/>
      <c r="AA503" s="43"/>
      <c r="AB503" s="43"/>
      <c r="AC503" s="43"/>
      <c r="AD503" s="43"/>
      <c r="AE503" s="43"/>
      <c r="AF503" s="43"/>
      <c r="AG503" s="43"/>
      <c r="AH503" s="43"/>
      <c r="AI503" s="43"/>
      <c r="AJ503" s="43"/>
      <c r="AK503" s="43"/>
      <c r="AL503" s="43"/>
      <c r="AM503" s="43"/>
      <c r="AN503" s="43"/>
      <c r="AO503" s="43"/>
      <c r="AP503" s="43"/>
      <c r="AQ503" s="43"/>
      <c r="AR503" s="43"/>
      <c r="AS503" s="43"/>
      <c r="AT503" s="43"/>
      <c r="AU503" s="43"/>
      <c r="AV503" s="43"/>
      <c r="AW503" s="43"/>
      <c r="AX503" s="43"/>
      <c r="AY503" s="43"/>
      <c r="AZ503" s="43"/>
      <c r="BA503" s="43"/>
      <c r="BB503" s="43"/>
      <c r="BC503" s="43"/>
      <c r="BD503" s="43"/>
      <c r="BE503" s="43"/>
      <c r="BF503" s="43"/>
      <c r="BG503" s="43"/>
      <c r="BH503" s="43"/>
      <c r="BI503" s="43"/>
      <c r="BJ503" s="43"/>
      <c r="BK503" s="43"/>
      <c r="BL503" s="43"/>
      <c r="BM503" s="43"/>
      <c r="BN503" s="43"/>
      <c r="BO503" s="43"/>
      <c r="BP503" s="43"/>
      <c r="BQ503" s="43"/>
      <c r="BR503" s="43"/>
      <c r="BS503" s="43"/>
      <c r="BT503" s="43"/>
      <c r="BU503" s="43"/>
      <c r="BV503" s="43"/>
      <c r="BW503" s="43"/>
      <c r="BX503" s="43"/>
      <c r="BY503" s="43"/>
      <c r="BZ503" s="43"/>
      <c r="CA503" s="43"/>
      <c r="CB503" s="43"/>
      <c r="CC503" s="43"/>
      <c r="CD503" s="43"/>
      <c r="CE503" s="43"/>
      <c r="CF503" s="43"/>
      <c r="CG503" s="43"/>
      <c r="CH503" s="43"/>
    </row>
    <row r="504" spans="1:86" s="10" customFormat="1" ht="13.8">
      <c r="A504" s="15" t="s">
        <v>36</v>
      </c>
      <c r="B504" s="16" t="s">
        <v>37</v>
      </c>
      <c r="C504" s="16"/>
      <c r="D504" s="16"/>
      <c r="E504" s="16"/>
      <c r="F504" s="16"/>
      <c r="G504" s="98">
        <f>G505+G521+G538+G527</f>
        <v>11287.600000000002</v>
      </c>
      <c r="H504" s="98">
        <f>H505+H521+H538+H527</f>
        <v>36.000000000000021</v>
      </c>
      <c r="I504" s="98">
        <f t="shared" si="108"/>
        <v>11323.600000000002</v>
      </c>
      <c r="J504" s="43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  <c r="AA504" s="43"/>
      <c r="AB504" s="43"/>
      <c r="AC504" s="43"/>
      <c r="AD504" s="43"/>
      <c r="AE504" s="43"/>
      <c r="AF504" s="43"/>
      <c r="AG504" s="43"/>
      <c r="AH504" s="43"/>
      <c r="AI504" s="43"/>
      <c r="AJ504" s="43"/>
      <c r="AK504" s="43"/>
      <c r="AL504" s="43"/>
      <c r="AM504" s="43"/>
      <c r="AN504" s="43"/>
      <c r="AO504" s="43"/>
      <c r="AP504" s="43"/>
      <c r="AQ504" s="43"/>
      <c r="AR504" s="43"/>
      <c r="AS504" s="43"/>
      <c r="AT504" s="43"/>
      <c r="AU504" s="43"/>
      <c r="AV504" s="43"/>
      <c r="AW504" s="43"/>
      <c r="AX504" s="43"/>
      <c r="AY504" s="43"/>
      <c r="AZ504" s="43"/>
      <c r="BA504" s="43"/>
      <c r="BB504" s="43"/>
      <c r="BC504" s="43"/>
      <c r="BD504" s="43"/>
      <c r="BE504" s="43"/>
      <c r="BF504" s="43"/>
      <c r="BG504" s="43"/>
      <c r="BH504" s="43"/>
      <c r="BI504" s="43"/>
      <c r="BJ504" s="43"/>
      <c r="BK504" s="43"/>
      <c r="BL504" s="43"/>
      <c r="BM504" s="43"/>
      <c r="BN504" s="43"/>
      <c r="BO504" s="43"/>
      <c r="BP504" s="43"/>
      <c r="BQ504" s="43"/>
      <c r="BR504" s="43"/>
      <c r="BS504" s="43"/>
      <c r="BT504" s="43"/>
      <c r="BU504" s="43"/>
      <c r="BV504" s="43"/>
      <c r="BW504" s="43"/>
      <c r="BX504" s="43"/>
      <c r="BY504" s="43"/>
      <c r="BZ504" s="43"/>
      <c r="CA504" s="43"/>
      <c r="CB504" s="43"/>
      <c r="CC504" s="43"/>
      <c r="CD504" s="43"/>
      <c r="CE504" s="43"/>
      <c r="CF504" s="43"/>
      <c r="CG504" s="43"/>
      <c r="CH504" s="43"/>
    </row>
    <row r="505" spans="1:86" s="10" customFormat="1" ht="13.8">
      <c r="A505" s="28" t="s">
        <v>1</v>
      </c>
      <c r="B505" s="16" t="s">
        <v>37</v>
      </c>
      <c r="C505" s="16" t="s">
        <v>5</v>
      </c>
      <c r="D505" s="16"/>
      <c r="E505" s="16"/>
      <c r="F505" s="16"/>
      <c r="G505" s="98">
        <f>G506</f>
        <v>6226.3000000000011</v>
      </c>
      <c r="H505" s="98">
        <f t="shared" ref="H505" si="117">H506</f>
        <v>51.90000000000002</v>
      </c>
      <c r="I505" s="98">
        <f t="shared" si="108"/>
        <v>6278.2000000000007</v>
      </c>
      <c r="J505" s="43"/>
      <c r="K505" s="43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  <c r="AA505" s="43"/>
      <c r="AB505" s="43"/>
      <c r="AC505" s="43"/>
      <c r="AD505" s="43"/>
      <c r="AE505" s="43"/>
      <c r="AF505" s="43"/>
      <c r="AG505" s="43"/>
      <c r="AH505" s="43"/>
      <c r="AI505" s="43"/>
      <c r="AJ505" s="43"/>
      <c r="AK505" s="43"/>
      <c r="AL505" s="43"/>
      <c r="AM505" s="43"/>
      <c r="AN505" s="43"/>
      <c r="AO505" s="43"/>
      <c r="AP505" s="43"/>
      <c r="AQ505" s="43"/>
      <c r="AR505" s="43"/>
      <c r="AS505" s="43"/>
      <c r="AT505" s="43"/>
      <c r="AU505" s="43"/>
      <c r="AV505" s="43"/>
      <c r="AW505" s="43"/>
      <c r="AX505" s="43"/>
      <c r="AY505" s="43"/>
      <c r="AZ505" s="43"/>
      <c r="BA505" s="43"/>
      <c r="BB505" s="43"/>
      <c r="BC505" s="43"/>
      <c r="BD505" s="43"/>
      <c r="BE505" s="43"/>
      <c r="BF505" s="43"/>
      <c r="BG505" s="43"/>
      <c r="BH505" s="43"/>
      <c r="BI505" s="43"/>
      <c r="BJ505" s="43"/>
      <c r="BK505" s="43"/>
      <c r="BL505" s="43"/>
      <c r="BM505" s="43"/>
      <c r="BN505" s="43"/>
      <c r="BO505" s="43"/>
      <c r="BP505" s="43"/>
      <c r="BQ505" s="43"/>
      <c r="BR505" s="43"/>
      <c r="BS505" s="43"/>
      <c r="BT505" s="43"/>
      <c r="BU505" s="43"/>
      <c r="BV505" s="43"/>
      <c r="BW505" s="43"/>
      <c r="BX505" s="43"/>
      <c r="BY505" s="43"/>
      <c r="BZ505" s="43"/>
      <c r="CA505" s="43"/>
      <c r="CB505" s="43"/>
      <c r="CC505" s="43"/>
      <c r="CD505" s="43"/>
      <c r="CE505" s="43"/>
      <c r="CF505" s="43"/>
      <c r="CG505" s="43"/>
      <c r="CH505" s="43"/>
    </row>
    <row r="506" spans="1:86" s="8" customFormat="1" ht="12">
      <c r="A506" s="31" t="s">
        <v>24</v>
      </c>
      <c r="B506" s="18" t="s">
        <v>37</v>
      </c>
      <c r="C506" s="18" t="s">
        <v>5</v>
      </c>
      <c r="D506" s="18" t="s">
        <v>47</v>
      </c>
      <c r="E506" s="16"/>
      <c r="F506" s="16"/>
      <c r="G506" s="99">
        <f>G507+G518</f>
        <v>6226.3000000000011</v>
      </c>
      <c r="H506" s="99">
        <f>H507+H518</f>
        <v>51.90000000000002</v>
      </c>
      <c r="I506" s="99">
        <f t="shared" si="108"/>
        <v>6278.2000000000007</v>
      </c>
      <c r="J506" s="44"/>
      <c r="K506" s="44"/>
      <c r="L506" s="44"/>
      <c r="M506" s="44"/>
      <c r="N506" s="44"/>
      <c r="O506" s="44"/>
      <c r="P506" s="44"/>
      <c r="Q506" s="44"/>
      <c r="R506" s="44"/>
      <c r="S506" s="44"/>
      <c r="T506" s="44"/>
      <c r="U506" s="44"/>
      <c r="V506" s="44"/>
      <c r="W506" s="44"/>
      <c r="X506" s="44"/>
      <c r="Y506" s="44"/>
      <c r="Z506" s="44"/>
      <c r="AA506" s="44"/>
      <c r="AB506" s="44"/>
      <c r="AC506" s="44"/>
      <c r="AD506" s="44"/>
      <c r="AE506" s="44"/>
      <c r="AF506" s="44"/>
      <c r="AG506" s="44"/>
      <c r="AH506" s="44"/>
      <c r="AI506" s="44"/>
      <c r="AJ506" s="44"/>
      <c r="AK506" s="44"/>
      <c r="AL506" s="44"/>
      <c r="AM506" s="44"/>
      <c r="AN506" s="44"/>
      <c r="AO506" s="44"/>
      <c r="AP506" s="44"/>
      <c r="AQ506" s="44"/>
      <c r="AR506" s="44"/>
      <c r="AS506" s="44"/>
      <c r="AT506" s="44"/>
      <c r="AU506" s="44"/>
      <c r="AV506" s="44"/>
      <c r="AW506" s="44"/>
      <c r="AX506" s="44"/>
      <c r="AY506" s="44"/>
      <c r="AZ506" s="44"/>
      <c r="BA506" s="44"/>
      <c r="BB506" s="44"/>
      <c r="BC506" s="44"/>
      <c r="BD506" s="44"/>
      <c r="BE506" s="44"/>
      <c r="BF506" s="44"/>
      <c r="BG506" s="44"/>
      <c r="BH506" s="44"/>
      <c r="BI506" s="44"/>
      <c r="BJ506" s="44"/>
      <c r="BK506" s="44"/>
      <c r="BL506" s="44"/>
      <c r="BM506" s="44"/>
      <c r="BN506" s="44"/>
      <c r="BO506" s="44"/>
      <c r="BP506" s="44"/>
      <c r="BQ506" s="44"/>
      <c r="BR506" s="44"/>
      <c r="BS506" s="44"/>
      <c r="BT506" s="44"/>
      <c r="BU506" s="44"/>
      <c r="BV506" s="44"/>
      <c r="BW506" s="44"/>
      <c r="BX506" s="44"/>
      <c r="BY506" s="44"/>
      <c r="BZ506" s="44"/>
      <c r="CA506" s="44"/>
      <c r="CB506" s="44"/>
      <c r="CC506" s="44"/>
      <c r="CD506" s="44"/>
      <c r="CE506" s="44"/>
      <c r="CF506" s="44"/>
      <c r="CG506" s="44"/>
      <c r="CH506" s="44"/>
    </row>
    <row r="507" spans="1:86" s="5" customFormat="1" ht="24">
      <c r="A507" s="21" t="s">
        <v>486</v>
      </c>
      <c r="B507" s="20" t="s">
        <v>37</v>
      </c>
      <c r="C507" s="20" t="s">
        <v>5</v>
      </c>
      <c r="D507" s="20" t="s">
        <v>47</v>
      </c>
      <c r="E507" s="20" t="s">
        <v>157</v>
      </c>
      <c r="F507" s="20"/>
      <c r="G507" s="100">
        <f>G508+G515</f>
        <v>6219.7000000000007</v>
      </c>
      <c r="H507" s="100">
        <f t="shared" ref="H507" si="118">H508+H515</f>
        <v>57.100000000000023</v>
      </c>
      <c r="I507" s="100">
        <f t="shared" si="108"/>
        <v>6276.8000000000011</v>
      </c>
      <c r="J507" s="45"/>
      <c r="K507" s="45"/>
      <c r="L507" s="45"/>
      <c r="M507" s="45"/>
      <c r="N507" s="45"/>
      <c r="O507" s="45"/>
      <c r="P507" s="45"/>
      <c r="Q507" s="45"/>
      <c r="R507" s="45"/>
      <c r="S507" s="45"/>
      <c r="T507" s="45"/>
      <c r="U507" s="45"/>
      <c r="V507" s="45"/>
      <c r="W507" s="45"/>
      <c r="X507" s="45"/>
      <c r="Y507" s="45"/>
      <c r="Z507" s="45"/>
      <c r="AA507" s="45"/>
      <c r="AB507" s="45"/>
      <c r="AC507" s="45"/>
      <c r="AD507" s="45"/>
      <c r="AE507" s="45"/>
      <c r="AF507" s="45"/>
      <c r="AG507" s="45"/>
      <c r="AH507" s="45"/>
      <c r="AI507" s="45"/>
      <c r="AJ507" s="45"/>
      <c r="AK507" s="45"/>
      <c r="AL507" s="45"/>
      <c r="AM507" s="45"/>
      <c r="AN507" s="45"/>
      <c r="AO507" s="45"/>
      <c r="AP507" s="45"/>
      <c r="AQ507" s="45"/>
      <c r="AR507" s="45"/>
      <c r="AS507" s="45"/>
      <c r="AT507" s="45"/>
      <c r="AU507" s="45"/>
      <c r="AV507" s="45"/>
      <c r="AW507" s="45"/>
      <c r="AX507" s="45"/>
      <c r="AY507" s="45"/>
      <c r="AZ507" s="45"/>
      <c r="BA507" s="45"/>
      <c r="BB507" s="45"/>
      <c r="BC507" s="45"/>
      <c r="BD507" s="45"/>
      <c r="BE507" s="45"/>
      <c r="BF507" s="45"/>
      <c r="BG507" s="45"/>
      <c r="BH507" s="45"/>
      <c r="BI507" s="45"/>
      <c r="BJ507" s="45"/>
      <c r="BK507" s="45"/>
      <c r="BL507" s="45"/>
      <c r="BM507" s="45"/>
      <c r="BN507" s="45"/>
      <c r="BO507" s="45"/>
      <c r="BP507" s="45"/>
      <c r="BQ507" s="45"/>
      <c r="BR507" s="45"/>
      <c r="BS507" s="45"/>
      <c r="BT507" s="45"/>
      <c r="BU507" s="45"/>
      <c r="BV507" s="45"/>
      <c r="BW507" s="45"/>
      <c r="BX507" s="45"/>
      <c r="BY507" s="45"/>
      <c r="BZ507" s="45"/>
      <c r="CA507" s="45"/>
      <c r="CB507" s="45"/>
      <c r="CC507" s="45"/>
      <c r="CD507" s="45"/>
      <c r="CE507" s="45"/>
      <c r="CF507" s="45"/>
      <c r="CG507" s="45"/>
      <c r="CH507" s="45"/>
    </row>
    <row r="508" spans="1:86" s="2" customFormat="1" ht="12">
      <c r="A508" s="55" t="s">
        <v>57</v>
      </c>
      <c r="B508" s="20" t="s">
        <v>37</v>
      </c>
      <c r="C508" s="20" t="s">
        <v>5</v>
      </c>
      <c r="D508" s="20" t="s">
        <v>47</v>
      </c>
      <c r="E508" s="20" t="s">
        <v>158</v>
      </c>
      <c r="F508" s="20"/>
      <c r="G508" s="100">
        <f>G509+G511+G513</f>
        <v>5674.7000000000007</v>
      </c>
      <c r="H508" s="100">
        <f t="shared" ref="H508" si="119">H509+H511+H513</f>
        <v>196.00000000000003</v>
      </c>
      <c r="I508" s="100">
        <f t="shared" si="108"/>
        <v>5870.7000000000007</v>
      </c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  <c r="AO508" s="46"/>
      <c r="AP508" s="46"/>
      <c r="AQ508" s="46"/>
      <c r="AR508" s="46"/>
      <c r="AS508" s="46"/>
      <c r="AT508" s="46"/>
      <c r="AU508" s="46"/>
      <c r="AV508" s="46"/>
      <c r="AW508" s="46"/>
      <c r="AX508" s="46"/>
      <c r="AY508" s="46"/>
      <c r="AZ508" s="46"/>
      <c r="BA508" s="46"/>
      <c r="BB508" s="46"/>
      <c r="BC508" s="46"/>
      <c r="BD508" s="46"/>
      <c r="BE508" s="46"/>
      <c r="BF508" s="46"/>
      <c r="BG508" s="46"/>
      <c r="BH508" s="46"/>
      <c r="BI508" s="46"/>
      <c r="BJ508" s="46"/>
      <c r="BK508" s="46"/>
      <c r="BL508" s="46"/>
      <c r="BM508" s="46"/>
      <c r="BN508" s="46"/>
      <c r="BO508" s="46"/>
      <c r="BP508" s="46"/>
      <c r="BQ508" s="46"/>
      <c r="BR508" s="46"/>
      <c r="BS508" s="46"/>
      <c r="BT508" s="46"/>
      <c r="BU508" s="46"/>
      <c r="BV508" s="46"/>
      <c r="BW508" s="46"/>
      <c r="BX508" s="46"/>
      <c r="BY508" s="46"/>
      <c r="BZ508" s="46"/>
      <c r="CA508" s="46"/>
      <c r="CB508" s="46"/>
      <c r="CC508" s="46"/>
      <c r="CD508" s="46"/>
      <c r="CE508" s="46"/>
      <c r="CF508" s="46"/>
      <c r="CG508" s="46"/>
      <c r="CH508" s="46"/>
    </row>
    <row r="509" spans="1:86" s="2" customFormat="1" ht="24">
      <c r="A509" s="21" t="s">
        <v>483</v>
      </c>
      <c r="B509" s="20" t="s">
        <v>37</v>
      </c>
      <c r="C509" s="20" t="s">
        <v>5</v>
      </c>
      <c r="D509" s="20" t="s">
        <v>47</v>
      </c>
      <c r="E509" s="20" t="s">
        <v>158</v>
      </c>
      <c r="F509" s="20" t="s">
        <v>58</v>
      </c>
      <c r="G509" s="100">
        <f>G510</f>
        <v>5204</v>
      </c>
      <c r="H509" s="100">
        <f t="shared" ref="H509" si="120">H510</f>
        <v>196.10000000000002</v>
      </c>
      <c r="I509" s="100">
        <f t="shared" si="108"/>
        <v>5400.1</v>
      </c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  <c r="AO509" s="46"/>
      <c r="AP509" s="46"/>
      <c r="AQ509" s="46"/>
      <c r="AR509" s="46"/>
      <c r="AS509" s="46"/>
      <c r="AT509" s="46"/>
      <c r="AU509" s="46"/>
      <c r="AV509" s="46"/>
      <c r="AW509" s="46"/>
      <c r="AX509" s="46"/>
      <c r="AY509" s="46"/>
      <c r="AZ509" s="46"/>
      <c r="BA509" s="46"/>
      <c r="BB509" s="46"/>
      <c r="BC509" s="46"/>
      <c r="BD509" s="46"/>
      <c r="BE509" s="46"/>
      <c r="BF509" s="46"/>
      <c r="BG509" s="46"/>
      <c r="BH509" s="46"/>
      <c r="BI509" s="46"/>
      <c r="BJ509" s="46"/>
      <c r="BK509" s="46"/>
      <c r="BL509" s="46"/>
      <c r="BM509" s="46"/>
      <c r="BN509" s="46"/>
      <c r="BO509" s="46"/>
      <c r="BP509" s="46"/>
      <c r="BQ509" s="46"/>
      <c r="BR509" s="46"/>
      <c r="BS509" s="46"/>
      <c r="BT509" s="46"/>
      <c r="BU509" s="46"/>
      <c r="BV509" s="46"/>
      <c r="BW509" s="46"/>
      <c r="BX509" s="46"/>
      <c r="BY509" s="46"/>
      <c r="BZ509" s="46"/>
      <c r="CA509" s="46"/>
      <c r="CB509" s="46"/>
      <c r="CC509" s="46"/>
      <c r="CD509" s="46"/>
      <c r="CE509" s="46"/>
      <c r="CF509" s="46"/>
      <c r="CG509" s="46"/>
      <c r="CH509" s="46"/>
    </row>
    <row r="510" spans="1:86" s="2" customFormat="1" ht="12">
      <c r="A510" s="21" t="s">
        <v>61</v>
      </c>
      <c r="B510" s="20" t="s">
        <v>37</v>
      </c>
      <c r="C510" s="20" t="s">
        <v>5</v>
      </c>
      <c r="D510" s="20" t="s">
        <v>47</v>
      </c>
      <c r="E510" s="20" t="s">
        <v>158</v>
      </c>
      <c r="F510" s="20" t="s">
        <v>60</v>
      </c>
      <c r="G510" s="100">
        <v>5204</v>
      </c>
      <c r="H510" s="103">
        <f>-12.2+37+135.3+36</f>
        <v>196.10000000000002</v>
      </c>
      <c r="I510" s="100">
        <f t="shared" si="108"/>
        <v>5400.1</v>
      </c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  <c r="AO510" s="46"/>
      <c r="AP510" s="46"/>
      <c r="AQ510" s="46"/>
      <c r="AR510" s="46"/>
      <c r="AS510" s="46"/>
      <c r="AT510" s="46"/>
      <c r="AU510" s="46"/>
      <c r="AV510" s="46"/>
      <c r="AW510" s="46"/>
      <c r="AX510" s="46"/>
      <c r="AY510" s="46"/>
      <c r="AZ510" s="46"/>
      <c r="BA510" s="46"/>
      <c r="BB510" s="46"/>
      <c r="BC510" s="46"/>
      <c r="BD510" s="46"/>
      <c r="BE510" s="46"/>
      <c r="BF510" s="46"/>
      <c r="BG510" s="46"/>
      <c r="BH510" s="46"/>
      <c r="BI510" s="46"/>
      <c r="BJ510" s="46"/>
      <c r="BK510" s="46"/>
      <c r="BL510" s="46"/>
      <c r="BM510" s="46"/>
      <c r="BN510" s="46"/>
      <c r="BO510" s="46"/>
      <c r="BP510" s="46"/>
      <c r="BQ510" s="46"/>
      <c r="BR510" s="46"/>
      <c r="BS510" s="46"/>
      <c r="BT510" s="46"/>
      <c r="BU510" s="46"/>
      <c r="BV510" s="46"/>
      <c r="BW510" s="46"/>
      <c r="BX510" s="46"/>
      <c r="BY510" s="46"/>
      <c r="BZ510" s="46"/>
      <c r="CA510" s="46"/>
      <c r="CB510" s="46"/>
      <c r="CC510" s="46"/>
      <c r="CD510" s="46"/>
      <c r="CE510" s="46"/>
      <c r="CF510" s="46"/>
      <c r="CG510" s="46"/>
      <c r="CH510" s="46"/>
    </row>
    <row r="511" spans="1:86" s="2" customFormat="1" ht="12">
      <c r="A511" s="21" t="s">
        <v>485</v>
      </c>
      <c r="B511" s="20" t="s">
        <v>37</v>
      </c>
      <c r="C511" s="20" t="s">
        <v>5</v>
      </c>
      <c r="D511" s="20" t="s">
        <v>47</v>
      </c>
      <c r="E511" s="20" t="s">
        <v>158</v>
      </c>
      <c r="F511" s="20" t="s">
        <v>65</v>
      </c>
      <c r="G511" s="100">
        <f>G512</f>
        <v>470.6</v>
      </c>
      <c r="H511" s="100">
        <f t="shared" ref="H511" si="121">H512</f>
        <v>0</v>
      </c>
      <c r="I511" s="100">
        <f t="shared" si="108"/>
        <v>470.6</v>
      </c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46"/>
      <c r="AP511" s="46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46"/>
      <c r="BJ511" s="46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46"/>
      <c r="CD511" s="46"/>
      <c r="CE511" s="46"/>
      <c r="CF511" s="46"/>
      <c r="CG511" s="46"/>
      <c r="CH511" s="46"/>
    </row>
    <row r="512" spans="1:86" s="2" customFormat="1" ht="11.25" customHeight="1">
      <c r="A512" s="21" t="s">
        <v>86</v>
      </c>
      <c r="B512" s="20" t="s">
        <v>37</v>
      </c>
      <c r="C512" s="20" t="s">
        <v>5</v>
      </c>
      <c r="D512" s="20" t="s">
        <v>47</v>
      </c>
      <c r="E512" s="20" t="s">
        <v>158</v>
      </c>
      <c r="F512" s="20" t="s">
        <v>66</v>
      </c>
      <c r="G512" s="100">
        <v>470.6</v>
      </c>
      <c r="H512" s="103"/>
      <c r="I512" s="100">
        <f t="shared" si="108"/>
        <v>470.6</v>
      </c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  <c r="AO512" s="46"/>
      <c r="AP512" s="46"/>
      <c r="AQ512" s="46"/>
      <c r="AR512" s="46"/>
      <c r="AS512" s="46"/>
      <c r="AT512" s="46"/>
      <c r="AU512" s="46"/>
      <c r="AV512" s="46"/>
      <c r="AW512" s="46"/>
      <c r="AX512" s="46"/>
      <c r="AY512" s="46"/>
      <c r="AZ512" s="46"/>
      <c r="BA512" s="46"/>
      <c r="BB512" s="46"/>
      <c r="BC512" s="46"/>
      <c r="BD512" s="46"/>
      <c r="BE512" s="46"/>
      <c r="BF512" s="46"/>
      <c r="BG512" s="46"/>
      <c r="BH512" s="46"/>
      <c r="BI512" s="46"/>
      <c r="BJ512" s="46"/>
      <c r="BK512" s="46"/>
      <c r="BL512" s="46"/>
      <c r="BM512" s="46"/>
      <c r="BN512" s="46"/>
      <c r="BO512" s="46"/>
      <c r="BP512" s="46"/>
      <c r="BQ512" s="46"/>
      <c r="BR512" s="46"/>
      <c r="BS512" s="46"/>
      <c r="BT512" s="46"/>
      <c r="BU512" s="46"/>
      <c r="BV512" s="46"/>
      <c r="BW512" s="46"/>
      <c r="BX512" s="46"/>
      <c r="BY512" s="46"/>
      <c r="BZ512" s="46"/>
      <c r="CA512" s="46"/>
      <c r="CB512" s="46"/>
      <c r="CC512" s="46"/>
      <c r="CD512" s="46"/>
      <c r="CE512" s="46"/>
      <c r="CF512" s="46"/>
      <c r="CG512" s="46"/>
      <c r="CH512" s="46"/>
    </row>
    <row r="513" spans="1:86" s="2" customFormat="1" ht="12" hidden="1">
      <c r="A513" s="21" t="s">
        <v>69</v>
      </c>
      <c r="B513" s="20" t="s">
        <v>37</v>
      </c>
      <c r="C513" s="20" t="s">
        <v>5</v>
      </c>
      <c r="D513" s="20" t="s">
        <v>47</v>
      </c>
      <c r="E513" s="20" t="s">
        <v>158</v>
      </c>
      <c r="F513" s="20" t="s">
        <v>22</v>
      </c>
      <c r="G513" s="100">
        <f>G514</f>
        <v>0.1</v>
      </c>
      <c r="H513" s="100">
        <f t="shared" ref="H513" si="122">H514</f>
        <v>-0.1</v>
      </c>
      <c r="I513" s="100">
        <f t="shared" si="108"/>
        <v>0</v>
      </c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  <c r="AO513" s="46"/>
      <c r="AP513" s="46"/>
      <c r="AQ513" s="46"/>
      <c r="AR513" s="46"/>
      <c r="AS513" s="46"/>
      <c r="AT513" s="46"/>
      <c r="AU513" s="46"/>
      <c r="AV513" s="46"/>
      <c r="AW513" s="46"/>
      <c r="AX513" s="46"/>
      <c r="AY513" s="46"/>
      <c r="AZ513" s="46"/>
      <c r="BA513" s="46"/>
      <c r="BB513" s="46"/>
      <c r="BC513" s="46"/>
      <c r="BD513" s="46"/>
      <c r="BE513" s="46"/>
      <c r="BF513" s="46"/>
      <c r="BG513" s="46"/>
      <c r="BH513" s="46"/>
      <c r="BI513" s="46"/>
      <c r="BJ513" s="46"/>
      <c r="BK513" s="46"/>
      <c r="BL513" s="46"/>
      <c r="BM513" s="46"/>
      <c r="BN513" s="46"/>
      <c r="BO513" s="46"/>
      <c r="BP513" s="46"/>
      <c r="BQ513" s="46"/>
      <c r="BR513" s="46"/>
      <c r="BS513" s="46"/>
      <c r="BT513" s="46"/>
      <c r="BU513" s="46"/>
      <c r="BV513" s="46"/>
      <c r="BW513" s="46"/>
      <c r="BX513" s="46"/>
      <c r="BY513" s="46"/>
      <c r="BZ513" s="46"/>
      <c r="CA513" s="46"/>
      <c r="CB513" s="46"/>
      <c r="CC513" s="46"/>
      <c r="CD513" s="46"/>
      <c r="CE513" s="46"/>
      <c r="CF513" s="46"/>
      <c r="CG513" s="46"/>
      <c r="CH513" s="46"/>
    </row>
    <row r="514" spans="1:86" s="2" customFormat="1" ht="12" hidden="1">
      <c r="A514" s="21" t="s">
        <v>70</v>
      </c>
      <c r="B514" s="20" t="s">
        <v>37</v>
      </c>
      <c r="C514" s="20" t="s">
        <v>5</v>
      </c>
      <c r="D514" s="20" t="s">
        <v>47</v>
      </c>
      <c r="E514" s="20" t="s">
        <v>158</v>
      </c>
      <c r="F514" s="20" t="s">
        <v>68</v>
      </c>
      <c r="G514" s="100">
        <v>0.1</v>
      </c>
      <c r="H514" s="103">
        <f>-0.1</f>
        <v>-0.1</v>
      </c>
      <c r="I514" s="100">
        <f t="shared" si="108"/>
        <v>0</v>
      </c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  <c r="AO514" s="46"/>
      <c r="AP514" s="46"/>
      <c r="AQ514" s="46"/>
      <c r="AR514" s="46"/>
      <c r="AS514" s="46"/>
      <c r="AT514" s="46"/>
      <c r="AU514" s="46"/>
      <c r="AV514" s="46"/>
      <c r="AW514" s="46"/>
      <c r="AX514" s="46"/>
      <c r="AY514" s="46"/>
      <c r="AZ514" s="46"/>
      <c r="BA514" s="46"/>
      <c r="BB514" s="46"/>
      <c r="BC514" s="46"/>
      <c r="BD514" s="46"/>
      <c r="BE514" s="46"/>
      <c r="BF514" s="46"/>
      <c r="BG514" s="46"/>
      <c r="BH514" s="46"/>
      <c r="BI514" s="46"/>
      <c r="BJ514" s="46"/>
      <c r="BK514" s="46"/>
      <c r="BL514" s="46"/>
      <c r="BM514" s="46"/>
      <c r="BN514" s="46"/>
      <c r="BO514" s="46"/>
      <c r="BP514" s="46"/>
      <c r="BQ514" s="46"/>
      <c r="BR514" s="46"/>
      <c r="BS514" s="46"/>
      <c r="BT514" s="46"/>
      <c r="BU514" s="46"/>
      <c r="BV514" s="46"/>
      <c r="BW514" s="46"/>
      <c r="BX514" s="46"/>
      <c r="BY514" s="46"/>
      <c r="BZ514" s="46"/>
      <c r="CA514" s="46"/>
      <c r="CB514" s="46"/>
      <c r="CC514" s="46"/>
      <c r="CD514" s="46"/>
      <c r="CE514" s="46"/>
      <c r="CF514" s="46"/>
      <c r="CG514" s="46"/>
      <c r="CH514" s="46"/>
    </row>
    <row r="515" spans="1:86" s="2" customFormat="1" ht="12">
      <c r="A515" s="21" t="s">
        <v>97</v>
      </c>
      <c r="B515" s="20" t="s">
        <v>37</v>
      </c>
      <c r="C515" s="20" t="s">
        <v>5</v>
      </c>
      <c r="D515" s="20" t="s">
        <v>47</v>
      </c>
      <c r="E515" s="20" t="s">
        <v>159</v>
      </c>
      <c r="F515" s="20"/>
      <c r="G515" s="100">
        <f>G516</f>
        <v>545</v>
      </c>
      <c r="H515" s="100">
        <f t="shared" ref="H515:H516" si="123">H516</f>
        <v>-138.9</v>
      </c>
      <c r="I515" s="100">
        <f t="shared" si="108"/>
        <v>406.1</v>
      </c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  <c r="AH515" s="46"/>
      <c r="AI515" s="46"/>
      <c r="AJ515" s="46"/>
      <c r="AK515" s="46"/>
      <c r="AL515" s="46"/>
      <c r="AM515" s="46"/>
      <c r="AN515" s="46"/>
      <c r="AO515" s="46"/>
      <c r="AP515" s="46"/>
      <c r="AQ515" s="46"/>
      <c r="AR515" s="46"/>
      <c r="AS515" s="46"/>
      <c r="AT515" s="46"/>
      <c r="AU515" s="46"/>
      <c r="AV515" s="46"/>
      <c r="AW515" s="46"/>
      <c r="AX515" s="46"/>
      <c r="AY515" s="46"/>
      <c r="AZ515" s="46"/>
      <c r="BA515" s="46"/>
      <c r="BB515" s="46"/>
      <c r="BC515" s="46"/>
      <c r="BD515" s="46"/>
      <c r="BE515" s="46"/>
      <c r="BF515" s="46"/>
      <c r="BG515" s="46"/>
      <c r="BH515" s="46"/>
      <c r="BI515" s="46"/>
      <c r="BJ515" s="46"/>
      <c r="BK515" s="46"/>
      <c r="BL515" s="46"/>
      <c r="BM515" s="46"/>
      <c r="BN515" s="46"/>
      <c r="BO515" s="46"/>
      <c r="BP515" s="46"/>
      <c r="BQ515" s="46"/>
      <c r="BR515" s="46"/>
      <c r="BS515" s="46"/>
      <c r="BT515" s="46"/>
      <c r="BU515" s="46"/>
      <c r="BV515" s="46"/>
      <c r="BW515" s="46"/>
      <c r="BX515" s="46"/>
      <c r="BY515" s="46"/>
      <c r="BZ515" s="46"/>
      <c r="CA515" s="46"/>
      <c r="CB515" s="46"/>
      <c r="CC515" s="46"/>
      <c r="CD515" s="46"/>
      <c r="CE515" s="46"/>
      <c r="CF515" s="46"/>
      <c r="CG515" s="46"/>
      <c r="CH515" s="46"/>
    </row>
    <row r="516" spans="1:86" s="2" customFormat="1" ht="12">
      <c r="A516" s="21" t="s">
        <v>485</v>
      </c>
      <c r="B516" s="20" t="s">
        <v>37</v>
      </c>
      <c r="C516" s="20" t="s">
        <v>5</v>
      </c>
      <c r="D516" s="20" t="s">
        <v>47</v>
      </c>
      <c r="E516" s="20" t="s">
        <v>159</v>
      </c>
      <c r="F516" s="20" t="s">
        <v>65</v>
      </c>
      <c r="G516" s="100">
        <f>G517</f>
        <v>545</v>
      </c>
      <c r="H516" s="100">
        <f t="shared" si="123"/>
        <v>-138.9</v>
      </c>
      <c r="I516" s="100">
        <f t="shared" si="108"/>
        <v>406.1</v>
      </c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2" customFormat="1" ht="12">
      <c r="A517" s="21" t="s">
        <v>86</v>
      </c>
      <c r="B517" s="20" t="s">
        <v>37</v>
      </c>
      <c r="C517" s="20" t="s">
        <v>5</v>
      </c>
      <c r="D517" s="20" t="s">
        <v>47</v>
      </c>
      <c r="E517" s="20" t="s">
        <v>159</v>
      </c>
      <c r="F517" s="20" t="s">
        <v>66</v>
      </c>
      <c r="G517" s="100">
        <v>545</v>
      </c>
      <c r="H517" s="103">
        <f>-138.9</f>
        <v>-138.9</v>
      </c>
      <c r="I517" s="100">
        <f t="shared" si="108"/>
        <v>406.1</v>
      </c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54" customFormat="1" ht="12">
      <c r="A518" s="21" t="s">
        <v>211</v>
      </c>
      <c r="B518" s="57" t="s">
        <v>37</v>
      </c>
      <c r="C518" s="57" t="s">
        <v>5</v>
      </c>
      <c r="D518" s="57" t="s">
        <v>47</v>
      </c>
      <c r="E518" s="57" t="s">
        <v>272</v>
      </c>
      <c r="F518" s="20"/>
      <c r="G518" s="100">
        <f>G519</f>
        <v>6.6</v>
      </c>
      <c r="H518" s="100">
        <f>H519</f>
        <v>-5.2</v>
      </c>
      <c r="I518" s="100">
        <f t="shared" si="108"/>
        <v>1.3999999999999995</v>
      </c>
      <c r="J518" s="52"/>
      <c r="K518" s="52"/>
      <c r="L518" s="52"/>
      <c r="M518" s="52"/>
    </row>
    <row r="519" spans="1:86" s="2" customFormat="1" ht="12">
      <c r="A519" s="21" t="s">
        <v>69</v>
      </c>
      <c r="B519" s="57" t="s">
        <v>37</v>
      </c>
      <c r="C519" s="57" t="s">
        <v>5</v>
      </c>
      <c r="D519" s="57" t="s">
        <v>47</v>
      </c>
      <c r="E519" s="57" t="s">
        <v>272</v>
      </c>
      <c r="F519" s="20" t="s">
        <v>22</v>
      </c>
      <c r="G519" s="100">
        <f>G520</f>
        <v>6.6</v>
      </c>
      <c r="H519" s="100">
        <f>H520</f>
        <v>-5.2</v>
      </c>
      <c r="I519" s="100">
        <f t="shared" si="108"/>
        <v>1.3999999999999995</v>
      </c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  <c r="AO519" s="46"/>
      <c r="AP519" s="46"/>
      <c r="AQ519" s="46"/>
      <c r="AR519" s="46"/>
      <c r="AS519" s="46"/>
      <c r="AT519" s="46"/>
      <c r="AU519" s="46"/>
      <c r="AV519" s="46"/>
      <c r="AW519" s="46"/>
      <c r="AX519" s="46"/>
      <c r="AY519" s="46"/>
      <c r="AZ519" s="46"/>
      <c r="BA519" s="46"/>
      <c r="BB519" s="46"/>
      <c r="BC519" s="46"/>
      <c r="BD519" s="46"/>
      <c r="BE519" s="46"/>
      <c r="BF519" s="46"/>
      <c r="BG519" s="46"/>
      <c r="BH519" s="46"/>
      <c r="BI519" s="46"/>
      <c r="BJ519" s="46"/>
      <c r="BK519" s="46"/>
      <c r="BL519" s="46"/>
      <c r="BM519" s="46"/>
      <c r="BN519" s="46"/>
      <c r="BO519" s="46"/>
      <c r="BP519" s="46"/>
      <c r="BQ519" s="46"/>
      <c r="BR519" s="46"/>
      <c r="BS519" s="46"/>
      <c r="BT519" s="46"/>
      <c r="BU519" s="46"/>
      <c r="BV519" s="46"/>
      <c r="BW519" s="46"/>
      <c r="BX519" s="46"/>
      <c r="BY519" s="46"/>
      <c r="BZ519" s="46"/>
      <c r="CA519" s="46"/>
      <c r="CB519" s="46"/>
      <c r="CC519" s="46"/>
      <c r="CD519" s="46"/>
      <c r="CE519" s="46"/>
      <c r="CF519" s="46"/>
      <c r="CG519" s="46"/>
      <c r="CH519" s="46"/>
    </row>
    <row r="520" spans="1:86" s="2" customFormat="1" ht="12">
      <c r="A520" s="21" t="s">
        <v>250</v>
      </c>
      <c r="B520" s="57" t="s">
        <v>37</v>
      </c>
      <c r="C520" s="57" t="s">
        <v>5</v>
      </c>
      <c r="D520" s="57" t="s">
        <v>47</v>
      </c>
      <c r="E520" s="57" t="s">
        <v>272</v>
      </c>
      <c r="F520" s="20" t="s">
        <v>251</v>
      </c>
      <c r="G520" s="100">
        <v>6.6</v>
      </c>
      <c r="H520" s="100">
        <f>-5.2</f>
        <v>-5.2</v>
      </c>
      <c r="I520" s="100">
        <f t="shared" si="108"/>
        <v>1.3999999999999995</v>
      </c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  <c r="AO520" s="46"/>
      <c r="AP520" s="46"/>
      <c r="AQ520" s="46"/>
      <c r="AR520" s="46"/>
      <c r="AS520" s="46"/>
      <c r="AT520" s="46"/>
      <c r="AU520" s="46"/>
      <c r="AV520" s="46"/>
      <c r="AW520" s="46"/>
      <c r="AX520" s="46"/>
      <c r="AY520" s="46"/>
      <c r="AZ520" s="46"/>
      <c r="BA520" s="46"/>
      <c r="BB520" s="46"/>
      <c r="BC520" s="46"/>
      <c r="BD520" s="46"/>
      <c r="BE520" s="46"/>
      <c r="BF520" s="46"/>
      <c r="BG520" s="46"/>
      <c r="BH520" s="46"/>
      <c r="BI520" s="46"/>
      <c r="BJ520" s="46"/>
      <c r="BK520" s="46"/>
      <c r="BL520" s="46"/>
      <c r="BM520" s="46"/>
      <c r="BN520" s="46"/>
      <c r="BO520" s="46"/>
      <c r="BP520" s="46"/>
      <c r="BQ520" s="46"/>
      <c r="BR520" s="46"/>
      <c r="BS520" s="46"/>
      <c r="BT520" s="46"/>
      <c r="BU520" s="46"/>
      <c r="BV520" s="46"/>
      <c r="BW520" s="46"/>
      <c r="BX520" s="46"/>
      <c r="BY520" s="46"/>
      <c r="BZ520" s="46"/>
      <c r="CA520" s="46"/>
      <c r="CB520" s="46"/>
      <c r="CC520" s="46"/>
      <c r="CD520" s="46"/>
      <c r="CE520" s="46"/>
      <c r="CF520" s="46"/>
      <c r="CG520" s="46"/>
      <c r="CH520" s="46"/>
    </row>
    <row r="521" spans="1:86" s="2" customFormat="1" ht="11.4">
      <c r="A521" s="15" t="s">
        <v>2</v>
      </c>
      <c r="B521" s="16" t="s">
        <v>37</v>
      </c>
      <c r="C521" s="16" t="s">
        <v>14</v>
      </c>
      <c r="D521" s="16"/>
      <c r="E521" s="16"/>
      <c r="F521" s="16"/>
      <c r="G521" s="98">
        <f t="shared" ref="G521:H525" si="124">G522</f>
        <v>380</v>
      </c>
      <c r="H521" s="98">
        <f t="shared" si="124"/>
        <v>-35.9</v>
      </c>
      <c r="I521" s="98">
        <f t="shared" si="108"/>
        <v>344.1</v>
      </c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  <c r="AH521" s="46"/>
      <c r="AI521" s="46"/>
      <c r="AJ521" s="46"/>
      <c r="AK521" s="46"/>
      <c r="AL521" s="46"/>
      <c r="AM521" s="46"/>
      <c r="AN521" s="46"/>
      <c r="AO521" s="46"/>
      <c r="AP521" s="46"/>
      <c r="AQ521" s="46"/>
      <c r="AR521" s="46"/>
      <c r="AS521" s="46"/>
      <c r="AT521" s="46"/>
      <c r="AU521" s="46"/>
      <c r="AV521" s="46"/>
      <c r="AW521" s="46"/>
      <c r="AX521" s="46"/>
      <c r="AY521" s="46"/>
      <c r="AZ521" s="46"/>
      <c r="BA521" s="46"/>
      <c r="BB521" s="46"/>
      <c r="BC521" s="46"/>
      <c r="BD521" s="46"/>
      <c r="BE521" s="46"/>
      <c r="BF521" s="46"/>
      <c r="BG521" s="46"/>
      <c r="BH521" s="46"/>
      <c r="BI521" s="46"/>
      <c r="BJ521" s="46"/>
      <c r="BK521" s="46"/>
      <c r="BL521" s="46"/>
      <c r="BM521" s="46"/>
      <c r="BN521" s="46"/>
      <c r="BO521" s="46"/>
      <c r="BP521" s="46"/>
      <c r="BQ521" s="46"/>
      <c r="BR521" s="46"/>
      <c r="BS521" s="46"/>
      <c r="BT521" s="46"/>
      <c r="BU521" s="46"/>
      <c r="BV521" s="46"/>
      <c r="BW521" s="46"/>
      <c r="BX521" s="46"/>
      <c r="BY521" s="46"/>
      <c r="BZ521" s="46"/>
      <c r="CA521" s="46"/>
      <c r="CB521" s="46"/>
      <c r="CC521" s="46"/>
      <c r="CD521" s="46"/>
      <c r="CE521" s="46"/>
      <c r="CF521" s="46"/>
      <c r="CG521" s="46"/>
      <c r="CH521" s="46"/>
    </row>
    <row r="522" spans="1:86" s="2" customFormat="1" ht="12">
      <c r="A522" s="33" t="s">
        <v>38</v>
      </c>
      <c r="B522" s="18" t="s">
        <v>37</v>
      </c>
      <c r="C522" s="18" t="s">
        <v>14</v>
      </c>
      <c r="D522" s="18" t="s">
        <v>10</v>
      </c>
      <c r="E522" s="16"/>
      <c r="F522" s="16"/>
      <c r="G522" s="99">
        <f t="shared" si="124"/>
        <v>380</v>
      </c>
      <c r="H522" s="99">
        <f t="shared" si="124"/>
        <v>-35.9</v>
      </c>
      <c r="I522" s="99">
        <f t="shared" si="108"/>
        <v>344.1</v>
      </c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24">
      <c r="A523" s="21" t="s">
        <v>267</v>
      </c>
      <c r="B523" s="20" t="s">
        <v>37</v>
      </c>
      <c r="C523" s="20" t="s">
        <v>14</v>
      </c>
      <c r="D523" s="20" t="s">
        <v>10</v>
      </c>
      <c r="E523" s="20" t="s">
        <v>157</v>
      </c>
      <c r="F523" s="20"/>
      <c r="G523" s="100">
        <f t="shared" si="124"/>
        <v>380</v>
      </c>
      <c r="H523" s="100">
        <f t="shared" si="124"/>
        <v>-35.9</v>
      </c>
      <c r="I523" s="100">
        <f t="shared" si="108"/>
        <v>344.1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12">
      <c r="A524" s="55" t="s">
        <v>208</v>
      </c>
      <c r="B524" s="20" t="s">
        <v>37</v>
      </c>
      <c r="C524" s="20" t="s">
        <v>14</v>
      </c>
      <c r="D524" s="20" t="s">
        <v>10</v>
      </c>
      <c r="E524" s="20" t="s">
        <v>160</v>
      </c>
      <c r="F524" s="20"/>
      <c r="G524" s="100">
        <f t="shared" si="124"/>
        <v>380</v>
      </c>
      <c r="H524" s="100">
        <f t="shared" si="124"/>
        <v>-35.9</v>
      </c>
      <c r="I524" s="100">
        <f t="shared" si="108"/>
        <v>344.1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12">
      <c r="A525" s="21" t="s">
        <v>485</v>
      </c>
      <c r="B525" s="20" t="s">
        <v>37</v>
      </c>
      <c r="C525" s="20" t="s">
        <v>14</v>
      </c>
      <c r="D525" s="20" t="s">
        <v>10</v>
      </c>
      <c r="E525" s="20" t="s">
        <v>160</v>
      </c>
      <c r="F525" s="20" t="s">
        <v>65</v>
      </c>
      <c r="G525" s="100">
        <f t="shared" si="124"/>
        <v>380</v>
      </c>
      <c r="H525" s="100">
        <f t="shared" si="124"/>
        <v>-35.9</v>
      </c>
      <c r="I525" s="100">
        <f t="shared" si="108"/>
        <v>344.1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12">
      <c r="A526" s="21" t="s">
        <v>86</v>
      </c>
      <c r="B526" s="20" t="s">
        <v>37</v>
      </c>
      <c r="C526" s="20" t="s">
        <v>14</v>
      </c>
      <c r="D526" s="20" t="s">
        <v>10</v>
      </c>
      <c r="E526" s="20" t="s">
        <v>160</v>
      </c>
      <c r="F526" s="20" t="s">
        <v>66</v>
      </c>
      <c r="G526" s="100">
        <v>380</v>
      </c>
      <c r="H526" s="103">
        <f>-35.9</f>
        <v>-35.9</v>
      </c>
      <c r="I526" s="100">
        <f t="shared" si="108"/>
        <v>344.1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 s="2" customFormat="1" ht="11.4">
      <c r="A527" s="25" t="s">
        <v>45</v>
      </c>
      <c r="B527" s="16" t="s">
        <v>37</v>
      </c>
      <c r="C527" s="16" t="s">
        <v>8</v>
      </c>
      <c r="D527" s="16"/>
      <c r="E527" s="16"/>
      <c r="F527" s="26"/>
      <c r="G527" s="98">
        <f>G528+G533</f>
        <v>4681.3</v>
      </c>
      <c r="H527" s="98">
        <f>H528+H533</f>
        <v>20</v>
      </c>
      <c r="I527" s="98">
        <f t="shared" si="108"/>
        <v>4701.3</v>
      </c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</row>
    <row r="528" spans="1:86" s="2" customFormat="1" ht="12">
      <c r="A528" s="22" t="s">
        <v>129</v>
      </c>
      <c r="B528" s="18" t="s">
        <v>37</v>
      </c>
      <c r="C528" s="18" t="s">
        <v>8</v>
      </c>
      <c r="D528" s="18" t="s">
        <v>5</v>
      </c>
      <c r="E528" s="18"/>
      <c r="F528" s="42"/>
      <c r="G528" s="99">
        <f>G529</f>
        <v>4364</v>
      </c>
      <c r="H528" s="99">
        <f>H529</f>
        <v>20</v>
      </c>
      <c r="I528" s="99">
        <f t="shared" si="108"/>
        <v>4384</v>
      </c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24">
      <c r="A529" s="21" t="s">
        <v>267</v>
      </c>
      <c r="B529" s="20" t="s">
        <v>37</v>
      </c>
      <c r="C529" s="20" t="s">
        <v>8</v>
      </c>
      <c r="D529" s="20" t="s">
        <v>5</v>
      </c>
      <c r="E529" s="20" t="s">
        <v>157</v>
      </c>
      <c r="F529" s="23"/>
      <c r="G529" s="100">
        <f t="shared" ref="G529:H531" si="125">G530</f>
        <v>4364</v>
      </c>
      <c r="H529" s="100">
        <f t="shared" si="125"/>
        <v>20</v>
      </c>
      <c r="I529" s="100">
        <f t="shared" si="108"/>
        <v>4384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2" customFormat="1" ht="12">
      <c r="A530" s="21" t="s">
        <v>194</v>
      </c>
      <c r="B530" s="20" t="s">
        <v>37</v>
      </c>
      <c r="C530" s="20" t="s">
        <v>8</v>
      </c>
      <c r="D530" s="20" t="s">
        <v>5</v>
      </c>
      <c r="E530" s="20" t="s">
        <v>399</v>
      </c>
      <c r="F530" s="23"/>
      <c r="G530" s="100">
        <f t="shared" si="125"/>
        <v>4364</v>
      </c>
      <c r="H530" s="100">
        <f t="shared" si="125"/>
        <v>20</v>
      </c>
      <c r="I530" s="100">
        <f t="shared" si="108"/>
        <v>4384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</row>
    <row r="531" spans="1:86" s="2" customFormat="1" ht="12">
      <c r="A531" s="21" t="s">
        <v>485</v>
      </c>
      <c r="B531" s="20" t="s">
        <v>37</v>
      </c>
      <c r="C531" s="20" t="s">
        <v>8</v>
      </c>
      <c r="D531" s="20" t="s">
        <v>5</v>
      </c>
      <c r="E531" s="20" t="s">
        <v>399</v>
      </c>
      <c r="F531" s="23" t="s">
        <v>65</v>
      </c>
      <c r="G531" s="100">
        <f t="shared" si="125"/>
        <v>4364</v>
      </c>
      <c r="H531" s="100">
        <f t="shared" si="125"/>
        <v>20</v>
      </c>
      <c r="I531" s="100">
        <f t="shared" si="108"/>
        <v>4384</v>
      </c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2" customFormat="1" ht="12">
      <c r="A532" s="21" t="s">
        <v>86</v>
      </c>
      <c r="B532" s="20" t="s">
        <v>37</v>
      </c>
      <c r="C532" s="20" t="s">
        <v>8</v>
      </c>
      <c r="D532" s="20" t="s">
        <v>5</v>
      </c>
      <c r="E532" s="20" t="s">
        <v>399</v>
      </c>
      <c r="F532" s="23" t="s">
        <v>66</v>
      </c>
      <c r="G532" s="100">
        <v>4364</v>
      </c>
      <c r="H532" s="100">
        <v>20</v>
      </c>
      <c r="I532" s="100">
        <f t="shared" si="108"/>
        <v>4384</v>
      </c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</row>
    <row r="533" spans="1:86" s="53" customFormat="1" ht="12">
      <c r="A533" s="22" t="s">
        <v>128</v>
      </c>
      <c r="B533" s="18" t="s">
        <v>37</v>
      </c>
      <c r="C533" s="18" t="s">
        <v>8</v>
      </c>
      <c r="D533" s="18" t="s">
        <v>6</v>
      </c>
      <c r="E533" s="18"/>
      <c r="F533" s="42"/>
      <c r="G533" s="99">
        <f t="shared" ref="G533:H536" si="126">G534</f>
        <v>317.3</v>
      </c>
      <c r="H533" s="99">
        <f t="shared" si="126"/>
        <v>0</v>
      </c>
      <c r="I533" s="99">
        <f t="shared" si="108"/>
        <v>317.3</v>
      </c>
      <c r="J533" s="65"/>
      <c r="K533" s="65"/>
      <c r="L533" s="65"/>
      <c r="M533" s="65"/>
      <c r="N533" s="65"/>
      <c r="O533" s="65"/>
      <c r="P533" s="65"/>
      <c r="Q533" s="65"/>
      <c r="R533" s="65"/>
      <c r="S533" s="65"/>
      <c r="T533" s="65"/>
      <c r="U533" s="65"/>
      <c r="V533" s="65"/>
      <c r="W533" s="65"/>
      <c r="X533" s="65"/>
      <c r="Y533" s="65"/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 s="65"/>
      <c r="AP533" s="65"/>
      <c r="AQ533" s="65"/>
      <c r="AR533" s="65"/>
      <c r="AS533" s="65"/>
      <c r="AT533" s="65"/>
      <c r="AU533" s="65"/>
      <c r="AV533" s="65"/>
      <c r="AW533" s="65"/>
      <c r="AX533" s="65"/>
      <c r="AY533" s="65"/>
      <c r="AZ533" s="65"/>
      <c r="BA533" s="65"/>
      <c r="BB533" s="65"/>
      <c r="BC533" s="65"/>
      <c r="BD533" s="65"/>
      <c r="BE533" s="65"/>
      <c r="BF533" s="65"/>
      <c r="BG533" s="65"/>
      <c r="BH533" s="65"/>
      <c r="BI533" s="65"/>
      <c r="BJ533" s="65"/>
      <c r="BK533" s="65"/>
      <c r="BL533" s="65"/>
      <c r="BM533" s="65"/>
      <c r="BN533" s="65"/>
      <c r="BO533" s="65"/>
      <c r="BP533" s="65"/>
      <c r="BQ533" s="65"/>
      <c r="BR533" s="65"/>
      <c r="BS533" s="65"/>
      <c r="BT533" s="65"/>
      <c r="BU533" s="65"/>
      <c r="BV533" s="65"/>
      <c r="BW533" s="65"/>
      <c r="BX533" s="65"/>
      <c r="BY533" s="65"/>
      <c r="BZ533" s="65"/>
      <c r="CA533" s="65"/>
      <c r="CB533" s="65"/>
      <c r="CC533" s="65"/>
      <c r="CD533" s="65"/>
      <c r="CE533" s="65"/>
      <c r="CF533" s="65"/>
      <c r="CG533" s="65"/>
      <c r="CH533" s="65"/>
    </row>
    <row r="534" spans="1:86" s="2" customFormat="1" ht="24">
      <c r="A534" s="21" t="s">
        <v>267</v>
      </c>
      <c r="B534" s="20" t="s">
        <v>37</v>
      </c>
      <c r="C534" s="20" t="s">
        <v>8</v>
      </c>
      <c r="D534" s="20" t="s">
        <v>6</v>
      </c>
      <c r="E534" s="20" t="s">
        <v>157</v>
      </c>
      <c r="F534" s="23"/>
      <c r="G534" s="100">
        <f t="shared" si="126"/>
        <v>317.3</v>
      </c>
      <c r="H534" s="100">
        <f t="shared" si="126"/>
        <v>0</v>
      </c>
      <c r="I534" s="100">
        <f t="shared" si="108"/>
        <v>317.3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2" customFormat="1" ht="12">
      <c r="A535" s="21" t="s">
        <v>195</v>
      </c>
      <c r="B535" s="20" t="s">
        <v>37</v>
      </c>
      <c r="C535" s="20" t="s">
        <v>8</v>
      </c>
      <c r="D535" s="20" t="s">
        <v>6</v>
      </c>
      <c r="E535" s="20" t="s">
        <v>500</v>
      </c>
      <c r="F535" s="23"/>
      <c r="G535" s="100">
        <f t="shared" si="126"/>
        <v>317.3</v>
      </c>
      <c r="H535" s="100">
        <f t="shared" si="126"/>
        <v>0</v>
      </c>
      <c r="I535" s="100">
        <f t="shared" si="108"/>
        <v>317.3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2">
      <c r="A536" s="21" t="s">
        <v>485</v>
      </c>
      <c r="B536" s="20" t="s">
        <v>37</v>
      </c>
      <c r="C536" s="20" t="s">
        <v>8</v>
      </c>
      <c r="D536" s="20" t="s">
        <v>6</v>
      </c>
      <c r="E536" s="20" t="s">
        <v>500</v>
      </c>
      <c r="F536" s="23" t="s">
        <v>65</v>
      </c>
      <c r="G536" s="100">
        <f t="shared" si="126"/>
        <v>317.3</v>
      </c>
      <c r="H536" s="100">
        <f t="shared" si="126"/>
        <v>0</v>
      </c>
      <c r="I536" s="100">
        <f t="shared" si="108"/>
        <v>317.3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2" customFormat="1" ht="12">
      <c r="A537" s="21" t="s">
        <v>86</v>
      </c>
      <c r="B537" s="20" t="s">
        <v>37</v>
      </c>
      <c r="C537" s="20" t="s">
        <v>8</v>
      </c>
      <c r="D537" s="20" t="s">
        <v>6</v>
      </c>
      <c r="E537" s="20" t="s">
        <v>500</v>
      </c>
      <c r="F537" s="23" t="s">
        <v>66</v>
      </c>
      <c r="G537" s="100">
        <v>317.3</v>
      </c>
      <c r="H537" s="103"/>
      <c r="I537" s="100">
        <f t="shared" si="108"/>
        <v>317.3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</row>
    <row r="538" spans="1:86" s="6" customFormat="1" ht="12" hidden="1">
      <c r="A538" s="15" t="s">
        <v>288</v>
      </c>
      <c r="B538" s="32">
        <v>801</v>
      </c>
      <c r="C538" s="16" t="s">
        <v>15</v>
      </c>
      <c r="D538" s="16"/>
      <c r="E538" s="16"/>
      <c r="F538" s="26"/>
      <c r="G538" s="98">
        <f t="shared" ref="G538:G545" si="127">G539</f>
        <v>0</v>
      </c>
      <c r="H538" s="106"/>
      <c r="I538" s="98">
        <f t="shared" si="108"/>
        <v>0</v>
      </c>
      <c r="J538" s="2"/>
      <c r="K538" s="2"/>
      <c r="L538" s="2"/>
      <c r="M538" s="2"/>
    </row>
    <row r="539" spans="1:86" s="53" customFormat="1" ht="12" hidden="1">
      <c r="A539" s="33" t="s">
        <v>287</v>
      </c>
      <c r="B539" s="34">
        <v>801</v>
      </c>
      <c r="C539" s="18" t="s">
        <v>15</v>
      </c>
      <c r="D539" s="18" t="s">
        <v>8</v>
      </c>
      <c r="E539" s="18"/>
      <c r="F539" s="42"/>
      <c r="G539" s="99">
        <f t="shared" si="127"/>
        <v>0</v>
      </c>
      <c r="H539" s="107"/>
      <c r="I539" s="98">
        <f t="shared" si="108"/>
        <v>0</v>
      </c>
      <c r="J539" s="5"/>
      <c r="K539" s="5"/>
      <c r="L539" s="5"/>
      <c r="M539" s="5"/>
    </row>
    <row r="540" spans="1:86" s="2" customFormat="1" ht="24" hidden="1">
      <c r="A540" s="24" t="s">
        <v>292</v>
      </c>
      <c r="B540" s="30">
        <v>801</v>
      </c>
      <c r="C540" s="20" t="s">
        <v>15</v>
      </c>
      <c r="D540" s="20" t="s">
        <v>8</v>
      </c>
      <c r="E540" s="20" t="s">
        <v>289</v>
      </c>
      <c r="F540" s="23"/>
      <c r="G540" s="100">
        <f>G544+G541</f>
        <v>0</v>
      </c>
      <c r="H540" s="101"/>
      <c r="I540" s="98">
        <f t="shared" si="108"/>
        <v>0</v>
      </c>
    </row>
    <row r="541" spans="1:86" s="2" customFormat="1" ht="12" hidden="1">
      <c r="A541" s="21" t="s">
        <v>211</v>
      </c>
      <c r="B541" s="30">
        <v>801</v>
      </c>
      <c r="C541" s="20" t="s">
        <v>15</v>
      </c>
      <c r="D541" s="20" t="s">
        <v>8</v>
      </c>
      <c r="E541" s="20" t="s">
        <v>293</v>
      </c>
      <c r="F541" s="23"/>
      <c r="G541" s="100">
        <f>G542</f>
        <v>0</v>
      </c>
      <c r="H541" s="101"/>
      <c r="I541" s="98">
        <f t="shared" si="108"/>
        <v>0</v>
      </c>
    </row>
    <row r="542" spans="1:86" s="2" customFormat="1" ht="12" hidden="1">
      <c r="A542" s="29" t="s">
        <v>69</v>
      </c>
      <c r="B542" s="30">
        <v>801</v>
      </c>
      <c r="C542" s="20" t="s">
        <v>15</v>
      </c>
      <c r="D542" s="20" t="s">
        <v>8</v>
      </c>
      <c r="E542" s="20" t="s">
        <v>293</v>
      </c>
      <c r="F542" s="23" t="s">
        <v>22</v>
      </c>
      <c r="G542" s="100">
        <f>G543</f>
        <v>0</v>
      </c>
      <c r="H542" s="101"/>
      <c r="I542" s="98">
        <f t="shared" si="108"/>
        <v>0</v>
      </c>
    </row>
    <row r="543" spans="1:86" s="2" customFormat="1" ht="12" hidden="1">
      <c r="A543" s="21" t="s">
        <v>250</v>
      </c>
      <c r="B543" s="30">
        <v>801</v>
      </c>
      <c r="C543" s="20" t="s">
        <v>15</v>
      </c>
      <c r="D543" s="20" t="s">
        <v>8</v>
      </c>
      <c r="E543" s="20" t="s">
        <v>293</v>
      </c>
      <c r="F543" s="23" t="s">
        <v>251</v>
      </c>
      <c r="G543" s="100">
        <v>0</v>
      </c>
      <c r="H543" s="101"/>
      <c r="I543" s="98">
        <f t="shared" si="108"/>
        <v>0</v>
      </c>
    </row>
    <row r="544" spans="1:86" s="2" customFormat="1" ht="12" hidden="1">
      <c r="A544" s="21" t="s">
        <v>211</v>
      </c>
      <c r="B544" s="30">
        <v>801</v>
      </c>
      <c r="C544" s="20" t="s">
        <v>15</v>
      </c>
      <c r="D544" s="20" t="s">
        <v>8</v>
      </c>
      <c r="E544" s="20" t="s">
        <v>293</v>
      </c>
      <c r="F544" s="23"/>
      <c r="G544" s="100">
        <f t="shared" si="127"/>
        <v>0</v>
      </c>
      <c r="H544" s="101"/>
      <c r="I544" s="98">
        <f t="shared" si="108"/>
        <v>0</v>
      </c>
    </row>
    <row r="545" spans="1:86" s="2" customFormat="1" ht="12" hidden="1">
      <c r="A545" s="24" t="s">
        <v>67</v>
      </c>
      <c r="B545" s="30">
        <v>801</v>
      </c>
      <c r="C545" s="20" t="s">
        <v>15</v>
      </c>
      <c r="D545" s="20" t="s">
        <v>8</v>
      </c>
      <c r="E545" s="20" t="s">
        <v>293</v>
      </c>
      <c r="F545" s="23" t="s">
        <v>65</v>
      </c>
      <c r="G545" s="100">
        <f t="shared" si="127"/>
        <v>0</v>
      </c>
      <c r="H545" s="101"/>
      <c r="I545" s="98">
        <f t="shared" si="108"/>
        <v>0</v>
      </c>
    </row>
    <row r="546" spans="1:86" s="2" customFormat="1" ht="12" hidden="1">
      <c r="A546" s="24" t="s">
        <v>84</v>
      </c>
      <c r="B546" s="30">
        <v>801</v>
      </c>
      <c r="C546" s="20" t="s">
        <v>15</v>
      </c>
      <c r="D546" s="20" t="s">
        <v>8</v>
      </c>
      <c r="E546" s="20" t="s">
        <v>293</v>
      </c>
      <c r="F546" s="23" t="s">
        <v>66</v>
      </c>
      <c r="G546" s="100"/>
      <c r="H546" s="101"/>
      <c r="I546" s="98">
        <f t="shared" si="108"/>
        <v>0</v>
      </c>
    </row>
    <row r="547" spans="1:86" s="2" customFormat="1" ht="6.75" customHeight="1">
      <c r="A547" s="21"/>
      <c r="B547" s="20"/>
      <c r="C547" s="20"/>
      <c r="D547" s="20"/>
      <c r="E547" s="20"/>
      <c r="F547" s="20"/>
      <c r="G547" s="100"/>
      <c r="H547" s="103"/>
      <c r="I547" s="98"/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2" customFormat="1" ht="12">
      <c r="A548" s="25" t="s">
        <v>35</v>
      </c>
      <c r="B548" s="16" t="s">
        <v>48</v>
      </c>
      <c r="C548" s="20"/>
      <c r="D548" s="20"/>
      <c r="E548" s="20"/>
      <c r="F548" s="20"/>
      <c r="G548" s="98">
        <f>G549+G761+G798</f>
        <v>502265.19999999995</v>
      </c>
      <c r="H548" s="98">
        <f>H549+H761+H798</f>
        <v>5612.1000000000013</v>
      </c>
      <c r="I548" s="98">
        <f t="shared" si="108"/>
        <v>507877.29999999993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</row>
    <row r="549" spans="1:86" s="11" customFormat="1" ht="11.4">
      <c r="A549" s="25" t="s">
        <v>34</v>
      </c>
      <c r="B549" s="16" t="s">
        <v>48</v>
      </c>
      <c r="C549" s="16" t="s">
        <v>9</v>
      </c>
      <c r="D549" s="16"/>
      <c r="E549" s="16"/>
      <c r="F549" s="16"/>
      <c r="G549" s="98">
        <f>G550+G597+G717+G744+G684</f>
        <v>486629.89999999997</v>
      </c>
      <c r="H549" s="98">
        <f>H550+H597+H717+H744+H684</f>
        <v>5648.5000000000009</v>
      </c>
      <c r="I549" s="98">
        <f t="shared" si="108"/>
        <v>492278.39999999997</v>
      </c>
      <c r="J549" s="44"/>
      <c r="K549" s="44"/>
      <c r="L549" s="44"/>
      <c r="M549" s="44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  <c r="AC549" s="48"/>
      <c r="AD549" s="48"/>
      <c r="AE549" s="48"/>
      <c r="AF549" s="48"/>
      <c r="AG549" s="48"/>
      <c r="AH549" s="48"/>
      <c r="AI549" s="48"/>
      <c r="AJ549" s="48"/>
      <c r="AK549" s="48"/>
      <c r="AL549" s="48"/>
      <c r="AM549" s="48"/>
      <c r="AN549" s="48"/>
      <c r="AO549" s="48"/>
      <c r="AP549" s="48"/>
      <c r="AQ549" s="48"/>
      <c r="AR549" s="48"/>
      <c r="AS549" s="48"/>
      <c r="AT549" s="48"/>
      <c r="AU549" s="48"/>
      <c r="AV549" s="48"/>
      <c r="AW549" s="48"/>
      <c r="AX549" s="48"/>
      <c r="AY549" s="48"/>
      <c r="AZ549" s="48"/>
      <c r="BA549" s="48"/>
      <c r="BB549" s="48"/>
      <c r="BC549" s="48"/>
      <c r="BD549" s="48"/>
      <c r="BE549" s="48"/>
      <c r="BF549" s="48"/>
      <c r="BG549" s="48"/>
      <c r="BH549" s="48"/>
      <c r="BI549" s="48"/>
      <c r="BJ549" s="48"/>
      <c r="BK549" s="48"/>
      <c r="BL549" s="48"/>
      <c r="BM549" s="48"/>
      <c r="BN549" s="48"/>
      <c r="BO549" s="48"/>
      <c r="BP549" s="48"/>
      <c r="BQ549" s="48"/>
      <c r="BR549" s="48"/>
      <c r="BS549" s="48"/>
      <c r="BT549" s="48"/>
      <c r="BU549" s="48"/>
      <c r="BV549" s="48"/>
      <c r="BW549" s="48"/>
      <c r="BX549" s="48"/>
      <c r="BY549" s="48"/>
      <c r="BZ549" s="48"/>
      <c r="CA549" s="48"/>
      <c r="CB549" s="48"/>
      <c r="CC549" s="48"/>
      <c r="CD549" s="48"/>
      <c r="CE549" s="48"/>
      <c r="CF549" s="48"/>
      <c r="CG549" s="48"/>
      <c r="CH549" s="48"/>
    </row>
    <row r="550" spans="1:86" s="11" customFormat="1" ht="12">
      <c r="A550" s="22" t="s">
        <v>23</v>
      </c>
      <c r="B550" s="18" t="s">
        <v>48</v>
      </c>
      <c r="C550" s="18" t="s">
        <v>9</v>
      </c>
      <c r="D550" s="18" t="s">
        <v>5</v>
      </c>
      <c r="E550" s="19"/>
      <c r="F550" s="19"/>
      <c r="G550" s="99">
        <f>G551</f>
        <v>130133.8</v>
      </c>
      <c r="H550" s="99">
        <f t="shared" ref="H550" si="128">H551</f>
        <v>174.79999999999993</v>
      </c>
      <c r="I550" s="99">
        <f t="shared" si="108"/>
        <v>130308.6</v>
      </c>
      <c r="J550" s="44"/>
      <c r="K550" s="44"/>
      <c r="L550" s="44"/>
      <c r="M550" s="44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  <c r="AC550" s="48"/>
      <c r="AD550" s="48"/>
      <c r="AE550" s="48"/>
      <c r="AF550" s="48"/>
      <c r="AG550" s="48"/>
      <c r="AH550" s="48"/>
      <c r="AI550" s="48"/>
      <c r="AJ550" s="48"/>
      <c r="AK550" s="48"/>
      <c r="AL550" s="48"/>
      <c r="AM550" s="48"/>
      <c r="AN550" s="48"/>
      <c r="AO550" s="48"/>
      <c r="AP550" s="48"/>
      <c r="AQ550" s="48"/>
      <c r="AR550" s="48"/>
      <c r="AS550" s="48"/>
      <c r="AT550" s="48"/>
      <c r="AU550" s="48"/>
      <c r="AV550" s="48"/>
      <c r="AW550" s="48"/>
      <c r="AX550" s="48"/>
      <c r="AY550" s="48"/>
      <c r="AZ550" s="48"/>
      <c r="BA550" s="48"/>
      <c r="BB550" s="48"/>
      <c r="BC550" s="48"/>
      <c r="BD550" s="48"/>
      <c r="BE550" s="48"/>
      <c r="BF550" s="48"/>
      <c r="BG550" s="48"/>
      <c r="BH550" s="48"/>
      <c r="BI550" s="48"/>
      <c r="BJ550" s="48"/>
      <c r="BK550" s="48"/>
      <c r="BL550" s="48"/>
      <c r="BM550" s="48"/>
      <c r="BN550" s="48"/>
      <c r="BO550" s="48"/>
      <c r="BP550" s="48"/>
      <c r="BQ550" s="48"/>
      <c r="BR550" s="48"/>
      <c r="BS550" s="48"/>
      <c r="BT550" s="48"/>
      <c r="BU550" s="48"/>
      <c r="BV550" s="48"/>
      <c r="BW550" s="48"/>
      <c r="BX550" s="48"/>
      <c r="BY550" s="48"/>
      <c r="BZ550" s="48"/>
      <c r="CA550" s="48"/>
      <c r="CB550" s="48"/>
      <c r="CC550" s="48"/>
      <c r="CD550" s="48"/>
      <c r="CE550" s="48"/>
      <c r="CF550" s="48"/>
      <c r="CG550" s="48"/>
      <c r="CH550" s="48"/>
    </row>
    <row r="551" spans="1:86" s="11" customFormat="1" ht="12">
      <c r="A551" s="21" t="s">
        <v>305</v>
      </c>
      <c r="B551" s="20" t="s">
        <v>48</v>
      </c>
      <c r="C551" s="20" t="s">
        <v>9</v>
      </c>
      <c r="D551" s="20" t="s">
        <v>5</v>
      </c>
      <c r="E551" s="20" t="s">
        <v>161</v>
      </c>
      <c r="F551" s="20"/>
      <c r="G551" s="100">
        <f>G552+G584+G571</f>
        <v>130133.8</v>
      </c>
      <c r="H551" s="100">
        <f>H552+H584+H571</f>
        <v>174.79999999999993</v>
      </c>
      <c r="I551" s="100">
        <f t="shared" si="108"/>
        <v>130308.6</v>
      </c>
      <c r="J551" s="44"/>
      <c r="K551" s="44"/>
      <c r="L551" s="44"/>
      <c r="M551" s="44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48"/>
      <c r="AH551" s="48"/>
      <c r="AI551" s="48"/>
      <c r="AJ551" s="48"/>
      <c r="AK551" s="48"/>
      <c r="AL551" s="48"/>
      <c r="AM551" s="48"/>
      <c r="AN551" s="48"/>
      <c r="AO551" s="48"/>
      <c r="AP551" s="48"/>
      <c r="AQ551" s="48"/>
      <c r="AR551" s="48"/>
      <c r="AS551" s="48"/>
      <c r="AT551" s="48"/>
      <c r="AU551" s="48"/>
      <c r="AV551" s="48"/>
      <c r="AW551" s="48"/>
      <c r="AX551" s="48"/>
      <c r="AY551" s="48"/>
      <c r="AZ551" s="48"/>
      <c r="BA551" s="48"/>
      <c r="BB551" s="48"/>
      <c r="BC551" s="48"/>
      <c r="BD551" s="48"/>
      <c r="BE551" s="48"/>
      <c r="BF551" s="48"/>
      <c r="BG551" s="48"/>
      <c r="BH551" s="48"/>
      <c r="BI551" s="48"/>
      <c r="BJ551" s="48"/>
      <c r="BK551" s="48"/>
      <c r="BL551" s="48"/>
      <c r="BM551" s="48"/>
      <c r="BN551" s="48"/>
      <c r="BO551" s="48"/>
      <c r="BP551" s="48"/>
      <c r="BQ551" s="48"/>
      <c r="BR551" s="48"/>
      <c r="BS551" s="48"/>
      <c r="BT551" s="48"/>
      <c r="BU551" s="48"/>
      <c r="BV551" s="48"/>
      <c r="BW551" s="48"/>
      <c r="BX551" s="48"/>
      <c r="BY551" s="48"/>
      <c r="BZ551" s="48"/>
      <c r="CA551" s="48"/>
      <c r="CB551" s="48"/>
      <c r="CC551" s="48"/>
      <c r="CD551" s="48"/>
      <c r="CE551" s="48"/>
      <c r="CF551" s="48"/>
      <c r="CG551" s="48"/>
      <c r="CH551" s="48"/>
    </row>
    <row r="552" spans="1:86" s="5" customFormat="1" ht="12">
      <c r="A552" s="21" t="s">
        <v>306</v>
      </c>
      <c r="B552" s="20" t="s">
        <v>48</v>
      </c>
      <c r="C552" s="20" t="s">
        <v>9</v>
      </c>
      <c r="D552" s="20" t="s">
        <v>5</v>
      </c>
      <c r="E552" s="20" t="s">
        <v>162</v>
      </c>
      <c r="F552" s="20"/>
      <c r="G552" s="100">
        <f>G553+G556+G562+G559+G565+G568</f>
        <v>115975.5</v>
      </c>
      <c r="H552" s="100">
        <f t="shared" ref="H552" si="129">H553+H556+H562+H559+H565+H568</f>
        <v>-55.200000000000045</v>
      </c>
      <c r="I552" s="100">
        <f t="shared" si="108"/>
        <v>115920.3</v>
      </c>
      <c r="J552" s="45"/>
      <c r="K552" s="45"/>
      <c r="L552" s="45"/>
      <c r="M552" s="45"/>
      <c r="N552" s="45"/>
      <c r="O552" s="45"/>
      <c r="P552" s="45"/>
      <c r="Q552" s="45"/>
      <c r="R552" s="45"/>
      <c r="S552" s="45"/>
      <c r="T552" s="45"/>
      <c r="U552" s="45"/>
      <c r="V552" s="45"/>
      <c r="W552" s="45"/>
      <c r="X552" s="45"/>
      <c r="Y552" s="45"/>
      <c r="Z552" s="45"/>
      <c r="AA552" s="45"/>
      <c r="AB552" s="45"/>
      <c r="AC552" s="45"/>
      <c r="AD552" s="45"/>
      <c r="AE552" s="45"/>
      <c r="AF552" s="45"/>
      <c r="AG552" s="45"/>
      <c r="AH552" s="45"/>
      <c r="AI552" s="45"/>
      <c r="AJ552" s="45"/>
      <c r="AK552" s="45"/>
      <c r="AL552" s="45"/>
      <c r="AM552" s="45"/>
      <c r="AN552" s="45"/>
      <c r="AO552" s="45"/>
      <c r="AP552" s="45"/>
      <c r="AQ552" s="45"/>
      <c r="AR552" s="45"/>
      <c r="AS552" s="45"/>
      <c r="AT552" s="45"/>
      <c r="AU552" s="45"/>
      <c r="AV552" s="45"/>
      <c r="AW552" s="45"/>
      <c r="AX552" s="45"/>
      <c r="AY552" s="45"/>
      <c r="AZ552" s="45"/>
      <c r="BA552" s="45"/>
      <c r="BB552" s="45"/>
      <c r="BC552" s="45"/>
      <c r="BD552" s="45"/>
      <c r="BE552" s="45"/>
      <c r="BF552" s="45"/>
      <c r="BG552" s="45"/>
      <c r="BH552" s="45"/>
      <c r="BI552" s="45"/>
      <c r="BJ552" s="45"/>
      <c r="BK552" s="45"/>
      <c r="BL552" s="45"/>
      <c r="BM552" s="45"/>
      <c r="BN552" s="45"/>
      <c r="BO552" s="45"/>
      <c r="BP552" s="45"/>
      <c r="BQ552" s="45"/>
      <c r="BR552" s="45"/>
      <c r="BS552" s="45"/>
      <c r="BT552" s="45"/>
      <c r="BU552" s="45"/>
      <c r="BV552" s="45"/>
      <c r="BW552" s="45"/>
      <c r="BX552" s="45"/>
      <c r="BY552" s="45"/>
      <c r="BZ552" s="45"/>
      <c r="CA552" s="45"/>
      <c r="CB552" s="45"/>
      <c r="CC552" s="45"/>
      <c r="CD552" s="45"/>
      <c r="CE552" s="45"/>
      <c r="CF552" s="45"/>
      <c r="CG552" s="45"/>
      <c r="CH552" s="45"/>
    </row>
    <row r="553" spans="1:86" s="2" customFormat="1" ht="12">
      <c r="A553" s="21" t="s">
        <v>122</v>
      </c>
      <c r="B553" s="20" t="s">
        <v>48</v>
      </c>
      <c r="C553" s="20" t="s">
        <v>9</v>
      </c>
      <c r="D553" s="20" t="s">
        <v>5</v>
      </c>
      <c r="E553" s="20" t="s">
        <v>163</v>
      </c>
      <c r="F553" s="20"/>
      <c r="G553" s="100">
        <f>G554</f>
        <v>68244.3</v>
      </c>
      <c r="H553" s="100">
        <f t="shared" ref="H553:H554" si="130">H554</f>
        <v>-1526.4</v>
      </c>
      <c r="I553" s="100">
        <f t="shared" si="108"/>
        <v>66717.900000000009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12">
      <c r="A554" s="21" t="s">
        <v>92</v>
      </c>
      <c r="B554" s="20" t="s">
        <v>48</v>
      </c>
      <c r="C554" s="20" t="s">
        <v>9</v>
      </c>
      <c r="D554" s="20" t="s">
        <v>5</v>
      </c>
      <c r="E554" s="20" t="s">
        <v>163</v>
      </c>
      <c r="F554" s="20" t="s">
        <v>91</v>
      </c>
      <c r="G554" s="100">
        <f>G555</f>
        <v>68244.3</v>
      </c>
      <c r="H554" s="100">
        <f t="shared" si="130"/>
        <v>-1526.4</v>
      </c>
      <c r="I554" s="100">
        <f t="shared" si="108"/>
        <v>66717.900000000009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12">
      <c r="A555" s="21" t="s">
        <v>198</v>
      </c>
      <c r="B555" s="20" t="s">
        <v>48</v>
      </c>
      <c r="C555" s="20" t="s">
        <v>9</v>
      </c>
      <c r="D555" s="20" t="s">
        <v>5</v>
      </c>
      <c r="E555" s="20" t="s">
        <v>163</v>
      </c>
      <c r="F555" s="20" t="s">
        <v>199</v>
      </c>
      <c r="G555" s="100">
        <v>68244.3</v>
      </c>
      <c r="H555" s="103">
        <f>168.6-1695</f>
        <v>-1526.4</v>
      </c>
      <c r="I555" s="100">
        <f t="shared" ref="I555:I629" si="131">G555+H555</f>
        <v>66717.900000000009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2">
      <c r="A556" s="21" t="s">
        <v>72</v>
      </c>
      <c r="B556" s="20" t="s">
        <v>48</v>
      </c>
      <c r="C556" s="20" t="s">
        <v>9</v>
      </c>
      <c r="D556" s="20" t="s">
        <v>5</v>
      </c>
      <c r="E556" s="20" t="s">
        <v>164</v>
      </c>
      <c r="F556" s="20"/>
      <c r="G556" s="100">
        <f>G557</f>
        <v>47731.199999999997</v>
      </c>
      <c r="H556" s="100">
        <f t="shared" ref="H556:H557" si="132">H557</f>
        <v>1471.2</v>
      </c>
      <c r="I556" s="100">
        <f t="shared" si="131"/>
        <v>49202.399999999994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12">
      <c r="A557" s="21" t="s">
        <v>92</v>
      </c>
      <c r="B557" s="20" t="s">
        <v>48</v>
      </c>
      <c r="C557" s="20" t="s">
        <v>9</v>
      </c>
      <c r="D557" s="20" t="s">
        <v>5</v>
      </c>
      <c r="E557" s="20" t="s">
        <v>164</v>
      </c>
      <c r="F557" s="20" t="s">
        <v>91</v>
      </c>
      <c r="G557" s="100">
        <f>G558</f>
        <v>47731.199999999997</v>
      </c>
      <c r="H557" s="100">
        <f t="shared" si="132"/>
        <v>1471.2</v>
      </c>
      <c r="I557" s="100">
        <f t="shared" si="131"/>
        <v>49202.399999999994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14.25" customHeight="1">
      <c r="A558" s="21" t="s">
        <v>198</v>
      </c>
      <c r="B558" s="20" t="s">
        <v>48</v>
      </c>
      <c r="C558" s="20" t="s">
        <v>9</v>
      </c>
      <c r="D558" s="20" t="s">
        <v>5</v>
      </c>
      <c r="E558" s="20" t="s">
        <v>164</v>
      </c>
      <c r="F558" s="20" t="s">
        <v>199</v>
      </c>
      <c r="G558" s="100">
        <v>47731.199999999997</v>
      </c>
      <c r="H558" s="103">
        <f>41.2-163.3+934.2+659.1</f>
        <v>1471.2</v>
      </c>
      <c r="I558" s="100">
        <f t="shared" si="131"/>
        <v>49202.399999999994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12" hidden="1">
      <c r="A559" s="21" t="s">
        <v>244</v>
      </c>
      <c r="B559" s="20" t="s">
        <v>48</v>
      </c>
      <c r="C559" s="20" t="s">
        <v>9</v>
      </c>
      <c r="D559" s="20" t="s">
        <v>5</v>
      </c>
      <c r="E559" s="20" t="s">
        <v>259</v>
      </c>
      <c r="F559" s="20"/>
      <c r="G559" s="100">
        <f>G560</f>
        <v>0</v>
      </c>
      <c r="H559" s="103"/>
      <c r="I559" s="100">
        <f t="shared" si="131"/>
        <v>0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12" hidden="1">
      <c r="A560" s="21" t="s">
        <v>112</v>
      </c>
      <c r="B560" s="20" t="s">
        <v>48</v>
      </c>
      <c r="C560" s="20" t="s">
        <v>9</v>
      </c>
      <c r="D560" s="20" t="s">
        <v>5</v>
      </c>
      <c r="E560" s="20" t="s">
        <v>259</v>
      </c>
      <c r="F560" s="20" t="s">
        <v>91</v>
      </c>
      <c r="G560" s="100">
        <f>G561</f>
        <v>0</v>
      </c>
      <c r="H560" s="103"/>
      <c r="I560" s="100">
        <f t="shared" si="131"/>
        <v>0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12" hidden="1">
      <c r="A561" s="21" t="s">
        <v>198</v>
      </c>
      <c r="B561" s="20" t="s">
        <v>48</v>
      </c>
      <c r="C561" s="20" t="s">
        <v>9</v>
      </c>
      <c r="D561" s="20" t="s">
        <v>5</v>
      </c>
      <c r="E561" s="20" t="s">
        <v>259</v>
      </c>
      <c r="F561" s="20" t="s">
        <v>199</v>
      </c>
      <c r="G561" s="100"/>
      <c r="H561" s="103"/>
      <c r="I561" s="100">
        <f t="shared" si="131"/>
        <v>0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12" hidden="1">
      <c r="A562" s="21" t="s">
        <v>263</v>
      </c>
      <c r="B562" s="20" t="s">
        <v>48</v>
      </c>
      <c r="C562" s="20" t="s">
        <v>9</v>
      </c>
      <c r="D562" s="20" t="s">
        <v>5</v>
      </c>
      <c r="E562" s="20" t="s">
        <v>260</v>
      </c>
      <c r="F562" s="20"/>
      <c r="G562" s="100">
        <f>G563</f>
        <v>0</v>
      </c>
      <c r="H562" s="100">
        <f t="shared" ref="H562:H563" si="133">H563</f>
        <v>0</v>
      </c>
      <c r="I562" s="100">
        <f t="shared" si="131"/>
        <v>0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12" hidden="1">
      <c r="A563" s="21" t="s">
        <v>112</v>
      </c>
      <c r="B563" s="20" t="s">
        <v>48</v>
      </c>
      <c r="C563" s="20" t="s">
        <v>9</v>
      </c>
      <c r="D563" s="20" t="s">
        <v>5</v>
      </c>
      <c r="E563" s="20" t="s">
        <v>260</v>
      </c>
      <c r="F563" s="20" t="s">
        <v>91</v>
      </c>
      <c r="G563" s="100">
        <f>G564</f>
        <v>0</v>
      </c>
      <c r="H563" s="100">
        <f t="shared" si="133"/>
        <v>0</v>
      </c>
      <c r="I563" s="100">
        <f t="shared" si="131"/>
        <v>0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12" hidden="1">
      <c r="A564" s="21" t="s">
        <v>198</v>
      </c>
      <c r="B564" s="20" t="s">
        <v>48</v>
      </c>
      <c r="C564" s="20" t="s">
        <v>9</v>
      </c>
      <c r="D564" s="20" t="s">
        <v>5</v>
      </c>
      <c r="E564" s="20" t="s">
        <v>260</v>
      </c>
      <c r="F564" s="20" t="s">
        <v>199</v>
      </c>
      <c r="G564" s="100">
        <v>0</v>
      </c>
      <c r="H564" s="103"/>
      <c r="I564" s="100">
        <f t="shared" si="131"/>
        <v>0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12" hidden="1">
      <c r="A565" s="21" t="s">
        <v>300</v>
      </c>
      <c r="B565" s="20" t="s">
        <v>48</v>
      </c>
      <c r="C565" s="20" t="s">
        <v>9</v>
      </c>
      <c r="D565" s="20" t="s">
        <v>5</v>
      </c>
      <c r="E565" s="20" t="s">
        <v>278</v>
      </c>
      <c r="F565" s="20"/>
      <c r="G565" s="100">
        <f>G566</f>
        <v>0</v>
      </c>
      <c r="H565" s="100">
        <f>H566</f>
        <v>0</v>
      </c>
      <c r="I565" s="100">
        <f t="shared" si="131"/>
        <v>0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12" hidden="1">
      <c r="A566" s="21" t="s">
        <v>112</v>
      </c>
      <c r="B566" s="20" t="s">
        <v>48</v>
      </c>
      <c r="C566" s="20" t="s">
        <v>9</v>
      </c>
      <c r="D566" s="20" t="s">
        <v>5</v>
      </c>
      <c r="E566" s="20" t="s">
        <v>278</v>
      </c>
      <c r="F566" s="20" t="s">
        <v>91</v>
      </c>
      <c r="G566" s="100">
        <f>G567</f>
        <v>0</v>
      </c>
      <c r="H566" s="100">
        <f>H567</f>
        <v>0</v>
      </c>
      <c r="I566" s="100">
        <f t="shared" si="131"/>
        <v>0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12" hidden="1">
      <c r="A567" s="21" t="s">
        <v>198</v>
      </c>
      <c r="B567" s="20" t="s">
        <v>48</v>
      </c>
      <c r="C567" s="20" t="s">
        <v>9</v>
      </c>
      <c r="D567" s="20" t="s">
        <v>5</v>
      </c>
      <c r="E567" s="20" t="s">
        <v>278</v>
      </c>
      <c r="F567" s="20" t="s">
        <v>199</v>
      </c>
      <c r="G567" s="100">
        <v>0</v>
      </c>
      <c r="H567" s="103"/>
      <c r="I567" s="100">
        <f t="shared" si="131"/>
        <v>0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12" hidden="1">
      <c r="A568" s="21" t="s">
        <v>280</v>
      </c>
      <c r="B568" s="20" t="s">
        <v>48</v>
      </c>
      <c r="C568" s="20" t="s">
        <v>9</v>
      </c>
      <c r="D568" s="20" t="s">
        <v>5</v>
      </c>
      <c r="E568" s="20" t="s">
        <v>279</v>
      </c>
      <c r="F568" s="20"/>
      <c r="G568" s="100">
        <f>G569</f>
        <v>0</v>
      </c>
      <c r="H568" s="103"/>
      <c r="I568" s="100">
        <f t="shared" si="131"/>
        <v>0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12" hidden="1">
      <c r="A569" s="21" t="s">
        <v>112</v>
      </c>
      <c r="B569" s="20" t="s">
        <v>48</v>
      </c>
      <c r="C569" s="20" t="s">
        <v>9</v>
      </c>
      <c r="D569" s="20" t="s">
        <v>5</v>
      </c>
      <c r="E569" s="20" t="s">
        <v>279</v>
      </c>
      <c r="F569" s="20" t="s">
        <v>91</v>
      </c>
      <c r="G569" s="100">
        <f>G570</f>
        <v>0</v>
      </c>
      <c r="H569" s="103"/>
      <c r="I569" s="100">
        <f t="shared" si="131"/>
        <v>0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12" hidden="1">
      <c r="A570" s="21" t="s">
        <v>198</v>
      </c>
      <c r="B570" s="20" t="s">
        <v>48</v>
      </c>
      <c r="C570" s="20" t="s">
        <v>9</v>
      </c>
      <c r="D570" s="20" t="s">
        <v>5</v>
      </c>
      <c r="E570" s="20" t="s">
        <v>279</v>
      </c>
      <c r="F570" s="20" t="s">
        <v>199</v>
      </c>
      <c r="G570" s="100"/>
      <c r="H570" s="103"/>
      <c r="I570" s="100">
        <f t="shared" si="131"/>
        <v>0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12">
      <c r="A571" s="21" t="s">
        <v>330</v>
      </c>
      <c r="B571" s="20" t="s">
        <v>48</v>
      </c>
      <c r="C571" s="20" t="s">
        <v>9</v>
      </c>
      <c r="D571" s="20" t="s">
        <v>5</v>
      </c>
      <c r="E571" s="20" t="s">
        <v>406</v>
      </c>
      <c r="F571" s="20"/>
      <c r="G571" s="100">
        <f>G572+G575+G578+G581</f>
        <v>6485.7999999999993</v>
      </c>
      <c r="H571" s="100">
        <f>H572+H575+H578+H581</f>
        <v>0</v>
      </c>
      <c r="I571" s="100">
        <f t="shared" si="131"/>
        <v>6485.7999999999993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24">
      <c r="A572" s="21" t="s">
        <v>517</v>
      </c>
      <c r="B572" s="20" t="s">
        <v>48</v>
      </c>
      <c r="C572" s="20" t="s">
        <v>9</v>
      </c>
      <c r="D572" s="20" t="s">
        <v>5</v>
      </c>
      <c r="E572" s="20" t="s">
        <v>516</v>
      </c>
      <c r="F572" s="20"/>
      <c r="G572" s="100">
        <f>G573</f>
        <v>407.8</v>
      </c>
      <c r="H572" s="100">
        <f>H573</f>
        <v>0</v>
      </c>
      <c r="I572" s="100">
        <f t="shared" si="131"/>
        <v>407.8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12">
      <c r="A573" s="21" t="s">
        <v>92</v>
      </c>
      <c r="B573" s="20" t="s">
        <v>48</v>
      </c>
      <c r="C573" s="20" t="s">
        <v>9</v>
      </c>
      <c r="D573" s="20" t="s">
        <v>5</v>
      </c>
      <c r="E573" s="20" t="s">
        <v>516</v>
      </c>
      <c r="F573" s="20" t="s">
        <v>91</v>
      </c>
      <c r="G573" s="100">
        <f>G574</f>
        <v>407.8</v>
      </c>
      <c r="H573" s="100">
        <f>H574</f>
        <v>0</v>
      </c>
      <c r="I573" s="100">
        <f t="shared" si="131"/>
        <v>407.8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2" customFormat="1" ht="12">
      <c r="A574" s="21" t="s">
        <v>198</v>
      </c>
      <c r="B574" s="20" t="s">
        <v>48</v>
      </c>
      <c r="C574" s="20" t="s">
        <v>9</v>
      </c>
      <c r="D574" s="20" t="s">
        <v>5</v>
      </c>
      <c r="E574" s="20" t="s">
        <v>516</v>
      </c>
      <c r="F574" s="20" t="s">
        <v>199</v>
      </c>
      <c r="G574" s="100">
        <v>407.8</v>
      </c>
      <c r="H574" s="103"/>
      <c r="I574" s="100">
        <f t="shared" si="131"/>
        <v>407.8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2" customFormat="1" ht="12">
      <c r="A575" s="21" t="s">
        <v>300</v>
      </c>
      <c r="B575" s="20" t="s">
        <v>48</v>
      </c>
      <c r="C575" s="20" t="s">
        <v>9</v>
      </c>
      <c r="D575" s="20" t="s">
        <v>5</v>
      </c>
      <c r="E575" s="20" t="s">
        <v>408</v>
      </c>
      <c r="F575" s="20"/>
      <c r="G575" s="100">
        <f>G576</f>
        <v>351.1</v>
      </c>
      <c r="H575" s="100">
        <f>H576</f>
        <v>0</v>
      </c>
      <c r="I575" s="100">
        <f t="shared" si="131"/>
        <v>351.1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12">
      <c r="A576" s="21" t="s">
        <v>112</v>
      </c>
      <c r="B576" s="20" t="s">
        <v>48</v>
      </c>
      <c r="C576" s="20" t="s">
        <v>9</v>
      </c>
      <c r="D576" s="20" t="s">
        <v>5</v>
      </c>
      <c r="E576" s="20" t="s">
        <v>408</v>
      </c>
      <c r="F576" s="20" t="s">
        <v>91</v>
      </c>
      <c r="G576" s="100">
        <f>G577</f>
        <v>351.1</v>
      </c>
      <c r="H576" s="100">
        <f>H577</f>
        <v>0</v>
      </c>
      <c r="I576" s="100">
        <f t="shared" si="131"/>
        <v>351.1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12">
      <c r="A577" s="21" t="s">
        <v>198</v>
      </c>
      <c r="B577" s="20" t="s">
        <v>48</v>
      </c>
      <c r="C577" s="20" t="s">
        <v>9</v>
      </c>
      <c r="D577" s="20" t="s">
        <v>5</v>
      </c>
      <c r="E577" s="20" t="s">
        <v>408</v>
      </c>
      <c r="F577" s="20" t="s">
        <v>199</v>
      </c>
      <c r="G577" s="100">
        <v>351.1</v>
      </c>
      <c r="H577" s="103"/>
      <c r="I577" s="100">
        <f t="shared" si="131"/>
        <v>351.1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12">
      <c r="A578" s="21" t="s">
        <v>263</v>
      </c>
      <c r="B578" s="20" t="s">
        <v>48</v>
      </c>
      <c r="C578" s="20" t="s">
        <v>9</v>
      </c>
      <c r="D578" s="20" t="s">
        <v>5</v>
      </c>
      <c r="E578" s="20" t="s">
        <v>409</v>
      </c>
      <c r="F578" s="20"/>
      <c r="G578" s="100">
        <f>G579</f>
        <v>5726.9</v>
      </c>
      <c r="H578" s="100">
        <f t="shared" ref="H578:H579" si="134">H579</f>
        <v>0</v>
      </c>
      <c r="I578" s="100">
        <f t="shared" si="131"/>
        <v>5726.9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12">
      <c r="A579" s="21" t="s">
        <v>112</v>
      </c>
      <c r="B579" s="20" t="s">
        <v>48</v>
      </c>
      <c r="C579" s="20" t="s">
        <v>9</v>
      </c>
      <c r="D579" s="20" t="s">
        <v>5</v>
      </c>
      <c r="E579" s="20" t="s">
        <v>409</v>
      </c>
      <c r="F579" s="20" t="s">
        <v>91</v>
      </c>
      <c r="G579" s="100">
        <f>G580</f>
        <v>5726.9</v>
      </c>
      <c r="H579" s="100">
        <f t="shared" si="134"/>
        <v>0</v>
      </c>
      <c r="I579" s="100">
        <f t="shared" si="131"/>
        <v>5726.9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12" customHeight="1">
      <c r="A580" s="21" t="s">
        <v>198</v>
      </c>
      <c r="B580" s="20" t="s">
        <v>48</v>
      </c>
      <c r="C580" s="20" t="s">
        <v>9</v>
      </c>
      <c r="D580" s="20" t="s">
        <v>5</v>
      </c>
      <c r="E580" s="20" t="s">
        <v>409</v>
      </c>
      <c r="F580" s="20" t="s">
        <v>199</v>
      </c>
      <c r="G580" s="100">
        <v>5726.9</v>
      </c>
      <c r="H580" s="103"/>
      <c r="I580" s="100">
        <f t="shared" si="131"/>
        <v>5726.9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26.4" hidden="1">
      <c r="A581" s="111" t="s">
        <v>342</v>
      </c>
      <c r="B581" s="20" t="s">
        <v>48</v>
      </c>
      <c r="C581" s="20" t="s">
        <v>9</v>
      </c>
      <c r="D581" s="20" t="s">
        <v>5</v>
      </c>
      <c r="E581" s="20" t="s">
        <v>411</v>
      </c>
      <c r="F581" s="20"/>
      <c r="G581" s="100">
        <f>G582</f>
        <v>0</v>
      </c>
      <c r="H581" s="100">
        <f>H582</f>
        <v>0</v>
      </c>
      <c r="I581" s="100">
        <f t="shared" si="131"/>
        <v>0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12" hidden="1">
      <c r="A582" s="21" t="s">
        <v>92</v>
      </c>
      <c r="B582" s="20" t="s">
        <v>48</v>
      </c>
      <c r="C582" s="20" t="s">
        <v>9</v>
      </c>
      <c r="D582" s="20" t="s">
        <v>5</v>
      </c>
      <c r="E582" s="20" t="s">
        <v>411</v>
      </c>
      <c r="F582" s="20" t="s">
        <v>91</v>
      </c>
      <c r="G582" s="100">
        <f>G583</f>
        <v>0</v>
      </c>
      <c r="H582" s="100">
        <f>H583</f>
        <v>0</v>
      </c>
      <c r="I582" s="100">
        <f t="shared" si="131"/>
        <v>0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12" hidden="1">
      <c r="A583" s="21" t="s">
        <v>198</v>
      </c>
      <c r="B583" s="20" t="s">
        <v>48</v>
      </c>
      <c r="C583" s="20" t="s">
        <v>9</v>
      </c>
      <c r="D583" s="20" t="s">
        <v>5</v>
      </c>
      <c r="E583" s="20" t="s">
        <v>411</v>
      </c>
      <c r="F583" s="20" t="s">
        <v>199</v>
      </c>
      <c r="G583" s="100">
        <v>0</v>
      </c>
      <c r="H583" s="103"/>
      <c r="I583" s="100">
        <f t="shared" si="131"/>
        <v>0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12">
      <c r="A584" s="21" t="s">
        <v>119</v>
      </c>
      <c r="B584" s="20" t="s">
        <v>48</v>
      </c>
      <c r="C584" s="20" t="s">
        <v>9</v>
      </c>
      <c r="D584" s="20" t="s">
        <v>5</v>
      </c>
      <c r="E584" s="20" t="s">
        <v>331</v>
      </c>
      <c r="F584" s="20"/>
      <c r="G584" s="100">
        <f>G588+G591+G585+G594</f>
        <v>7672.5</v>
      </c>
      <c r="H584" s="100">
        <f>H588+H591+H585+H594</f>
        <v>229.99999999999997</v>
      </c>
      <c r="I584" s="100">
        <f t="shared" si="131"/>
        <v>7902.5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39.75" customHeight="1">
      <c r="A585" s="21" t="s">
        <v>121</v>
      </c>
      <c r="B585" s="20" t="s">
        <v>48</v>
      </c>
      <c r="C585" s="20" t="s">
        <v>9</v>
      </c>
      <c r="D585" s="20" t="s">
        <v>5</v>
      </c>
      <c r="E585" s="20" t="s">
        <v>402</v>
      </c>
      <c r="F585" s="20"/>
      <c r="G585" s="100">
        <f>G586</f>
        <v>7015.2</v>
      </c>
      <c r="H585" s="100">
        <f t="shared" ref="H585:H586" si="135">H586</f>
        <v>-43.4</v>
      </c>
      <c r="I585" s="100">
        <f t="shared" si="131"/>
        <v>6971.8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12">
      <c r="A586" s="21" t="s">
        <v>92</v>
      </c>
      <c r="B586" s="20" t="s">
        <v>48</v>
      </c>
      <c r="C586" s="20" t="s">
        <v>9</v>
      </c>
      <c r="D586" s="20" t="s">
        <v>5</v>
      </c>
      <c r="E586" s="20" t="s">
        <v>402</v>
      </c>
      <c r="F586" s="20" t="s">
        <v>91</v>
      </c>
      <c r="G586" s="100">
        <f>G587</f>
        <v>7015.2</v>
      </c>
      <c r="H586" s="100">
        <f t="shared" si="135"/>
        <v>-43.4</v>
      </c>
      <c r="I586" s="100">
        <f t="shared" si="131"/>
        <v>6971.8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12">
      <c r="A587" s="21" t="s">
        <v>198</v>
      </c>
      <c r="B587" s="20" t="s">
        <v>48</v>
      </c>
      <c r="C587" s="20" t="s">
        <v>9</v>
      </c>
      <c r="D587" s="20" t="s">
        <v>5</v>
      </c>
      <c r="E587" s="20" t="s">
        <v>402</v>
      </c>
      <c r="F587" s="20" t="s">
        <v>199</v>
      </c>
      <c r="G587" s="100">
        <v>7015.2</v>
      </c>
      <c r="H587" s="103">
        <f>-43.4</f>
        <v>-43.4</v>
      </c>
      <c r="I587" s="100">
        <f t="shared" si="131"/>
        <v>6971.8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24">
      <c r="A588" s="21" t="s">
        <v>95</v>
      </c>
      <c r="B588" s="20" t="s">
        <v>48</v>
      </c>
      <c r="C588" s="20" t="s">
        <v>9</v>
      </c>
      <c r="D588" s="20" t="s">
        <v>5</v>
      </c>
      <c r="E588" s="20" t="s">
        <v>403</v>
      </c>
      <c r="F588" s="20"/>
      <c r="G588" s="100">
        <f>G589</f>
        <v>642.29999999999995</v>
      </c>
      <c r="H588" s="100">
        <f t="shared" ref="H588:H589" si="136">H589</f>
        <v>273.39999999999998</v>
      </c>
      <c r="I588" s="100">
        <f t="shared" si="131"/>
        <v>915.69999999999993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12">
      <c r="A589" s="21" t="s">
        <v>92</v>
      </c>
      <c r="B589" s="20" t="s">
        <v>48</v>
      </c>
      <c r="C589" s="20" t="s">
        <v>9</v>
      </c>
      <c r="D589" s="20" t="s">
        <v>5</v>
      </c>
      <c r="E589" s="20" t="s">
        <v>403</v>
      </c>
      <c r="F589" s="20" t="s">
        <v>91</v>
      </c>
      <c r="G589" s="100">
        <f>G590</f>
        <v>642.29999999999995</v>
      </c>
      <c r="H589" s="100">
        <f t="shared" si="136"/>
        <v>273.39999999999998</v>
      </c>
      <c r="I589" s="100">
        <f t="shared" si="131"/>
        <v>915.69999999999993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12">
      <c r="A590" s="21" t="s">
        <v>198</v>
      </c>
      <c r="B590" s="20" t="s">
        <v>48</v>
      </c>
      <c r="C590" s="20" t="s">
        <v>9</v>
      </c>
      <c r="D590" s="20" t="s">
        <v>5</v>
      </c>
      <c r="E590" s="20" t="s">
        <v>403</v>
      </c>
      <c r="F590" s="20" t="s">
        <v>199</v>
      </c>
      <c r="G590" s="100">
        <v>642.29999999999995</v>
      </c>
      <c r="H590" s="103">
        <f>171.7-0.8+102.4+0.1</f>
        <v>273.39999999999998</v>
      </c>
      <c r="I590" s="100">
        <f t="shared" si="131"/>
        <v>915.69999999999993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24">
      <c r="A591" s="21" t="s">
        <v>93</v>
      </c>
      <c r="B591" s="20" t="s">
        <v>48</v>
      </c>
      <c r="C591" s="20" t="s">
        <v>9</v>
      </c>
      <c r="D591" s="20" t="s">
        <v>5</v>
      </c>
      <c r="E591" s="20" t="s">
        <v>404</v>
      </c>
      <c r="F591" s="20"/>
      <c r="G591" s="100">
        <f>G592</f>
        <v>15</v>
      </c>
      <c r="H591" s="100">
        <f t="shared" ref="H591:H592" si="137">H592</f>
        <v>0</v>
      </c>
      <c r="I591" s="100">
        <f t="shared" si="131"/>
        <v>15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12">
      <c r="A592" s="21" t="s">
        <v>92</v>
      </c>
      <c r="B592" s="20" t="s">
        <v>48</v>
      </c>
      <c r="C592" s="20" t="s">
        <v>9</v>
      </c>
      <c r="D592" s="20" t="s">
        <v>5</v>
      </c>
      <c r="E592" s="20" t="s">
        <v>404</v>
      </c>
      <c r="F592" s="20" t="s">
        <v>91</v>
      </c>
      <c r="G592" s="100">
        <f>G593</f>
        <v>15</v>
      </c>
      <c r="H592" s="100">
        <f t="shared" si="137"/>
        <v>0</v>
      </c>
      <c r="I592" s="100">
        <f t="shared" si="131"/>
        <v>15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12">
      <c r="A593" s="21" t="s">
        <v>198</v>
      </c>
      <c r="B593" s="20" t="s">
        <v>48</v>
      </c>
      <c r="C593" s="20" t="s">
        <v>9</v>
      </c>
      <c r="D593" s="20" t="s">
        <v>5</v>
      </c>
      <c r="E593" s="20" t="s">
        <v>404</v>
      </c>
      <c r="F593" s="20" t="s">
        <v>199</v>
      </c>
      <c r="G593" s="100">
        <v>15</v>
      </c>
      <c r="H593" s="103"/>
      <c r="I593" s="100">
        <f t="shared" si="131"/>
        <v>15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36" hidden="1">
      <c r="A594" s="21" t="s">
        <v>188</v>
      </c>
      <c r="B594" s="20" t="s">
        <v>48</v>
      </c>
      <c r="C594" s="20" t="s">
        <v>9</v>
      </c>
      <c r="D594" s="20" t="s">
        <v>5</v>
      </c>
      <c r="E594" s="20" t="s">
        <v>405</v>
      </c>
      <c r="F594" s="20"/>
      <c r="G594" s="100">
        <f>G595</f>
        <v>0</v>
      </c>
      <c r="H594" s="100">
        <f>H595</f>
        <v>0</v>
      </c>
      <c r="I594" s="100">
        <f t="shared" si="131"/>
        <v>0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2" customFormat="1" ht="12" hidden="1">
      <c r="A595" s="21" t="s">
        <v>92</v>
      </c>
      <c r="B595" s="20" t="s">
        <v>48</v>
      </c>
      <c r="C595" s="20" t="s">
        <v>9</v>
      </c>
      <c r="D595" s="20" t="s">
        <v>5</v>
      </c>
      <c r="E595" s="20" t="s">
        <v>405</v>
      </c>
      <c r="F595" s="20" t="s">
        <v>91</v>
      </c>
      <c r="G595" s="100">
        <f>G596</f>
        <v>0</v>
      </c>
      <c r="H595" s="100">
        <f>H596</f>
        <v>0</v>
      </c>
      <c r="I595" s="100">
        <f t="shared" si="131"/>
        <v>0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</row>
    <row r="596" spans="1:86" s="2" customFormat="1" ht="12" hidden="1">
      <c r="A596" s="21" t="s">
        <v>198</v>
      </c>
      <c r="B596" s="20" t="s">
        <v>48</v>
      </c>
      <c r="C596" s="20" t="s">
        <v>9</v>
      </c>
      <c r="D596" s="20" t="s">
        <v>5</v>
      </c>
      <c r="E596" s="20" t="s">
        <v>405</v>
      </c>
      <c r="F596" s="20" t="s">
        <v>199</v>
      </c>
      <c r="G596" s="100">
        <v>0</v>
      </c>
      <c r="H596" s="103"/>
      <c r="I596" s="100">
        <f t="shared" si="131"/>
        <v>0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12">
      <c r="A597" s="22" t="s">
        <v>18</v>
      </c>
      <c r="B597" s="18" t="s">
        <v>48</v>
      </c>
      <c r="C597" s="18" t="s">
        <v>9</v>
      </c>
      <c r="D597" s="18" t="s">
        <v>6</v>
      </c>
      <c r="E597" s="18"/>
      <c r="F597" s="18"/>
      <c r="G597" s="99">
        <f>G598+G676</f>
        <v>330267</v>
      </c>
      <c r="H597" s="99">
        <f>H598+H676</f>
        <v>7653.6</v>
      </c>
      <c r="I597" s="99">
        <f t="shared" si="131"/>
        <v>337920.6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12">
      <c r="A598" s="21" t="s">
        <v>305</v>
      </c>
      <c r="B598" s="20" t="s">
        <v>48</v>
      </c>
      <c r="C598" s="20" t="s">
        <v>9</v>
      </c>
      <c r="D598" s="20" t="s">
        <v>6</v>
      </c>
      <c r="E598" s="20" t="s">
        <v>161</v>
      </c>
      <c r="F598" s="20"/>
      <c r="G598" s="100">
        <f>G599+G666+G630+G637</f>
        <v>314152</v>
      </c>
      <c r="H598" s="100">
        <f>H599+H666+H630+H637</f>
        <v>7653.6</v>
      </c>
      <c r="I598" s="100">
        <f t="shared" si="131"/>
        <v>321805.59999999998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2" customFormat="1" ht="15.75" customHeight="1">
      <c r="A599" s="21" t="s">
        <v>307</v>
      </c>
      <c r="B599" s="20" t="s">
        <v>48</v>
      </c>
      <c r="C599" s="20" t="s">
        <v>9</v>
      </c>
      <c r="D599" s="20" t="s">
        <v>6</v>
      </c>
      <c r="E599" s="20" t="s">
        <v>162</v>
      </c>
      <c r="F599" s="20"/>
      <c r="G599" s="100">
        <f>G612+G615+G621+G600+G627+G618+G624+G603+G609+G606</f>
        <v>278773</v>
      </c>
      <c r="H599" s="100">
        <f>H612+H615+H621+H600+H627+H618+H624+H603+H609+H606</f>
        <v>6971</v>
      </c>
      <c r="I599" s="100">
        <f t="shared" si="131"/>
        <v>285744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6" s="2" customFormat="1" ht="24" hidden="1">
      <c r="A600" s="77" t="s">
        <v>365</v>
      </c>
      <c r="B600" s="20" t="s">
        <v>48</v>
      </c>
      <c r="C600" s="20" t="s">
        <v>9</v>
      </c>
      <c r="D600" s="20" t="s">
        <v>6</v>
      </c>
      <c r="E600" s="20" t="s">
        <v>277</v>
      </c>
      <c r="F600" s="20"/>
      <c r="G600" s="100">
        <f>G601</f>
        <v>0</v>
      </c>
      <c r="H600" s="100">
        <f t="shared" ref="H600:H601" si="138">H601</f>
        <v>0</v>
      </c>
      <c r="I600" s="100">
        <f t="shared" si="131"/>
        <v>0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6" s="2" customFormat="1" ht="12" hidden="1">
      <c r="A601" s="21" t="s">
        <v>112</v>
      </c>
      <c r="B601" s="20" t="s">
        <v>48</v>
      </c>
      <c r="C601" s="20" t="s">
        <v>9</v>
      </c>
      <c r="D601" s="20" t="s">
        <v>6</v>
      </c>
      <c r="E601" s="20" t="s">
        <v>277</v>
      </c>
      <c r="F601" s="20" t="s">
        <v>91</v>
      </c>
      <c r="G601" s="100">
        <f>G602</f>
        <v>0</v>
      </c>
      <c r="H601" s="100">
        <f t="shared" si="138"/>
        <v>0</v>
      </c>
      <c r="I601" s="100">
        <f t="shared" si="131"/>
        <v>0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12" hidden="1">
      <c r="A602" s="21" t="s">
        <v>198</v>
      </c>
      <c r="B602" s="20" t="s">
        <v>48</v>
      </c>
      <c r="C602" s="20" t="s">
        <v>9</v>
      </c>
      <c r="D602" s="20" t="s">
        <v>6</v>
      </c>
      <c r="E602" s="20" t="s">
        <v>277</v>
      </c>
      <c r="F602" s="20" t="s">
        <v>199</v>
      </c>
      <c r="G602" s="100"/>
      <c r="H602" s="103"/>
      <c r="I602" s="100">
        <f t="shared" si="131"/>
        <v>0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24">
      <c r="A603" s="21" t="s">
        <v>369</v>
      </c>
      <c r="B603" s="20" t="s">
        <v>48</v>
      </c>
      <c r="C603" s="20" t="s">
        <v>9</v>
      </c>
      <c r="D603" s="20" t="s">
        <v>6</v>
      </c>
      <c r="E603" s="20" t="s">
        <v>368</v>
      </c>
      <c r="F603" s="20"/>
      <c r="G603" s="100">
        <f>G604</f>
        <v>13121</v>
      </c>
      <c r="H603" s="100">
        <f>H604</f>
        <v>1000</v>
      </c>
      <c r="I603" s="100">
        <f t="shared" si="131"/>
        <v>14121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12">
      <c r="A604" s="21" t="s">
        <v>92</v>
      </c>
      <c r="B604" s="20" t="s">
        <v>48</v>
      </c>
      <c r="C604" s="20" t="s">
        <v>9</v>
      </c>
      <c r="D604" s="20" t="s">
        <v>6</v>
      </c>
      <c r="E604" s="20" t="s">
        <v>368</v>
      </c>
      <c r="F604" s="20" t="s">
        <v>91</v>
      </c>
      <c r="G604" s="100">
        <f>G605</f>
        <v>13121</v>
      </c>
      <c r="H604" s="100">
        <f>H605</f>
        <v>1000</v>
      </c>
      <c r="I604" s="100">
        <f t="shared" si="131"/>
        <v>14121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12">
      <c r="A605" s="21" t="s">
        <v>198</v>
      </c>
      <c r="B605" s="20" t="s">
        <v>48</v>
      </c>
      <c r="C605" s="20" t="s">
        <v>9</v>
      </c>
      <c r="D605" s="20" t="s">
        <v>6</v>
      </c>
      <c r="E605" s="20" t="s">
        <v>368</v>
      </c>
      <c r="F605" s="20" t="s">
        <v>199</v>
      </c>
      <c r="G605" s="100">
        <v>13121</v>
      </c>
      <c r="H605" s="103">
        <v>1000</v>
      </c>
      <c r="I605" s="100">
        <f t="shared" si="131"/>
        <v>14121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12">
      <c r="A606" s="21" t="s">
        <v>364</v>
      </c>
      <c r="B606" s="20" t="s">
        <v>48</v>
      </c>
      <c r="C606" s="20" t="s">
        <v>9</v>
      </c>
      <c r="D606" s="20" t="s">
        <v>6</v>
      </c>
      <c r="E606" s="20" t="s">
        <v>535</v>
      </c>
      <c r="F606" s="20"/>
      <c r="G606" s="100">
        <f>G607</f>
        <v>47.6</v>
      </c>
      <c r="H606" s="100">
        <f>H607</f>
        <v>0</v>
      </c>
      <c r="I606" s="100">
        <f t="shared" si="131"/>
        <v>47.6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12">
      <c r="A607" s="21" t="s">
        <v>92</v>
      </c>
      <c r="B607" s="20" t="s">
        <v>48</v>
      </c>
      <c r="C607" s="20" t="s">
        <v>9</v>
      </c>
      <c r="D607" s="20" t="s">
        <v>6</v>
      </c>
      <c r="E607" s="20" t="s">
        <v>535</v>
      </c>
      <c r="F607" s="20" t="s">
        <v>91</v>
      </c>
      <c r="G607" s="100">
        <f>G608</f>
        <v>47.6</v>
      </c>
      <c r="H607" s="100">
        <f>H608</f>
        <v>0</v>
      </c>
      <c r="I607" s="100">
        <f t="shared" si="131"/>
        <v>47.6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12">
      <c r="A608" s="21" t="s">
        <v>198</v>
      </c>
      <c r="B608" s="20" t="s">
        <v>48</v>
      </c>
      <c r="C608" s="20" t="s">
        <v>9</v>
      </c>
      <c r="D608" s="20" t="s">
        <v>6</v>
      </c>
      <c r="E608" s="20" t="s">
        <v>535</v>
      </c>
      <c r="F608" s="20" t="s">
        <v>199</v>
      </c>
      <c r="G608" s="100">
        <v>47.6</v>
      </c>
      <c r="H608" s="103"/>
      <c r="I608" s="100">
        <f t="shared" si="131"/>
        <v>47.6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2" customFormat="1" ht="24">
      <c r="A609" s="21" t="s">
        <v>519</v>
      </c>
      <c r="B609" s="20" t="s">
        <v>48</v>
      </c>
      <c r="C609" s="20" t="s">
        <v>9</v>
      </c>
      <c r="D609" s="20" t="s">
        <v>6</v>
      </c>
      <c r="E609" s="20" t="s">
        <v>518</v>
      </c>
      <c r="F609" s="20"/>
      <c r="G609" s="100">
        <f>G610</f>
        <v>900</v>
      </c>
      <c r="H609" s="100">
        <f t="shared" ref="H609:H610" si="139">H610</f>
        <v>0</v>
      </c>
      <c r="I609" s="100">
        <f t="shared" si="131"/>
        <v>900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</row>
    <row r="610" spans="1:86" s="2" customFormat="1" ht="12">
      <c r="A610" s="21" t="s">
        <v>92</v>
      </c>
      <c r="B610" s="20" t="s">
        <v>48</v>
      </c>
      <c r="C610" s="20" t="s">
        <v>9</v>
      </c>
      <c r="D610" s="20" t="s">
        <v>6</v>
      </c>
      <c r="E610" s="20" t="s">
        <v>518</v>
      </c>
      <c r="F610" s="20" t="s">
        <v>91</v>
      </c>
      <c r="G610" s="100">
        <f>G611</f>
        <v>900</v>
      </c>
      <c r="H610" s="100">
        <f t="shared" si="139"/>
        <v>0</v>
      </c>
      <c r="I610" s="100">
        <f t="shared" si="131"/>
        <v>900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</row>
    <row r="611" spans="1:86" s="2" customFormat="1" ht="12">
      <c r="A611" s="21" t="s">
        <v>198</v>
      </c>
      <c r="B611" s="20" t="s">
        <v>48</v>
      </c>
      <c r="C611" s="20" t="s">
        <v>9</v>
      </c>
      <c r="D611" s="20" t="s">
        <v>6</v>
      </c>
      <c r="E611" s="20" t="s">
        <v>518</v>
      </c>
      <c r="F611" s="20" t="s">
        <v>199</v>
      </c>
      <c r="G611" s="100">
        <v>900</v>
      </c>
      <c r="H611" s="103"/>
      <c r="I611" s="100">
        <f t="shared" si="131"/>
        <v>900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</row>
    <row r="612" spans="1:86" s="2" customFormat="1" ht="12">
      <c r="A612" s="21" t="s">
        <v>122</v>
      </c>
      <c r="B612" s="20" t="s">
        <v>48</v>
      </c>
      <c r="C612" s="20" t="s">
        <v>9</v>
      </c>
      <c r="D612" s="20" t="s">
        <v>6</v>
      </c>
      <c r="E612" s="20" t="s">
        <v>163</v>
      </c>
      <c r="F612" s="20"/>
      <c r="G612" s="100">
        <f>G613</f>
        <v>158031.5</v>
      </c>
      <c r="H612" s="100">
        <f t="shared" ref="H612:H613" si="140">H613</f>
        <v>6131.4</v>
      </c>
      <c r="I612" s="100">
        <f t="shared" si="131"/>
        <v>164162.9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</row>
    <row r="613" spans="1:86" s="2" customFormat="1" ht="12">
      <c r="A613" s="21" t="s">
        <v>92</v>
      </c>
      <c r="B613" s="20" t="s">
        <v>48</v>
      </c>
      <c r="C613" s="20" t="s">
        <v>9</v>
      </c>
      <c r="D613" s="20" t="s">
        <v>6</v>
      </c>
      <c r="E613" s="20" t="s">
        <v>163</v>
      </c>
      <c r="F613" s="20" t="s">
        <v>91</v>
      </c>
      <c r="G613" s="100">
        <f>G614</f>
        <v>158031.5</v>
      </c>
      <c r="H613" s="100">
        <f t="shared" si="140"/>
        <v>6131.4</v>
      </c>
      <c r="I613" s="100">
        <f t="shared" si="131"/>
        <v>164162.9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</row>
    <row r="614" spans="1:86" s="2" customFormat="1" ht="12">
      <c r="A614" s="21" t="s">
        <v>198</v>
      </c>
      <c r="B614" s="20" t="s">
        <v>48</v>
      </c>
      <c r="C614" s="20" t="s">
        <v>9</v>
      </c>
      <c r="D614" s="20" t="s">
        <v>6</v>
      </c>
      <c r="E614" s="20" t="s">
        <v>163</v>
      </c>
      <c r="F614" s="20" t="s">
        <v>199</v>
      </c>
      <c r="G614" s="100">
        <v>158031.5</v>
      </c>
      <c r="H614" s="103">
        <f>1695+195+773.8+3467.6</f>
        <v>6131.4</v>
      </c>
      <c r="I614" s="100">
        <f t="shared" si="131"/>
        <v>164162.9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</row>
    <row r="615" spans="1:86" s="2" customFormat="1" ht="12">
      <c r="A615" s="21" t="s">
        <v>90</v>
      </c>
      <c r="B615" s="20" t="s">
        <v>48</v>
      </c>
      <c r="C615" s="20" t="s">
        <v>9</v>
      </c>
      <c r="D615" s="20" t="s">
        <v>6</v>
      </c>
      <c r="E615" s="20" t="s">
        <v>164</v>
      </c>
      <c r="F615" s="20"/>
      <c r="G615" s="100">
        <f>G616</f>
        <v>106607.9</v>
      </c>
      <c r="H615" s="100">
        <f t="shared" ref="H615:H616" si="141">H616</f>
        <v>-196.90000000000009</v>
      </c>
      <c r="I615" s="100">
        <f t="shared" si="131"/>
        <v>106411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</row>
    <row r="616" spans="1:86" s="2" customFormat="1" ht="12">
      <c r="A616" s="21" t="s">
        <v>92</v>
      </c>
      <c r="B616" s="20" t="s">
        <v>48</v>
      </c>
      <c r="C616" s="20" t="s">
        <v>9</v>
      </c>
      <c r="D616" s="20" t="s">
        <v>6</v>
      </c>
      <c r="E616" s="20" t="s">
        <v>164</v>
      </c>
      <c r="F616" s="20" t="s">
        <v>91</v>
      </c>
      <c r="G616" s="100">
        <f>G617</f>
        <v>106607.9</v>
      </c>
      <c r="H616" s="100">
        <f t="shared" si="141"/>
        <v>-196.90000000000009</v>
      </c>
      <c r="I616" s="100">
        <f t="shared" si="131"/>
        <v>106411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</row>
    <row r="617" spans="1:86" s="2" customFormat="1" ht="12">
      <c r="A617" s="21" t="s">
        <v>198</v>
      </c>
      <c r="B617" s="20" t="s">
        <v>48</v>
      </c>
      <c r="C617" s="20" t="s">
        <v>9</v>
      </c>
      <c r="D617" s="20" t="s">
        <v>6</v>
      </c>
      <c r="E617" s="20" t="s">
        <v>164</v>
      </c>
      <c r="F617" s="20" t="s">
        <v>199</v>
      </c>
      <c r="G617" s="100">
        <v>106607.9</v>
      </c>
      <c r="H617" s="103">
        <f>970.8-1256.7+89.1-0.1</f>
        <v>-196.90000000000009</v>
      </c>
      <c r="I617" s="100">
        <f t="shared" si="131"/>
        <v>106411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</row>
    <row r="618" spans="1:86" s="2" customFormat="1" ht="24">
      <c r="A618" s="21" t="s">
        <v>315</v>
      </c>
      <c r="B618" s="20" t="s">
        <v>48</v>
      </c>
      <c r="C618" s="20" t="s">
        <v>9</v>
      </c>
      <c r="D618" s="20" t="s">
        <v>6</v>
      </c>
      <c r="E618" s="20" t="s">
        <v>314</v>
      </c>
      <c r="F618" s="20"/>
      <c r="G618" s="100">
        <f>G619</f>
        <v>20</v>
      </c>
      <c r="H618" s="100">
        <f t="shared" ref="H618:H619" si="142">H619</f>
        <v>-6.7</v>
      </c>
      <c r="I618" s="100">
        <f t="shared" si="131"/>
        <v>13.3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</row>
    <row r="619" spans="1:86" s="2" customFormat="1" ht="12">
      <c r="A619" s="21" t="s">
        <v>92</v>
      </c>
      <c r="B619" s="20" t="s">
        <v>48</v>
      </c>
      <c r="C619" s="20" t="s">
        <v>9</v>
      </c>
      <c r="D619" s="20" t="s">
        <v>6</v>
      </c>
      <c r="E619" s="20" t="s">
        <v>314</v>
      </c>
      <c r="F619" s="20" t="s">
        <v>91</v>
      </c>
      <c r="G619" s="100">
        <f>G620</f>
        <v>20</v>
      </c>
      <c r="H619" s="100">
        <f t="shared" si="142"/>
        <v>-6.7</v>
      </c>
      <c r="I619" s="100">
        <f t="shared" si="131"/>
        <v>13.3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2" customFormat="1" ht="12">
      <c r="A620" s="21" t="s">
        <v>198</v>
      </c>
      <c r="B620" s="20" t="s">
        <v>48</v>
      </c>
      <c r="C620" s="20" t="s">
        <v>9</v>
      </c>
      <c r="D620" s="20" t="s">
        <v>6</v>
      </c>
      <c r="E620" s="20" t="s">
        <v>314</v>
      </c>
      <c r="F620" s="20" t="s">
        <v>199</v>
      </c>
      <c r="G620" s="100">
        <v>20</v>
      </c>
      <c r="H620" s="103">
        <f>-6.7</f>
        <v>-6.7</v>
      </c>
      <c r="I620" s="100">
        <f t="shared" si="131"/>
        <v>13.3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2" customFormat="1" ht="12">
      <c r="A621" s="21" t="s">
        <v>96</v>
      </c>
      <c r="B621" s="20" t="s">
        <v>48</v>
      </c>
      <c r="C621" s="20" t="s">
        <v>9</v>
      </c>
      <c r="D621" s="20" t="s">
        <v>6</v>
      </c>
      <c r="E621" s="20" t="s">
        <v>268</v>
      </c>
      <c r="F621" s="20"/>
      <c r="G621" s="100">
        <f>G622</f>
        <v>45</v>
      </c>
      <c r="H621" s="100">
        <f t="shared" ref="H621:H622" si="143">H622</f>
        <v>0</v>
      </c>
      <c r="I621" s="100">
        <f t="shared" si="131"/>
        <v>45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2" customFormat="1" ht="12">
      <c r="A622" s="21" t="s">
        <v>112</v>
      </c>
      <c r="B622" s="20" t="s">
        <v>48</v>
      </c>
      <c r="C622" s="20" t="s">
        <v>9</v>
      </c>
      <c r="D622" s="20" t="s">
        <v>6</v>
      </c>
      <c r="E622" s="20" t="s">
        <v>268</v>
      </c>
      <c r="F622" s="20" t="s">
        <v>91</v>
      </c>
      <c r="G622" s="100">
        <f>G623</f>
        <v>45</v>
      </c>
      <c r="H622" s="100">
        <f t="shared" si="143"/>
        <v>0</v>
      </c>
      <c r="I622" s="100">
        <f t="shared" si="131"/>
        <v>45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2" customFormat="1" ht="10.5" customHeight="1">
      <c r="A623" s="21" t="s">
        <v>200</v>
      </c>
      <c r="B623" s="20" t="s">
        <v>48</v>
      </c>
      <c r="C623" s="20" t="s">
        <v>9</v>
      </c>
      <c r="D623" s="20" t="s">
        <v>6</v>
      </c>
      <c r="E623" s="20" t="s">
        <v>268</v>
      </c>
      <c r="F623" s="20" t="s">
        <v>199</v>
      </c>
      <c r="G623" s="100">
        <v>45</v>
      </c>
      <c r="H623" s="103"/>
      <c r="I623" s="100">
        <f t="shared" si="131"/>
        <v>45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2" customFormat="1" ht="12" hidden="1">
      <c r="A624" s="21" t="s">
        <v>329</v>
      </c>
      <c r="B624" s="20" t="s">
        <v>48</v>
      </c>
      <c r="C624" s="20" t="s">
        <v>9</v>
      </c>
      <c r="D624" s="20" t="s">
        <v>6</v>
      </c>
      <c r="E624" s="20" t="s">
        <v>328</v>
      </c>
      <c r="F624" s="20"/>
      <c r="G624" s="100">
        <f>G625</f>
        <v>0</v>
      </c>
      <c r="H624" s="100">
        <f>H625</f>
        <v>0</v>
      </c>
      <c r="I624" s="100">
        <f t="shared" si="131"/>
        <v>0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2" customFormat="1" ht="12" hidden="1">
      <c r="A625" s="21" t="s">
        <v>112</v>
      </c>
      <c r="B625" s="20" t="s">
        <v>48</v>
      </c>
      <c r="C625" s="20" t="s">
        <v>9</v>
      </c>
      <c r="D625" s="20" t="s">
        <v>6</v>
      </c>
      <c r="E625" s="20" t="s">
        <v>328</v>
      </c>
      <c r="F625" s="20" t="s">
        <v>91</v>
      </c>
      <c r="G625" s="100">
        <f>G626</f>
        <v>0</v>
      </c>
      <c r="H625" s="100">
        <f>H626</f>
        <v>0</v>
      </c>
      <c r="I625" s="100">
        <f t="shared" si="131"/>
        <v>0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2" customFormat="1" ht="12" hidden="1">
      <c r="A626" s="21" t="s">
        <v>200</v>
      </c>
      <c r="B626" s="20" t="s">
        <v>48</v>
      </c>
      <c r="C626" s="20" t="s">
        <v>9</v>
      </c>
      <c r="D626" s="20" t="s">
        <v>6</v>
      </c>
      <c r="E626" s="20" t="s">
        <v>328</v>
      </c>
      <c r="F626" s="20" t="s">
        <v>199</v>
      </c>
      <c r="G626" s="100"/>
      <c r="H626" s="103"/>
      <c r="I626" s="100">
        <f t="shared" si="131"/>
        <v>0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2" customFormat="1" ht="26.4">
      <c r="A627" s="111" t="s">
        <v>540</v>
      </c>
      <c r="B627" s="20" t="s">
        <v>48</v>
      </c>
      <c r="C627" s="20" t="s">
        <v>9</v>
      </c>
      <c r="D627" s="20" t="s">
        <v>6</v>
      </c>
      <c r="E627" s="20" t="s">
        <v>542</v>
      </c>
      <c r="F627" s="20"/>
      <c r="G627" s="100">
        <f>G628</f>
        <v>0</v>
      </c>
      <c r="H627" s="100">
        <f>H628</f>
        <v>43.2</v>
      </c>
      <c r="I627" s="100">
        <f t="shared" si="131"/>
        <v>43.2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2" customFormat="1" ht="12">
      <c r="A628" s="21" t="s">
        <v>92</v>
      </c>
      <c r="B628" s="20" t="s">
        <v>48</v>
      </c>
      <c r="C628" s="20" t="s">
        <v>9</v>
      </c>
      <c r="D628" s="20" t="s">
        <v>6</v>
      </c>
      <c r="E628" s="20" t="s">
        <v>542</v>
      </c>
      <c r="F628" s="20" t="s">
        <v>91</v>
      </c>
      <c r="G628" s="100">
        <f>G629</f>
        <v>0</v>
      </c>
      <c r="H628" s="100">
        <f>H629</f>
        <v>43.2</v>
      </c>
      <c r="I628" s="100">
        <f t="shared" si="131"/>
        <v>43.2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</row>
    <row r="629" spans="1:86" s="2" customFormat="1" ht="12">
      <c r="A629" s="21" t="s">
        <v>198</v>
      </c>
      <c r="B629" s="20" t="s">
        <v>48</v>
      </c>
      <c r="C629" s="20" t="s">
        <v>9</v>
      </c>
      <c r="D629" s="20" t="s">
        <v>6</v>
      </c>
      <c r="E629" s="20" t="s">
        <v>542</v>
      </c>
      <c r="F629" s="20" t="s">
        <v>199</v>
      </c>
      <c r="G629" s="100">
        <v>0</v>
      </c>
      <c r="H629" s="103">
        <v>43.2</v>
      </c>
      <c r="I629" s="100">
        <f t="shared" si="131"/>
        <v>43.2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2" customFormat="1" ht="12">
      <c r="A630" s="21" t="s">
        <v>308</v>
      </c>
      <c r="B630" s="20" t="s">
        <v>48</v>
      </c>
      <c r="C630" s="20" t="s">
        <v>9</v>
      </c>
      <c r="D630" s="20" t="s">
        <v>6</v>
      </c>
      <c r="E630" s="20" t="s">
        <v>217</v>
      </c>
      <c r="F630" s="20"/>
      <c r="G630" s="100">
        <f>G631+G634</f>
        <v>255</v>
      </c>
      <c r="H630" s="100">
        <f>H631+H634</f>
        <v>0</v>
      </c>
      <c r="I630" s="100">
        <f t="shared" ref="I630:I700" si="144">G630+H630</f>
        <v>255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2" customFormat="1" ht="12">
      <c r="A631" s="21" t="s">
        <v>223</v>
      </c>
      <c r="B631" s="20" t="s">
        <v>48</v>
      </c>
      <c r="C631" s="20" t="s">
        <v>9</v>
      </c>
      <c r="D631" s="20" t="s">
        <v>6</v>
      </c>
      <c r="E631" s="20" t="s">
        <v>400</v>
      </c>
      <c r="F631" s="20"/>
      <c r="G631" s="100">
        <f>G632</f>
        <v>255</v>
      </c>
      <c r="H631" s="100">
        <f>H632</f>
        <v>0</v>
      </c>
      <c r="I631" s="100">
        <f t="shared" si="144"/>
        <v>255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2" customFormat="1" ht="12">
      <c r="A632" s="21" t="s">
        <v>92</v>
      </c>
      <c r="B632" s="20" t="s">
        <v>48</v>
      </c>
      <c r="C632" s="20" t="s">
        <v>9</v>
      </c>
      <c r="D632" s="20" t="s">
        <v>6</v>
      </c>
      <c r="E632" s="20" t="s">
        <v>400</v>
      </c>
      <c r="F632" s="20" t="s">
        <v>91</v>
      </c>
      <c r="G632" s="100">
        <f t="shared" ref="G632:H632" si="145">G633</f>
        <v>255</v>
      </c>
      <c r="H632" s="100">
        <f t="shared" si="145"/>
        <v>0</v>
      </c>
      <c r="I632" s="100">
        <f t="shared" si="144"/>
        <v>255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2" customFormat="1" ht="12">
      <c r="A633" s="21" t="s">
        <v>198</v>
      </c>
      <c r="B633" s="20" t="s">
        <v>48</v>
      </c>
      <c r="C633" s="20" t="s">
        <v>9</v>
      </c>
      <c r="D633" s="20" t="s">
        <v>6</v>
      </c>
      <c r="E633" s="20" t="s">
        <v>400</v>
      </c>
      <c r="F633" s="20" t="s">
        <v>199</v>
      </c>
      <c r="G633" s="100">
        <v>255</v>
      </c>
      <c r="H633" s="103"/>
      <c r="I633" s="100">
        <f t="shared" si="144"/>
        <v>255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2" customFormat="1" ht="36" hidden="1">
      <c r="A634" s="21" t="s">
        <v>334</v>
      </c>
      <c r="B634" s="20" t="s">
        <v>48</v>
      </c>
      <c r="C634" s="20" t="s">
        <v>9</v>
      </c>
      <c r="D634" s="20" t="s">
        <v>6</v>
      </c>
      <c r="E634" s="20" t="s">
        <v>322</v>
      </c>
      <c r="F634" s="20"/>
      <c r="G634" s="100">
        <f>G635</f>
        <v>0</v>
      </c>
      <c r="H634" s="100">
        <f>H635</f>
        <v>0</v>
      </c>
      <c r="I634" s="100">
        <f t="shared" si="144"/>
        <v>0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2" customFormat="1" ht="12" hidden="1">
      <c r="A635" s="21" t="s">
        <v>92</v>
      </c>
      <c r="B635" s="20" t="s">
        <v>48</v>
      </c>
      <c r="C635" s="20" t="s">
        <v>9</v>
      </c>
      <c r="D635" s="20" t="s">
        <v>6</v>
      </c>
      <c r="E635" s="20" t="s">
        <v>322</v>
      </c>
      <c r="F635" s="20" t="s">
        <v>91</v>
      </c>
      <c r="G635" s="100">
        <f>G636</f>
        <v>0</v>
      </c>
      <c r="H635" s="100">
        <f>H636</f>
        <v>0</v>
      </c>
      <c r="I635" s="100">
        <f t="shared" si="144"/>
        <v>0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2" customFormat="1" ht="12" hidden="1">
      <c r="A636" s="21" t="s">
        <v>200</v>
      </c>
      <c r="B636" s="20" t="s">
        <v>48</v>
      </c>
      <c r="C636" s="20" t="s">
        <v>9</v>
      </c>
      <c r="D636" s="20" t="s">
        <v>6</v>
      </c>
      <c r="E636" s="20" t="s">
        <v>322</v>
      </c>
      <c r="F636" s="20" t="s">
        <v>199</v>
      </c>
      <c r="G636" s="100"/>
      <c r="H636" s="103"/>
      <c r="I636" s="100">
        <f t="shared" si="144"/>
        <v>0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2" customFormat="1" ht="12">
      <c r="A637" s="21" t="s">
        <v>330</v>
      </c>
      <c r="B637" s="20" t="s">
        <v>48</v>
      </c>
      <c r="C637" s="20" t="s">
        <v>9</v>
      </c>
      <c r="D637" s="20" t="s">
        <v>6</v>
      </c>
      <c r="E637" s="20" t="s">
        <v>406</v>
      </c>
      <c r="F637" s="20"/>
      <c r="G637" s="100">
        <f>G656+G659+G653+G650+G644+G638+G647+G641</f>
        <v>16329.6</v>
      </c>
      <c r="H637" s="100">
        <f>H656+H659+H653+H650+H644+H638+H647+H641</f>
        <v>0</v>
      </c>
      <c r="I637" s="100">
        <f t="shared" si="144"/>
        <v>16329.6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2" customFormat="1" ht="25.5" customHeight="1">
      <c r="A638" s="21" t="s">
        <v>533</v>
      </c>
      <c r="B638" s="20" t="s">
        <v>48</v>
      </c>
      <c r="C638" s="20" t="s">
        <v>9</v>
      </c>
      <c r="D638" s="20" t="s">
        <v>6</v>
      </c>
      <c r="E638" s="20" t="s">
        <v>532</v>
      </c>
      <c r="F638" s="20"/>
      <c r="G638" s="100">
        <f>G639</f>
        <v>700</v>
      </c>
      <c r="H638" s="100">
        <f>H639</f>
        <v>0</v>
      </c>
      <c r="I638" s="100">
        <f t="shared" si="144"/>
        <v>700</v>
      </c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2" customFormat="1" ht="12">
      <c r="A639" s="21" t="s">
        <v>92</v>
      </c>
      <c r="B639" s="20" t="s">
        <v>48</v>
      </c>
      <c r="C639" s="20" t="s">
        <v>9</v>
      </c>
      <c r="D639" s="20" t="s">
        <v>6</v>
      </c>
      <c r="E639" s="20" t="s">
        <v>532</v>
      </c>
      <c r="F639" s="20" t="s">
        <v>91</v>
      </c>
      <c r="G639" s="100">
        <f>G640</f>
        <v>700</v>
      </c>
      <c r="H639" s="100">
        <f>H640</f>
        <v>0</v>
      </c>
      <c r="I639" s="100">
        <f t="shared" si="144"/>
        <v>700</v>
      </c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2" customFormat="1" ht="12">
      <c r="A640" s="21" t="s">
        <v>198</v>
      </c>
      <c r="B640" s="20" t="s">
        <v>48</v>
      </c>
      <c r="C640" s="20" t="s">
        <v>9</v>
      </c>
      <c r="D640" s="20" t="s">
        <v>6</v>
      </c>
      <c r="E640" s="20" t="s">
        <v>532</v>
      </c>
      <c r="F640" s="20" t="s">
        <v>199</v>
      </c>
      <c r="G640" s="100">
        <v>700</v>
      </c>
      <c r="H640" s="100"/>
      <c r="I640" s="100">
        <f t="shared" si="144"/>
        <v>700</v>
      </c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6" s="2" customFormat="1" ht="12">
      <c r="A641" s="21" t="s">
        <v>531</v>
      </c>
      <c r="B641" s="20" t="s">
        <v>48</v>
      </c>
      <c r="C641" s="20" t="s">
        <v>9</v>
      </c>
      <c r="D641" s="20" t="s">
        <v>6</v>
      </c>
      <c r="E641" s="20" t="s">
        <v>530</v>
      </c>
      <c r="F641" s="20"/>
      <c r="G641" s="100">
        <f>G642</f>
        <v>6000</v>
      </c>
      <c r="H641" s="100">
        <f>H642</f>
        <v>0</v>
      </c>
      <c r="I641" s="100">
        <f t="shared" si="144"/>
        <v>6000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</row>
    <row r="642" spans="1:86" s="2" customFormat="1" ht="12">
      <c r="A642" s="21" t="s">
        <v>92</v>
      </c>
      <c r="B642" s="20" t="s">
        <v>48</v>
      </c>
      <c r="C642" s="20" t="s">
        <v>9</v>
      </c>
      <c r="D642" s="20" t="s">
        <v>6</v>
      </c>
      <c r="E642" s="20" t="s">
        <v>530</v>
      </c>
      <c r="F642" s="20" t="s">
        <v>91</v>
      </c>
      <c r="G642" s="100">
        <f>G643</f>
        <v>6000</v>
      </c>
      <c r="H642" s="100">
        <f>H643</f>
        <v>0</v>
      </c>
      <c r="I642" s="100">
        <f t="shared" si="144"/>
        <v>6000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</row>
    <row r="643" spans="1:86" s="2" customFormat="1" ht="12">
      <c r="A643" s="21" t="s">
        <v>198</v>
      </c>
      <c r="B643" s="20" t="s">
        <v>48</v>
      </c>
      <c r="C643" s="20" t="s">
        <v>9</v>
      </c>
      <c r="D643" s="20" t="s">
        <v>6</v>
      </c>
      <c r="E643" s="20" t="s">
        <v>530</v>
      </c>
      <c r="F643" s="20" t="s">
        <v>199</v>
      </c>
      <c r="G643" s="100">
        <v>6000</v>
      </c>
      <c r="H643" s="100"/>
      <c r="I643" s="100">
        <f t="shared" si="144"/>
        <v>6000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</row>
    <row r="644" spans="1:86" s="2" customFormat="1" ht="24">
      <c r="A644" s="21" t="s">
        <v>517</v>
      </c>
      <c r="B644" s="20" t="s">
        <v>48</v>
      </c>
      <c r="C644" s="20" t="s">
        <v>9</v>
      </c>
      <c r="D644" s="20" t="s">
        <v>6</v>
      </c>
      <c r="E644" s="20" t="s">
        <v>516</v>
      </c>
      <c r="F644" s="20"/>
      <c r="G644" s="100">
        <f>G645</f>
        <v>6443</v>
      </c>
      <c r="H644" s="100">
        <f>H645</f>
        <v>0</v>
      </c>
      <c r="I644" s="100">
        <f t="shared" si="144"/>
        <v>6443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</row>
    <row r="645" spans="1:86" s="2" customFormat="1" ht="12">
      <c r="A645" s="21" t="s">
        <v>92</v>
      </c>
      <c r="B645" s="20" t="s">
        <v>48</v>
      </c>
      <c r="C645" s="20" t="s">
        <v>9</v>
      </c>
      <c r="D645" s="20" t="s">
        <v>6</v>
      </c>
      <c r="E645" s="20" t="s">
        <v>516</v>
      </c>
      <c r="F645" s="20" t="s">
        <v>91</v>
      </c>
      <c r="G645" s="100">
        <f>G646</f>
        <v>6443</v>
      </c>
      <c r="H645" s="100">
        <f>H646</f>
        <v>0</v>
      </c>
      <c r="I645" s="100">
        <f t="shared" si="144"/>
        <v>6443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</row>
    <row r="646" spans="1:86" s="2" customFormat="1" ht="12">
      <c r="A646" s="21" t="s">
        <v>198</v>
      </c>
      <c r="B646" s="20" t="s">
        <v>48</v>
      </c>
      <c r="C646" s="20" t="s">
        <v>9</v>
      </c>
      <c r="D646" s="20" t="s">
        <v>6</v>
      </c>
      <c r="E646" s="20" t="s">
        <v>516</v>
      </c>
      <c r="F646" s="20" t="s">
        <v>199</v>
      </c>
      <c r="G646" s="100">
        <v>6443</v>
      </c>
      <c r="H646" s="103"/>
      <c r="I646" s="100">
        <f t="shared" si="144"/>
        <v>6443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</row>
    <row r="647" spans="1:86" s="2" customFormat="1" ht="15" customHeight="1">
      <c r="A647" s="29" t="s">
        <v>525</v>
      </c>
      <c r="B647" s="20" t="s">
        <v>48</v>
      </c>
      <c r="C647" s="20" t="s">
        <v>9</v>
      </c>
      <c r="D647" s="20" t="s">
        <v>6</v>
      </c>
      <c r="E647" s="20" t="s">
        <v>534</v>
      </c>
      <c r="F647" s="20"/>
      <c r="G647" s="100">
        <f>G648</f>
        <v>1870.2</v>
      </c>
      <c r="H647" s="100">
        <f>H648</f>
        <v>0</v>
      </c>
      <c r="I647" s="100">
        <f t="shared" si="144"/>
        <v>1870.2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6" s="2" customFormat="1" ht="12">
      <c r="A648" s="21" t="s">
        <v>92</v>
      </c>
      <c r="B648" s="20" t="s">
        <v>48</v>
      </c>
      <c r="C648" s="20" t="s">
        <v>9</v>
      </c>
      <c r="D648" s="20" t="s">
        <v>6</v>
      </c>
      <c r="E648" s="20" t="s">
        <v>534</v>
      </c>
      <c r="F648" s="20" t="s">
        <v>91</v>
      </c>
      <c r="G648" s="100">
        <f>G649</f>
        <v>1870.2</v>
      </c>
      <c r="H648" s="100">
        <f>H649</f>
        <v>0</v>
      </c>
      <c r="I648" s="100">
        <f t="shared" si="144"/>
        <v>1870.2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6" s="2" customFormat="1" ht="12">
      <c r="A649" s="21" t="s">
        <v>198</v>
      </c>
      <c r="B649" s="20" t="s">
        <v>48</v>
      </c>
      <c r="C649" s="20" t="s">
        <v>9</v>
      </c>
      <c r="D649" s="20" t="s">
        <v>6</v>
      </c>
      <c r="E649" s="20" t="s">
        <v>534</v>
      </c>
      <c r="F649" s="20" t="s">
        <v>199</v>
      </c>
      <c r="G649" s="100">
        <v>1870.2</v>
      </c>
      <c r="H649" s="100"/>
      <c r="I649" s="100">
        <f t="shared" si="144"/>
        <v>1870.2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6" s="2" customFormat="1" ht="12" hidden="1">
      <c r="A650" s="21" t="s">
        <v>90</v>
      </c>
      <c r="B650" s="20" t="s">
        <v>48</v>
      </c>
      <c r="C650" s="20" t="s">
        <v>9</v>
      </c>
      <c r="D650" s="20" t="s">
        <v>6</v>
      </c>
      <c r="E650" s="20" t="s">
        <v>407</v>
      </c>
      <c r="F650" s="20"/>
      <c r="G650" s="100">
        <f>G651</f>
        <v>0</v>
      </c>
      <c r="H650" s="100">
        <f>H651</f>
        <v>0</v>
      </c>
      <c r="I650" s="100">
        <f t="shared" si="144"/>
        <v>0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</row>
    <row r="651" spans="1:86" s="2" customFormat="1" ht="12" hidden="1">
      <c r="A651" s="21" t="s">
        <v>92</v>
      </c>
      <c r="B651" s="20" t="s">
        <v>48</v>
      </c>
      <c r="C651" s="20" t="s">
        <v>9</v>
      </c>
      <c r="D651" s="20" t="s">
        <v>6</v>
      </c>
      <c r="E651" s="20" t="s">
        <v>407</v>
      </c>
      <c r="F651" s="20" t="s">
        <v>91</v>
      </c>
      <c r="G651" s="100">
        <f>G652</f>
        <v>0</v>
      </c>
      <c r="H651" s="100">
        <f>H652</f>
        <v>0</v>
      </c>
      <c r="I651" s="100">
        <f t="shared" si="144"/>
        <v>0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</row>
    <row r="652" spans="1:86" s="2" customFormat="1" ht="12" hidden="1">
      <c r="A652" s="21" t="s">
        <v>198</v>
      </c>
      <c r="B652" s="20" t="s">
        <v>48</v>
      </c>
      <c r="C652" s="20" t="s">
        <v>9</v>
      </c>
      <c r="D652" s="20" t="s">
        <v>6</v>
      </c>
      <c r="E652" s="20" t="s">
        <v>407</v>
      </c>
      <c r="F652" s="20" t="s">
        <v>199</v>
      </c>
      <c r="G652" s="100">
        <v>0</v>
      </c>
      <c r="H652" s="100"/>
      <c r="I652" s="100">
        <f t="shared" si="144"/>
        <v>0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</row>
    <row r="653" spans="1:86" s="2" customFormat="1" ht="39.6">
      <c r="A653" s="111" t="s">
        <v>513</v>
      </c>
      <c r="B653" s="20" t="s">
        <v>48</v>
      </c>
      <c r="C653" s="20" t="s">
        <v>9</v>
      </c>
      <c r="D653" s="20" t="s">
        <v>6</v>
      </c>
      <c r="E653" s="20" t="s">
        <v>509</v>
      </c>
      <c r="F653" s="20"/>
      <c r="G653" s="100">
        <f>G654</f>
        <v>731</v>
      </c>
      <c r="H653" s="100">
        <f>H654</f>
        <v>0</v>
      </c>
      <c r="I653" s="100">
        <f t="shared" si="144"/>
        <v>731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</row>
    <row r="654" spans="1:86" s="2" customFormat="1" ht="12">
      <c r="A654" s="21" t="s">
        <v>92</v>
      </c>
      <c r="B654" s="20" t="s">
        <v>48</v>
      </c>
      <c r="C654" s="20" t="s">
        <v>9</v>
      </c>
      <c r="D654" s="20" t="s">
        <v>6</v>
      </c>
      <c r="E654" s="20" t="s">
        <v>509</v>
      </c>
      <c r="F654" s="20" t="s">
        <v>91</v>
      </c>
      <c r="G654" s="100">
        <f>G655</f>
        <v>731</v>
      </c>
      <c r="H654" s="100">
        <f>H655</f>
        <v>0</v>
      </c>
      <c r="I654" s="100">
        <f t="shared" si="144"/>
        <v>731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</row>
    <row r="655" spans="1:86" s="2" customFormat="1" ht="12.75" customHeight="1">
      <c r="A655" s="21" t="s">
        <v>198</v>
      </c>
      <c r="B655" s="20" t="s">
        <v>48</v>
      </c>
      <c r="C655" s="20" t="s">
        <v>9</v>
      </c>
      <c r="D655" s="20" t="s">
        <v>6</v>
      </c>
      <c r="E655" s="20" t="s">
        <v>509</v>
      </c>
      <c r="F655" s="20" t="s">
        <v>199</v>
      </c>
      <c r="G655" s="100">
        <v>731</v>
      </c>
      <c r="H655" s="103"/>
      <c r="I655" s="100">
        <f t="shared" si="144"/>
        <v>731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</row>
    <row r="656" spans="1:86" s="2" customFormat="1" ht="26.4" hidden="1">
      <c r="A656" s="111" t="s">
        <v>540</v>
      </c>
      <c r="B656" s="20" t="s">
        <v>48</v>
      </c>
      <c r="C656" s="20" t="s">
        <v>9</v>
      </c>
      <c r="D656" s="20" t="s">
        <v>6</v>
      </c>
      <c r="E656" s="20" t="s">
        <v>539</v>
      </c>
      <c r="F656" s="20"/>
      <c r="G656" s="100">
        <f>G657</f>
        <v>0</v>
      </c>
      <c r="H656" s="100">
        <f>H657</f>
        <v>0</v>
      </c>
      <c r="I656" s="100">
        <f t="shared" si="144"/>
        <v>0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</row>
    <row r="657" spans="1:86" s="2" customFormat="1" ht="12" hidden="1">
      <c r="A657" s="21" t="s">
        <v>92</v>
      </c>
      <c r="B657" s="20" t="s">
        <v>48</v>
      </c>
      <c r="C657" s="20" t="s">
        <v>9</v>
      </c>
      <c r="D657" s="20" t="s">
        <v>6</v>
      </c>
      <c r="E657" s="20" t="s">
        <v>539</v>
      </c>
      <c r="F657" s="20" t="s">
        <v>91</v>
      </c>
      <c r="G657" s="100">
        <f>G658</f>
        <v>0</v>
      </c>
      <c r="H657" s="100">
        <f>H658</f>
        <v>0</v>
      </c>
      <c r="I657" s="100">
        <f t="shared" si="144"/>
        <v>0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</row>
    <row r="658" spans="1:86" s="2" customFormat="1" ht="12" hidden="1">
      <c r="A658" s="21" t="s">
        <v>198</v>
      </c>
      <c r="B658" s="20" t="s">
        <v>48</v>
      </c>
      <c r="C658" s="20" t="s">
        <v>9</v>
      </c>
      <c r="D658" s="20" t="s">
        <v>6</v>
      </c>
      <c r="E658" s="20" t="s">
        <v>539</v>
      </c>
      <c r="F658" s="20" t="s">
        <v>199</v>
      </c>
      <c r="G658" s="100">
        <v>0</v>
      </c>
      <c r="H658" s="103"/>
      <c r="I658" s="100">
        <f t="shared" si="144"/>
        <v>0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</row>
    <row r="659" spans="1:86" s="2" customFormat="1" ht="12">
      <c r="A659" s="21" t="s">
        <v>475</v>
      </c>
      <c r="B659" s="20" t="s">
        <v>48</v>
      </c>
      <c r="C659" s="20" t="s">
        <v>9</v>
      </c>
      <c r="D659" s="20" t="s">
        <v>6</v>
      </c>
      <c r="E659" s="20" t="s">
        <v>474</v>
      </c>
      <c r="F659" s="20"/>
      <c r="G659" s="100">
        <f>G660+G663</f>
        <v>585.4</v>
      </c>
      <c r="H659" s="100">
        <f>H660+H663</f>
        <v>0</v>
      </c>
      <c r="I659" s="100">
        <f t="shared" si="144"/>
        <v>585.4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</row>
    <row r="660" spans="1:86" s="2" customFormat="1" ht="26.4">
      <c r="A660" s="111" t="s">
        <v>342</v>
      </c>
      <c r="B660" s="20" t="s">
        <v>48</v>
      </c>
      <c r="C660" s="20" t="s">
        <v>9</v>
      </c>
      <c r="D660" s="20" t="s">
        <v>6</v>
      </c>
      <c r="E660" s="20" t="s">
        <v>473</v>
      </c>
      <c r="F660" s="20"/>
      <c r="G660" s="100">
        <f t="shared" ref="G660:H664" si="146">G661</f>
        <v>585.4</v>
      </c>
      <c r="H660" s="100">
        <f t="shared" si="146"/>
        <v>0</v>
      </c>
      <c r="I660" s="100">
        <f t="shared" si="144"/>
        <v>585.4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</row>
    <row r="661" spans="1:86" s="2" customFormat="1" ht="12">
      <c r="A661" s="21" t="s">
        <v>92</v>
      </c>
      <c r="B661" s="20" t="s">
        <v>48</v>
      </c>
      <c r="C661" s="20" t="s">
        <v>9</v>
      </c>
      <c r="D661" s="20" t="s">
        <v>6</v>
      </c>
      <c r="E661" s="20" t="s">
        <v>473</v>
      </c>
      <c r="F661" s="20" t="s">
        <v>91</v>
      </c>
      <c r="G661" s="100">
        <f t="shared" si="146"/>
        <v>585.4</v>
      </c>
      <c r="H661" s="100">
        <f t="shared" si="146"/>
        <v>0</v>
      </c>
      <c r="I661" s="100">
        <f t="shared" si="144"/>
        <v>585.4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</row>
    <row r="662" spans="1:86" s="2" customFormat="1" ht="13.5" customHeight="1">
      <c r="A662" s="21" t="s">
        <v>198</v>
      </c>
      <c r="B662" s="20" t="s">
        <v>48</v>
      </c>
      <c r="C662" s="20" t="s">
        <v>9</v>
      </c>
      <c r="D662" s="20" t="s">
        <v>6</v>
      </c>
      <c r="E662" s="20" t="s">
        <v>473</v>
      </c>
      <c r="F662" s="20" t="s">
        <v>199</v>
      </c>
      <c r="G662" s="100">
        <v>585.4</v>
      </c>
      <c r="H662" s="103"/>
      <c r="I662" s="100">
        <f t="shared" si="144"/>
        <v>585.4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</row>
    <row r="663" spans="1:86" s="2" customFormat="1" ht="26.4" hidden="1">
      <c r="A663" s="111" t="s">
        <v>511</v>
      </c>
      <c r="B663" s="20" t="s">
        <v>48</v>
      </c>
      <c r="C663" s="20" t="s">
        <v>9</v>
      </c>
      <c r="D663" s="20" t="s">
        <v>6</v>
      </c>
      <c r="E663" s="20" t="s">
        <v>510</v>
      </c>
      <c r="F663" s="20"/>
      <c r="G663" s="100">
        <f t="shared" si="146"/>
        <v>0</v>
      </c>
      <c r="H663" s="100">
        <f t="shared" si="146"/>
        <v>0</v>
      </c>
      <c r="I663" s="100">
        <f t="shared" si="144"/>
        <v>0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</row>
    <row r="664" spans="1:86" s="2" customFormat="1" ht="12" hidden="1">
      <c r="A664" s="21" t="s">
        <v>92</v>
      </c>
      <c r="B664" s="20" t="s">
        <v>48</v>
      </c>
      <c r="C664" s="20" t="s">
        <v>9</v>
      </c>
      <c r="D664" s="20" t="s">
        <v>6</v>
      </c>
      <c r="E664" s="20" t="s">
        <v>510</v>
      </c>
      <c r="F664" s="20" t="s">
        <v>91</v>
      </c>
      <c r="G664" s="100">
        <f t="shared" si="146"/>
        <v>0</v>
      </c>
      <c r="H664" s="100">
        <f t="shared" si="146"/>
        <v>0</v>
      </c>
      <c r="I664" s="100">
        <f t="shared" si="144"/>
        <v>0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</row>
    <row r="665" spans="1:86" s="2" customFormat="1" ht="12" hidden="1">
      <c r="A665" s="21" t="s">
        <v>198</v>
      </c>
      <c r="B665" s="20" t="s">
        <v>48</v>
      </c>
      <c r="C665" s="20" t="s">
        <v>9</v>
      </c>
      <c r="D665" s="20" t="s">
        <v>6</v>
      </c>
      <c r="E665" s="20" t="s">
        <v>510</v>
      </c>
      <c r="F665" s="20" t="s">
        <v>199</v>
      </c>
      <c r="G665" s="100">
        <v>0</v>
      </c>
      <c r="H665" s="103"/>
      <c r="I665" s="100">
        <f t="shared" si="144"/>
        <v>0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</row>
    <row r="666" spans="1:86" s="2" customFormat="1" ht="12">
      <c r="A666" s="21" t="s">
        <v>119</v>
      </c>
      <c r="B666" s="20" t="s">
        <v>48</v>
      </c>
      <c r="C666" s="20" t="s">
        <v>9</v>
      </c>
      <c r="D666" s="20" t="s">
        <v>6</v>
      </c>
      <c r="E666" s="20" t="s">
        <v>331</v>
      </c>
      <c r="F666" s="20"/>
      <c r="G666" s="100">
        <f>G673+G670+G667</f>
        <v>18794.400000000001</v>
      </c>
      <c r="H666" s="100">
        <f t="shared" ref="H666" si="147">H673+H670+H667</f>
        <v>682.59999999999991</v>
      </c>
      <c r="I666" s="100">
        <f t="shared" si="144"/>
        <v>19477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</row>
    <row r="667" spans="1:86" s="2" customFormat="1" ht="36">
      <c r="A667" s="21" t="s">
        <v>121</v>
      </c>
      <c r="B667" s="20" t="s">
        <v>48</v>
      </c>
      <c r="C667" s="20" t="s">
        <v>9</v>
      </c>
      <c r="D667" s="20" t="s">
        <v>6</v>
      </c>
      <c r="E667" s="20" t="s">
        <v>402</v>
      </c>
      <c r="F667" s="20"/>
      <c r="G667" s="100">
        <f>G668</f>
        <v>17638.400000000001</v>
      </c>
      <c r="H667" s="100">
        <f t="shared" ref="H667:H668" si="148">H668</f>
        <v>43.4</v>
      </c>
      <c r="I667" s="100">
        <f t="shared" si="144"/>
        <v>17681.800000000003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</row>
    <row r="668" spans="1:86" s="2" customFormat="1" ht="12">
      <c r="A668" s="21" t="s">
        <v>92</v>
      </c>
      <c r="B668" s="20" t="s">
        <v>48</v>
      </c>
      <c r="C668" s="20" t="s">
        <v>9</v>
      </c>
      <c r="D668" s="20" t="s">
        <v>6</v>
      </c>
      <c r="E668" s="20" t="s">
        <v>402</v>
      </c>
      <c r="F668" s="20" t="s">
        <v>91</v>
      </c>
      <c r="G668" s="100">
        <f>G669</f>
        <v>17638.400000000001</v>
      </c>
      <c r="H668" s="100">
        <f t="shared" si="148"/>
        <v>43.4</v>
      </c>
      <c r="I668" s="100">
        <f t="shared" si="144"/>
        <v>17681.800000000003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</row>
    <row r="669" spans="1:86" s="2" customFormat="1" ht="12">
      <c r="A669" s="21" t="s">
        <v>198</v>
      </c>
      <c r="B669" s="20" t="s">
        <v>48</v>
      </c>
      <c r="C669" s="20" t="s">
        <v>9</v>
      </c>
      <c r="D669" s="20" t="s">
        <v>6</v>
      </c>
      <c r="E669" s="20" t="s">
        <v>402</v>
      </c>
      <c r="F669" s="20" t="s">
        <v>199</v>
      </c>
      <c r="G669" s="100">
        <v>17638.400000000001</v>
      </c>
      <c r="H669" s="103">
        <f>43.4</f>
        <v>43.4</v>
      </c>
      <c r="I669" s="100">
        <f t="shared" si="144"/>
        <v>17681.800000000003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</row>
    <row r="670" spans="1:86" s="2" customFormat="1" ht="24">
      <c r="A670" s="21" t="s">
        <v>95</v>
      </c>
      <c r="B670" s="20" t="s">
        <v>48</v>
      </c>
      <c r="C670" s="20" t="s">
        <v>9</v>
      </c>
      <c r="D670" s="20" t="s">
        <v>6</v>
      </c>
      <c r="E670" s="20" t="s">
        <v>403</v>
      </c>
      <c r="F670" s="20"/>
      <c r="G670" s="100">
        <f>G671</f>
        <v>1156</v>
      </c>
      <c r="H670" s="100">
        <f t="shared" ref="H670:H671" si="149">H671</f>
        <v>639.19999999999993</v>
      </c>
      <c r="I670" s="100">
        <f t="shared" si="144"/>
        <v>1795.1999999999998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</row>
    <row r="671" spans="1:86" s="2" customFormat="1" ht="12">
      <c r="A671" s="21" t="s">
        <v>92</v>
      </c>
      <c r="B671" s="20" t="s">
        <v>48</v>
      </c>
      <c r="C671" s="20" t="s">
        <v>9</v>
      </c>
      <c r="D671" s="20" t="s">
        <v>6</v>
      </c>
      <c r="E671" s="20" t="s">
        <v>403</v>
      </c>
      <c r="F671" s="20" t="s">
        <v>91</v>
      </c>
      <c r="G671" s="100">
        <f>G672</f>
        <v>1156</v>
      </c>
      <c r="H671" s="100">
        <f t="shared" si="149"/>
        <v>639.19999999999993</v>
      </c>
      <c r="I671" s="100">
        <f t="shared" si="144"/>
        <v>1795.1999999999998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</row>
    <row r="672" spans="1:86" s="2" customFormat="1" ht="12">
      <c r="A672" s="21" t="s">
        <v>198</v>
      </c>
      <c r="B672" s="20" t="s">
        <v>48</v>
      </c>
      <c r="C672" s="20" t="s">
        <v>9</v>
      </c>
      <c r="D672" s="20" t="s">
        <v>6</v>
      </c>
      <c r="E672" s="20" t="s">
        <v>403</v>
      </c>
      <c r="F672" s="20" t="s">
        <v>199</v>
      </c>
      <c r="G672" s="100">
        <v>1156</v>
      </c>
      <c r="H672" s="103">
        <f>268.9+370.4-0.1</f>
        <v>639.19999999999993</v>
      </c>
      <c r="I672" s="100">
        <f t="shared" si="144"/>
        <v>1795.1999999999998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</row>
    <row r="673" spans="1:86" s="2" customFormat="1" ht="12" hidden="1">
      <c r="A673" s="21" t="s">
        <v>321</v>
      </c>
      <c r="B673" s="20" t="s">
        <v>48</v>
      </c>
      <c r="C673" s="20" t="s">
        <v>9</v>
      </c>
      <c r="D673" s="20" t="s">
        <v>6</v>
      </c>
      <c r="E673" s="20" t="s">
        <v>410</v>
      </c>
      <c r="F673" s="20"/>
      <c r="G673" s="100">
        <f>G674</f>
        <v>0</v>
      </c>
      <c r="H673" s="100">
        <f>H674</f>
        <v>0</v>
      </c>
      <c r="I673" s="100">
        <f t="shared" si="144"/>
        <v>0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</row>
    <row r="674" spans="1:86" s="2" customFormat="1" ht="12" hidden="1">
      <c r="A674" s="21" t="s">
        <v>92</v>
      </c>
      <c r="B674" s="20" t="s">
        <v>48</v>
      </c>
      <c r="C674" s="20" t="s">
        <v>9</v>
      </c>
      <c r="D674" s="20" t="s">
        <v>6</v>
      </c>
      <c r="E674" s="20" t="s">
        <v>410</v>
      </c>
      <c r="F674" s="20" t="s">
        <v>91</v>
      </c>
      <c r="G674" s="100">
        <f>G675</f>
        <v>0</v>
      </c>
      <c r="H674" s="100">
        <f>H675</f>
        <v>0</v>
      </c>
      <c r="I674" s="100">
        <f t="shared" si="144"/>
        <v>0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</row>
    <row r="675" spans="1:86" s="2" customFormat="1" ht="12" hidden="1">
      <c r="A675" s="21" t="s">
        <v>200</v>
      </c>
      <c r="B675" s="20" t="s">
        <v>48</v>
      </c>
      <c r="C675" s="20" t="s">
        <v>9</v>
      </c>
      <c r="D675" s="20" t="s">
        <v>6</v>
      </c>
      <c r="E675" s="20" t="s">
        <v>410</v>
      </c>
      <c r="F675" s="20" t="s">
        <v>199</v>
      </c>
      <c r="G675" s="100">
        <v>0</v>
      </c>
      <c r="H675" s="103"/>
      <c r="I675" s="100">
        <f t="shared" si="144"/>
        <v>0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</row>
    <row r="676" spans="1:86" s="2" customFormat="1" ht="24">
      <c r="A676" s="29" t="s">
        <v>296</v>
      </c>
      <c r="B676" s="20" t="s">
        <v>48</v>
      </c>
      <c r="C676" s="20" t="s">
        <v>9</v>
      </c>
      <c r="D676" s="20" t="s">
        <v>6</v>
      </c>
      <c r="E676" s="20" t="s">
        <v>298</v>
      </c>
      <c r="F676" s="20"/>
      <c r="G676" s="100">
        <f t="shared" ref="G676:H682" si="150">G677</f>
        <v>16115</v>
      </c>
      <c r="H676" s="100">
        <f t="shared" si="150"/>
        <v>0</v>
      </c>
      <c r="I676" s="100">
        <f t="shared" si="144"/>
        <v>16115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</row>
    <row r="677" spans="1:86" s="2" customFormat="1" ht="11.25" customHeight="1">
      <c r="A677" s="29" t="s">
        <v>378</v>
      </c>
      <c r="B677" s="20" t="s">
        <v>48</v>
      </c>
      <c r="C677" s="20" t="s">
        <v>9</v>
      </c>
      <c r="D677" s="20" t="s">
        <v>6</v>
      </c>
      <c r="E677" s="20" t="s">
        <v>319</v>
      </c>
      <c r="F677" s="20"/>
      <c r="G677" s="100">
        <f>G681+G678</f>
        <v>16115</v>
      </c>
      <c r="H677" s="100">
        <f>H681+H678</f>
        <v>0</v>
      </c>
      <c r="I677" s="100">
        <f t="shared" si="144"/>
        <v>16115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</row>
    <row r="678" spans="1:86" s="2" customFormat="1" ht="12" hidden="1">
      <c r="A678" s="29" t="s">
        <v>525</v>
      </c>
      <c r="B678" s="20" t="s">
        <v>48</v>
      </c>
      <c r="C678" s="20" t="s">
        <v>9</v>
      </c>
      <c r="D678" s="20" t="s">
        <v>6</v>
      </c>
      <c r="E678" s="20" t="s">
        <v>526</v>
      </c>
      <c r="F678" s="20"/>
      <c r="G678" s="100">
        <f>G679</f>
        <v>0</v>
      </c>
      <c r="H678" s="100">
        <f>H679</f>
        <v>0</v>
      </c>
      <c r="I678" s="100">
        <f t="shared" si="144"/>
        <v>0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</row>
    <row r="679" spans="1:86" s="2" customFormat="1" ht="12" hidden="1">
      <c r="A679" s="21" t="s">
        <v>92</v>
      </c>
      <c r="B679" s="20" t="s">
        <v>48</v>
      </c>
      <c r="C679" s="20" t="s">
        <v>9</v>
      </c>
      <c r="D679" s="20" t="s">
        <v>6</v>
      </c>
      <c r="E679" s="20" t="s">
        <v>526</v>
      </c>
      <c r="F679" s="20" t="s">
        <v>91</v>
      </c>
      <c r="G679" s="100">
        <f>G680</f>
        <v>0</v>
      </c>
      <c r="H679" s="100">
        <f>H680</f>
        <v>0</v>
      </c>
      <c r="I679" s="100">
        <f t="shared" si="144"/>
        <v>0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</row>
    <row r="680" spans="1:86" s="2" customFormat="1" ht="12" hidden="1">
      <c r="A680" s="21" t="s">
        <v>198</v>
      </c>
      <c r="B680" s="20" t="s">
        <v>48</v>
      </c>
      <c r="C680" s="20" t="s">
        <v>9</v>
      </c>
      <c r="D680" s="20" t="s">
        <v>6</v>
      </c>
      <c r="E680" s="20" t="s">
        <v>526</v>
      </c>
      <c r="F680" s="20" t="s">
        <v>199</v>
      </c>
      <c r="G680" s="100">
        <v>0</v>
      </c>
      <c r="H680" s="100"/>
      <c r="I680" s="100">
        <f t="shared" si="144"/>
        <v>0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</row>
    <row r="681" spans="1:86" s="2" customFormat="1" ht="24">
      <c r="A681" s="21" t="s">
        <v>476</v>
      </c>
      <c r="B681" s="20" t="s">
        <v>48</v>
      </c>
      <c r="C681" s="20" t="s">
        <v>9</v>
      </c>
      <c r="D681" s="20" t="s">
        <v>6</v>
      </c>
      <c r="E681" s="20" t="s">
        <v>381</v>
      </c>
      <c r="F681" s="20"/>
      <c r="G681" s="100">
        <f t="shared" si="150"/>
        <v>16115</v>
      </c>
      <c r="H681" s="100">
        <f t="shared" si="150"/>
        <v>0</v>
      </c>
      <c r="I681" s="100">
        <f t="shared" si="144"/>
        <v>16115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</row>
    <row r="682" spans="1:86" s="2" customFormat="1" ht="12">
      <c r="A682" s="21" t="s">
        <v>92</v>
      </c>
      <c r="B682" s="20" t="s">
        <v>48</v>
      </c>
      <c r="C682" s="20" t="s">
        <v>9</v>
      </c>
      <c r="D682" s="20" t="s">
        <v>6</v>
      </c>
      <c r="E682" s="20" t="s">
        <v>381</v>
      </c>
      <c r="F682" s="20" t="s">
        <v>91</v>
      </c>
      <c r="G682" s="100">
        <f t="shared" si="150"/>
        <v>16115</v>
      </c>
      <c r="H682" s="100">
        <f t="shared" si="150"/>
        <v>0</v>
      </c>
      <c r="I682" s="100">
        <f t="shared" si="144"/>
        <v>16115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</row>
    <row r="683" spans="1:86" s="2" customFormat="1" ht="12">
      <c r="A683" s="21" t="s">
        <v>198</v>
      </c>
      <c r="B683" s="20" t="s">
        <v>48</v>
      </c>
      <c r="C683" s="20" t="s">
        <v>9</v>
      </c>
      <c r="D683" s="20" t="s">
        <v>6</v>
      </c>
      <c r="E683" s="20" t="s">
        <v>381</v>
      </c>
      <c r="F683" s="20" t="s">
        <v>199</v>
      </c>
      <c r="G683" s="100">
        <v>16115</v>
      </c>
      <c r="H683" s="100"/>
      <c r="I683" s="100">
        <f t="shared" si="144"/>
        <v>16115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</row>
    <row r="684" spans="1:86" s="2" customFormat="1" ht="12">
      <c r="A684" s="22" t="s">
        <v>216</v>
      </c>
      <c r="B684" s="18" t="s">
        <v>48</v>
      </c>
      <c r="C684" s="18" t="s">
        <v>9</v>
      </c>
      <c r="D684" s="18" t="s">
        <v>7</v>
      </c>
      <c r="E684" s="18"/>
      <c r="F684" s="18"/>
      <c r="G684" s="99">
        <f>G685</f>
        <v>14187.599999999999</v>
      </c>
      <c r="H684" s="99">
        <f t="shared" ref="H684" si="151">H685</f>
        <v>12.6</v>
      </c>
      <c r="I684" s="99">
        <f t="shared" si="144"/>
        <v>14200.199999999999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</row>
    <row r="685" spans="1:86" s="2" customFormat="1" ht="12">
      <c r="A685" s="21" t="s">
        <v>305</v>
      </c>
      <c r="B685" s="20" t="s">
        <v>48</v>
      </c>
      <c r="C685" s="20" t="s">
        <v>9</v>
      </c>
      <c r="D685" s="20" t="s">
        <v>7</v>
      </c>
      <c r="E685" s="20" t="s">
        <v>161</v>
      </c>
      <c r="F685" s="20"/>
      <c r="G685" s="100">
        <f>G686+G710</f>
        <v>14187.599999999999</v>
      </c>
      <c r="H685" s="100">
        <f>H686+H710</f>
        <v>12.6</v>
      </c>
      <c r="I685" s="100">
        <f t="shared" si="144"/>
        <v>14200.199999999999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</row>
    <row r="686" spans="1:86" s="2" customFormat="1" ht="12">
      <c r="A686" s="21" t="s">
        <v>309</v>
      </c>
      <c r="B686" s="20" t="s">
        <v>48</v>
      </c>
      <c r="C686" s="20" t="s">
        <v>9</v>
      </c>
      <c r="D686" s="20" t="s">
        <v>7</v>
      </c>
      <c r="E686" s="20" t="s">
        <v>165</v>
      </c>
      <c r="F686" s="20"/>
      <c r="G686" s="100">
        <f>G687+G690+G693+G696+G699</f>
        <v>13625.8</v>
      </c>
      <c r="H686" s="100">
        <f>H687+H690+H693+H696+H699</f>
        <v>0</v>
      </c>
      <c r="I686" s="100">
        <f t="shared" si="144"/>
        <v>13625.8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</row>
    <row r="687" spans="1:86" s="2" customFormat="1" ht="12">
      <c r="A687" s="21" t="s">
        <v>122</v>
      </c>
      <c r="B687" s="20" t="s">
        <v>48</v>
      </c>
      <c r="C687" s="20" t="s">
        <v>9</v>
      </c>
      <c r="D687" s="20" t="s">
        <v>7</v>
      </c>
      <c r="E687" s="20" t="s">
        <v>166</v>
      </c>
      <c r="F687" s="20"/>
      <c r="G687" s="100">
        <f>G688</f>
        <v>9879.4</v>
      </c>
      <c r="H687" s="100">
        <f t="shared" ref="H687:H688" si="152">H688</f>
        <v>0</v>
      </c>
      <c r="I687" s="100">
        <f t="shared" si="144"/>
        <v>9879.4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</row>
    <row r="688" spans="1:86" s="2" customFormat="1" ht="12">
      <c r="A688" s="21" t="s">
        <v>92</v>
      </c>
      <c r="B688" s="20" t="s">
        <v>48</v>
      </c>
      <c r="C688" s="20" t="s">
        <v>9</v>
      </c>
      <c r="D688" s="20" t="s">
        <v>7</v>
      </c>
      <c r="E688" s="20" t="s">
        <v>166</v>
      </c>
      <c r="F688" s="20" t="s">
        <v>91</v>
      </c>
      <c r="G688" s="100">
        <f>G689</f>
        <v>9879.4</v>
      </c>
      <c r="H688" s="100">
        <f t="shared" si="152"/>
        <v>0</v>
      </c>
      <c r="I688" s="100">
        <f t="shared" si="144"/>
        <v>9879.4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</row>
    <row r="689" spans="1:86" s="2" customFormat="1" ht="12">
      <c r="A689" s="21" t="s">
        <v>198</v>
      </c>
      <c r="B689" s="20" t="s">
        <v>48</v>
      </c>
      <c r="C689" s="20" t="s">
        <v>9</v>
      </c>
      <c r="D689" s="20" t="s">
        <v>7</v>
      </c>
      <c r="E689" s="20" t="s">
        <v>166</v>
      </c>
      <c r="F689" s="20" t="s">
        <v>199</v>
      </c>
      <c r="G689" s="100">
        <v>9879.4</v>
      </c>
      <c r="H689" s="103"/>
      <c r="I689" s="100">
        <f t="shared" si="144"/>
        <v>9879.4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</row>
    <row r="690" spans="1:86" s="2" customFormat="1" ht="12">
      <c r="A690" s="21" t="s">
        <v>72</v>
      </c>
      <c r="B690" s="20" t="s">
        <v>48</v>
      </c>
      <c r="C690" s="20" t="s">
        <v>9</v>
      </c>
      <c r="D690" s="20" t="s">
        <v>7</v>
      </c>
      <c r="E690" s="20" t="s">
        <v>167</v>
      </c>
      <c r="F690" s="20"/>
      <c r="G690" s="100">
        <f>G691</f>
        <v>681.5</v>
      </c>
      <c r="H690" s="100">
        <f t="shared" ref="H690:H691" si="153">H691</f>
        <v>0</v>
      </c>
      <c r="I690" s="100">
        <f t="shared" si="144"/>
        <v>681.5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</row>
    <row r="691" spans="1:86" s="2" customFormat="1" ht="12">
      <c r="A691" s="21" t="s">
        <v>92</v>
      </c>
      <c r="B691" s="20" t="s">
        <v>48</v>
      </c>
      <c r="C691" s="20" t="s">
        <v>9</v>
      </c>
      <c r="D691" s="20" t="s">
        <v>7</v>
      </c>
      <c r="E691" s="20" t="s">
        <v>167</v>
      </c>
      <c r="F691" s="20" t="s">
        <v>91</v>
      </c>
      <c r="G691" s="100">
        <f>G692</f>
        <v>681.5</v>
      </c>
      <c r="H691" s="100">
        <f t="shared" si="153"/>
        <v>0</v>
      </c>
      <c r="I691" s="100">
        <f t="shared" si="144"/>
        <v>681.5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</row>
    <row r="692" spans="1:86" s="2" customFormat="1" ht="12">
      <c r="A692" s="21" t="s">
        <v>198</v>
      </c>
      <c r="B692" s="20" t="s">
        <v>48</v>
      </c>
      <c r="C692" s="20" t="s">
        <v>9</v>
      </c>
      <c r="D692" s="20" t="s">
        <v>7</v>
      </c>
      <c r="E692" s="20" t="s">
        <v>167</v>
      </c>
      <c r="F692" s="20" t="s">
        <v>199</v>
      </c>
      <c r="G692" s="100">
        <v>681.5</v>
      </c>
      <c r="H692" s="103"/>
      <c r="I692" s="100">
        <f t="shared" si="144"/>
        <v>681.5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</row>
    <row r="693" spans="1:86" s="2" customFormat="1" ht="12">
      <c r="A693" s="21" t="s">
        <v>96</v>
      </c>
      <c r="B693" s="20" t="s">
        <v>48</v>
      </c>
      <c r="C693" s="20" t="s">
        <v>9</v>
      </c>
      <c r="D693" s="20" t="s">
        <v>7</v>
      </c>
      <c r="E693" s="20" t="s">
        <v>168</v>
      </c>
      <c r="F693" s="20"/>
      <c r="G693" s="100">
        <f>G694</f>
        <v>106</v>
      </c>
      <c r="H693" s="100">
        <f t="shared" ref="H693:H694" si="154">H694</f>
        <v>0</v>
      </c>
      <c r="I693" s="100">
        <f t="shared" si="144"/>
        <v>106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</row>
    <row r="694" spans="1:86" s="2" customFormat="1" ht="12">
      <c r="A694" s="21" t="s">
        <v>92</v>
      </c>
      <c r="B694" s="20" t="s">
        <v>48</v>
      </c>
      <c r="C694" s="20" t="s">
        <v>9</v>
      </c>
      <c r="D694" s="20" t="s">
        <v>7</v>
      </c>
      <c r="E694" s="20" t="s">
        <v>168</v>
      </c>
      <c r="F694" s="20" t="s">
        <v>91</v>
      </c>
      <c r="G694" s="100">
        <f>G695</f>
        <v>106</v>
      </c>
      <c r="H694" s="100">
        <f t="shared" si="154"/>
        <v>0</v>
      </c>
      <c r="I694" s="100">
        <f t="shared" si="144"/>
        <v>106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</row>
    <row r="695" spans="1:86" s="2" customFormat="1" ht="12">
      <c r="A695" s="21" t="s">
        <v>198</v>
      </c>
      <c r="B695" s="20" t="s">
        <v>48</v>
      </c>
      <c r="C695" s="20" t="s">
        <v>9</v>
      </c>
      <c r="D695" s="20" t="s">
        <v>7</v>
      </c>
      <c r="E695" s="20" t="s">
        <v>168</v>
      </c>
      <c r="F695" s="20" t="s">
        <v>199</v>
      </c>
      <c r="G695" s="100">
        <v>106</v>
      </c>
      <c r="H695" s="103"/>
      <c r="I695" s="100">
        <f t="shared" si="144"/>
        <v>106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</row>
    <row r="696" spans="1:86" s="2" customFormat="1" ht="12" hidden="1">
      <c r="A696" s="21" t="s">
        <v>362</v>
      </c>
      <c r="B696" s="20" t="s">
        <v>48</v>
      </c>
      <c r="C696" s="20" t="s">
        <v>9</v>
      </c>
      <c r="D696" s="20" t="s">
        <v>7</v>
      </c>
      <c r="E696" s="20" t="s">
        <v>359</v>
      </c>
      <c r="F696" s="20"/>
      <c r="G696" s="103">
        <f>G697</f>
        <v>0</v>
      </c>
      <c r="H696" s="103">
        <f>H697</f>
        <v>0</v>
      </c>
      <c r="I696" s="100">
        <f t="shared" si="144"/>
        <v>0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</row>
    <row r="697" spans="1:86" s="2" customFormat="1" ht="12" hidden="1">
      <c r="A697" s="21" t="s">
        <v>112</v>
      </c>
      <c r="B697" s="20" t="s">
        <v>48</v>
      </c>
      <c r="C697" s="20" t="s">
        <v>9</v>
      </c>
      <c r="D697" s="20" t="s">
        <v>7</v>
      </c>
      <c r="E697" s="20" t="s">
        <v>359</v>
      </c>
      <c r="F697" s="20" t="s">
        <v>91</v>
      </c>
      <c r="G697" s="103">
        <f>G698</f>
        <v>0</v>
      </c>
      <c r="H697" s="103">
        <f>H698</f>
        <v>0</v>
      </c>
      <c r="I697" s="100">
        <f t="shared" si="144"/>
        <v>0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</row>
    <row r="698" spans="1:86" s="2" customFormat="1" ht="12" hidden="1">
      <c r="A698" s="21" t="s">
        <v>200</v>
      </c>
      <c r="B698" s="20" t="s">
        <v>48</v>
      </c>
      <c r="C698" s="20" t="s">
        <v>9</v>
      </c>
      <c r="D698" s="20" t="s">
        <v>7</v>
      </c>
      <c r="E698" s="20" t="s">
        <v>359</v>
      </c>
      <c r="F698" s="20" t="s">
        <v>199</v>
      </c>
      <c r="G698" s="103"/>
      <c r="H698" s="103"/>
      <c r="I698" s="100">
        <f t="shared" si="144"/>
        <v>0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</row>
    <row r="699" spans="1:86" s="2" customFormat="1" ht="12">
      <c r="A699" s="21" t="s">
        <v>356</v>
      </c>
      <c r="B699" s="20" t="s">
        <v>48</v>
      </c>
      <c r="C699" s="20" t="s">
        <v>9</v>
      </c>
      <c r="D699" s="20" t="s">
        <v>7</v>
      </c>
      <c r="E699" s="20" t="s">
        <v>355</v>
      </c>
      <c r="F699" s="20"/>
      <c r="G699" s="103">
        <f>G700+G703</f>
        <v>2958.9</v>
      </c>
      <c r="H699" s="103">
        <f>H700+H703</f>
        <v>0</v>
      </c>
      <c r="I699" s="100">
        <f t="shared" si="144"/>
        <v>2958.9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</row>
    <row r="700" spans="1:86" s="2" customFormat="1" ht="12">
      <c r="A700" s="21" t="s">
        <v>122</v>
      </c>
      <c r="B700" s="20" t="s">
        <v>48</v>
      </c>
      <c r="C700" s="20" t="s">
        <v>9</v>
      </c>
      <c r="D700" s="20" t="s">
        <v>7</v>
      </c>
      <c r="E700" s="20" t="s">
        <v>354</v>
      </c>
      <c r="F700" s="20"/>
      <c r="G700" s="103">
        <f>G701</f>
        <v>2706.8</v>
      </c>
      <c r="H700" s="103">
        <f>H701</f>
        <v>0</v>
      </c>
      <c r="I700" s="100">
        <f t="shared" si="144"/>
        <v>2706.8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</row>
    <row r="701" spans="1:86" s="2" customFormat="1" ht="12">
      <c r="A701" s="21" t="s">
        <v>92</v>
      </c>
      <c r="B701" s="20" t="s">
        <v>48</v>
      </c>
      <c r="C701" s="20" t="s">
        <v>9</v>
      </c>
      <c r="D701" s="20" t="s">
        <v>7</v>
      </c>
      <c r="E701" s="20" t="s">
        <v>354</v>
      </c>
      <c r="F701" s="20" t="s">
        <v>91</v>
      </c>
      <c r="G701" s="103">
        <f>G702</f>
        <v>2706.8</v>
      </c>
      <c r="H701" s="103">
        <f>H702</f>
        <v>0</v>
      </c>
      <c r="I701" s="100">
        <f t="shared" ref="I701:I811" si="155">G701+H701</f>
        <v>2706.8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</row>
    <row r="702" spans="1:86" s="2" customFormat="1" ht="12">
      <c r="A702" s="21" t="s">
        <v>198</v>
      </c>
      <c r="B702" s="20" t="s">
        <v>48</v>
      </c>
      <c r="C702" s="20" t="s">
        <v>9</v>
      </c>
      <c r="D702" s="20" t="s">
        <v>7</v>
      </c>
      <c r="E702" s="20" t="s">
        <v>354</v>
      </c>
      <c r="F702" s="20" t="s">
        <v>199</v>
      </c>
      <c r="G702" s="103">
        <v>2706.8</v>
      </c>
      <c r="H702" s="103"/>
      <c r="I702" s="100">
        <f t="shared" si="155"/>
        <v>2706.8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</row>
    <row r="703" spans="1:86" s="2" customFormat="1" ht="12">
      <c r="A703" s="21" t="s">
        <v>72</v>
      </c>
      <c r="B703" s="20" t="s">
        <v>48</v>
      </c>
      <c r="C703" s="20" t="s">
        <v>9</v>
      </c>
      <c r="D703" s="20" t="s">
        <v>7</v>
      </c>
      <c r="E703" s="20" t="s">
        <v>357</v>
      </c>
      <c r="F703" s="20"/>
      <c r="G703" s="103">
        <f>G704+G708</f>
        <v>252.09999999999997</v>
      </c>
      <c r="H703" s="103">
        <f>H704+H708</f>
        <v>0</v>
      </c>
      <c r="I703" s="100">
        <f t="shared" si="155"/>
        <v>252.09999999999997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</row>
    <row r="704" spans="1:86" s="2" customFormat="1" ht="12">
      <c r="A704" s="21" t="s">
        <v>92</v>
      </c>
      <c r="B704" s="20" t="s">
        <v>48</v>
      </c>
      <c r="C704" s="20" t="s">
        <v>9</v>
      </c>
      <c r="D704" s="20" t="s">
        <v>7</v>
      </c>
      <c r="E704" s="20" t="s">
        <v>357</v>
      </c>
      <c r="F704" s="20" t="s">
        <v>91</v>
      </c>
      <c r="G704" s="103">
        <f>G705+G706+G707</f>
        <v>237.39999999999998</v>
      </c>
      <c r="H704" s="103">
        <f>H705+H706+H707</f>
        <v>0</v>
      </c>
      <c r="I704" s="100">
        <f t="shared" si="155"/>
        <v>237.39999999999998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</row>
    <row r="705" spans="1:86" s="2" customFormat="1" ht="12">
      <c r="A705" s="21" t="s">
        <v>198</v>
      </c>
      <c r="B705" s="20" t="s">
        <v>48</v>
      </c>
      <c r="C705" s="20" t="s">
        <v>9</v>
      </c>
      <c r="D705" s="20" t="s">
        <v>7</v>
      </c>
      <c r="E705" s="20" t="s">
        <v>357</v>
      </c>
      <c r="F705" s="20" t="s">
        <v>199</v>
      </c>
      <c r="G705" s="103">
        <f>193.4+14.7</f>
        <v>208.1</v>
      </c>
      <c r="H705" s="103"/>
      <c r="I705" s="100">
        <f t="shared" si="155"/>
        <v>208.1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</row>
    <row r="706" spans="1:86" s="2" customFormat="1" ht="12">
      <c r="A706" s="21" t="s">
        <v>360</v>
      </c>
      <c r="B706" s="20" t="s">
        <v>48</v>
      </c>
      <c r="C706" s="20" t="s">
        <v>9</v>
      </c>
      <c r="D706" s="20" t="s">
        <v>7</v>
      </c>
      <c r="E706" s="20" t="s">
        <v>357</v>
      </c>
      <c r="F706" s="20" t="s">
        <v>358</v>
      </c>
      <c r="G706" s="103">
        <v>14.6</v>
      </c>
      <c r="H706" s="103"/>
      <c r="I706" s="100">
        <f t="shared" si="155"/>
        <v>14.6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</row>
    <row r="707" spans="1:86" s="2" customFormat="1" ht="24">
      <c r="A707" s="21" t="s">
        <v>361</v>
      </c>
      <c r="B707" s="20" t="s">
        <v>48</v>
      </c>
      <c r="C707" s="20" t="s">
        <v>9</v>
      </c>
      <c r="D707" s="20" t="s">
        <v>7</v>
      </c>
      <c r="E707" s="20" t="s">
        <v>357</v>
      </c>
      <c r="F707" s="20" t="s">
        <v>236</v>
      </c>
      <c r="G707" s="103">
        <v>14.7</v>
      </c>
      <c r="H707" s="103"/>
      <c r="I707" s="100">
        <f t="shared" si="155"/>
        <v>14.7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</row>
    <row r="708" spans="1:86" s="2" customFormat="1" ht="12">
      <c r="A708" s="21" t="s">
        <v>69</v>
      </c>
      <c r="B708" s="20" t="s">
        <v>48</v>
      </c>
      <c r="C708" s="20" t="s">
        <v>9</v>
      </c>
      <c r="D708" s="20" t="s">
        <v>7</v>
      </c>
      <c r="E708" s="20" t="s">
        <v>357</v>
      </c>
      <c r="F708" s="20" t="s">
        <v>22</v>
      </c>
      <c r="G708" s="103">
        <f>G709</f>
        <v>14.7</v>
      </c>
      <c r="H708" s="103">
        <f>H709</f>
        <v>0</v>
      </c>
      <c r="I708" s="100">
        <f t="shared" si="155"/>
        <v>14.7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</row>
    <row r="709" spans="1:86" s="2" customFormat="1" ht="24">
      <c r="A709" s="21" t="s">
        <v>462</v>
      </c>
      <c r="B709" s="20" t="s">
        <v>48</v>
      </c>
      <c r="C709" s="20" t="s">
        <v>9</v>
      </c>
      <c r="D709" s="20" t="s">
        <v>7</v>
      </c>
      <c r="E709" s="20" t="s">
        <v>357</v>
      </c>
      <c r="F709" s="20" t="s">
        <v>74</v>
      </c>
      <c r="G709" s="103">
        <v>14.7</v>
      </c>
      <c r="H709" s="103"/>
      <c r="I709" s="100">
        <f t="shared" si="155"/>
        <v>14.7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</row>
    <row r="710" spans="1:86" s="2" customFormat="1" ht="12">
      <c r="A710" s="21" t="s">
        <v>119</v>
      </c>
      <c r="B710" s="20" t="s">
        <v>48</v>
      </c>
      <c r="C710" s="20" t="s">
        <v>9</v>
      </c>
      <c r="D710" s="20" t="s">
        <v>7</v>
      </c>
      <c r="E710" s="20" t="s">
        <v>331</v>
      </c>
      <c r="F710" s="20"/>
      <c r="G710" s="100">
        <f>G711+G714</f>
        <v>561.79999999999995</v>
      </c>
      <c r="H710" s="100">
        <f>H711+H714</f>
        <v>12.6</v>
      </c>
      <c r="I710" s="100">
        <f t="shared" si="155"/>
        <v>574.4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</row>
    <row r="711" spans="1:86" s="2" customFormat="1" ht="39.75" customHeight="1">
      <c r="A711" s="21" t="s">
        <v>121</v>
      </c>
      <c r="B711" s="20" t="s">
        <v>48</v>
      </c>
      <c r="C711" s="20" t="s">
        <v>9</v>
      </c>
      <c r="D711" s="20" t="s">
        <v>7</v>
      </c>
      <c r="E711" s="20" t="s">
        <v>402</v>
      </c>
      <c r="F711" s="20"/>
      <c r="G711" s="100">
        <f t="shared" ref="G711:H712" si="156">G712</f>
        <v>511.8</v>
      </c>
      <c r="H711" s="100">
        <f t="shared" si="156"/>
        <v>0</v>
      </c>
      <c r="I711" s="100">
        <f t="shared" si="155"/>
        <v>511.8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</row>
    <row r="712" spans="1:86" s="2" customFormat="1" ht="12">
      <c r="A712" s="21" t="s">
        <v>92</v>
      </c>
      <c r="B712" s="20" t="s">
        <v>48</v>
      </c>
      <c r="C712" s="20" t="s">
        <v>9</v>
      </c>
      <c r="D712" s="20" t="s">
        <v>7</v>
      </c>
      <c r="E712" s="20" t="s">
        <v>402</v>
      </c>
      <c r="F712" s="20" t="s">
        <v>91</v>
      </c>
      <c r="G712" s="100">
        <f t="shared" si="156"/>
        <v>511.8</v>
      </c>
      <c r="H712" s="100">
        <f t="shared" si="156"/>
        <v>0</v>
      </c>
      <c r="I712" s="100">
        <f t="shared" si="155"/>
        <v>511.8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</row>
    <row r="713" spans="1:86" s="2" customFormat="1" ht="12">
      <c r="A713" s="21" t="s">
        <v>198</v>
      </c>
      <c r="B713" s="20" t="s">
        <v>48</v>
      </c>
      <c r="C713" s="20" t="s">
        <v>9</v>
      </c>
      <c r="D713" s="20" t="s">
        <v>7</v>
      </c>
      <c r="E713" s="20" t="s">
        <v>402</v>
      </c>
      <c r="F713" s="20" t="s">
        <v>199</v>
      </c>
      <c r="G713" s="100">
        <v>511.8</v>
      </c>
      <c r="H713" s="103"/>
      <c r="I713" s="100">
        <f t="shared" si="155"/>
        <v>511.8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</row>
    <row r="714" spans="1:86" s="2" customFormat="1" ht="24">
      <c r="A714" s="21" t="s">
        <v>95</v>
      </c>
      <c r="B714" s="20" t="s">
        <v>48</v>
      </c>
      <c r="C714" s="20" t="s">
        <v>9</v>
      </c>
      <c r="D714" s="20" t="s">
        <v>7</v>
      </c>
      <c r="E714" s="20" t="s">
        <v>403</v>
      </c>
      <c r="F714" s="20"/>
      <c r="G714" s="100">
        <f>G715</f>
        <v>50</v>
      </c>
      <c r="H714" s="100">
        <f t="shared" ref="H714:H715" si="157">H715</f>
        <v>12.6</v>
      </c>
      <c r="I714" s="100">
        <f>G714+H714</f>
        <v>62.6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</row>
    <row r="715" spans="1:86" s="2" customFormat="1" ht="12">
      <c r="A715" s="21" t="s">
        <v>92</v>
      </c>
      <c r="B715" s="20" t="s">
        <v>48</v>
      </c>
      <c r="C715" s="20" t="s">
        <v>9</v>
      </c>
      <c r="D715" s="20" t="s">
        <v>7</v>
      </c>
      <c r="E715" s="20" t="s">
        <v>403</v>
      </c>
      <c r="F715" s="20" t="s">
        <v>91</v>
      </c>
      <c r="G715" s="100">
        <f>G716</f>
        <v>50</v>
      </c>
      <c r="H715" s="100">
        <f t="shared" si="157"/>
        <v>12.6</v>
      </c>
      <c r="I715" s="100">
        <f>G715+H715</f>
        <v>62.6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</row>
    <row r="716" spans="1:86" s="2" customFormat="1" ht="12">
      <c r="A716" s="21" t="s">
        <v>198</v>
      </c>
      <c r="B716" s="20" t="s">
        <v>48</v>
      </c>
      <c r="C716" s="20" t="s">
        <v>9</v>
      </c>
      <c r="D716" s="20" t="s">
        <v>7</v>
      </c>
      <c r="E716" s="20" t="s">
        <v>403</v>
      </c>
      <c r="F716" s="20" t="s">
        <v>199</v>
      </c>
      <c r="G716" s="100">
        <v>50</v>
      </c>
      <c r="H716" s="103">
        <f>12.6</f>
        <v>12.6</v>
      </c>
      <c r="I716" s="100">
        <f>G716+H716</f>
        <v>62.6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</row>
    <row r="717" spans="1:86" s="2" customFormat="1" ht="12">
      <c r="A717" s="22" t="s">
        <v>226</v>
      </c>
      <c r="B717" s="18" t="s">
        <v>48</v>
      </c>
      <c r="C717" s="18" t="s">
        <v>9</v>
      </c>
      <c r="D717" s="18" t="s">
        <v>9</v>
      </c>
      <c r="E717" s="18"/>
      <c r="F717" s="18"/>
      <c r="G717" s="99">
        <f>G718+G732+G737</f>
        <v>1832.8</v>
      </c>
      <c r="H717" s="99">
        <f t="shared" ref="H717:I717" si="158">H718+H732+H737</f>
        <v>0.1</v>
      </c>
      <c r="I717" s="99">
        <f t="shared" si="158"/>
        <v>1832.8999999999999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</row>
    <row r="718" spans="1:86" s="2" customFormat="1" ht="12">
      <c r="A718" s="21" t="s">
        <v>305</v>
      </c>
      <c r="B718" s="20" t="s">
        <v>48</v>
      </c>
      <c r="C718" s="20" t="s">
        <v>9</v>
      </c>
      <c r="D718" s="20" t="s">
        <v>9</v>
      </c>
      <c r="E718" s="20" t="s">
        <v>161</v>
      </c>
      <c r="F718" s="20"/>
      <c r="G718" s="100">
        <f>G725+G719</f>
        <v>1700.8</v>
      </c>
      <c r="H718" s="100">
        <f>H725+H719</f>
        <v>0.1</v>
      </c>
      <c r="I718" s="100">
        <f t="shared" si="155"/>
        <v>1700.8999999999999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</row>
    <row r="719" spans="1:86" s="2" customFormat="1" ht="12">
      <c r="A719" s="21" t="s">
        <v>307</v>
      </c>
      <c r="B719" s="20" t="s">
        <v>48</v>
      </c>
      <c r="C719" s="20" t="s">
        <v>9</v>
      </c>
      <c r="D719" s="20" t="s">
        <v>9</v>
      </c>
      <c r="E719" s="20" t="s">
        <v>162</v>
      </c>
      <c r="F719" s="20"/>
      <c r="G719" s="100">
        <f>G720</f>
        <v>120</v>
      </c>
      <c r="H719" s="100">
        <f t="shared" ref="H719" si="159">H720</f>
        <v>0</v>
      </c>
      <c r="I719" s="100">
        <f t="shared" si="155"/>
        <v>120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</row>
    <row r="720" spans="1:86" s="2" customFormat="1" ht="12">
      <c r="A720" s="21" t="s">
        <v>96</v>
      </c>
      <c r="B720" s="20" t="s">
        <v>48</v>
      </c>
      <c r="C720" s="20" t="s">
        <v>9</v>
      </c>
      <c r="D720" s="20" t="s">
        <v>9</v>
      </c>
      <c r="E720" s="20" t="s">
        <v>268</v>
      </c>
      <c r="F720" s="20"/>
      <c r="G720" s="100">
        <f>G723+G721</f>
        <v>120</v>
      </c>
      <c r="H720" s="100">
        <f t="shared" ref="H720" si="160">H723+H721</f>
        <v>0</v>
      </c>
      <c r="I720" s="100">
        <f t="shared" si="155"/>
        <v>120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</row>
    <row r="721" spans="1:86" s="2" customFormat="1" ht="24" hidden="1">
      <c r="A721" s="21" t="s">
        <v>59</v>
      </c>
      <c r="B721" s="20" t="s">
        <v>48</v>
      </c>
      <c r="C721" s="20" t="s">
        <v>9</v>
      </c>
      <c r="D721" s="20" t="s">
        <v>9</v>
      </c>
      <c r="E721" s="20" t="s">
        <v>268</v>
      </c>
      <c r="F721" s="20" t="s">
        <v>58</v>
      </c>
      <c r="G721" s="100">
        <f>G722</f>
        <v>0</v>
      </c>
      <c r="H721" s="100">
        <f t="shared" ref="H721" si="161">H722</f>
        <v>0</v>
      </c>
      <c r="I721" s="100">
        <f t="shared" si="155"/>
        <v>0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</row>
    <row r="722" spans="1:86" s="2" customFormat="1" ht="12" hidden="1">
      <c r="A722" s="21" t="s">
        <v>61</v>
      </c>
      <c r="B722" s="20" t="s">
        <v>48</v>
      </c>
      <c r="C722" s="20" t="s">
        <v>9</v>
      </c>
      <c r="D722" s="20" t="s">
        <v>9</v>
      </c>
      <c r="E722" s="20" t="s">
        <v>268</v>
      </c>
      <c r="F722" s="20" t="s">
        <v>60</v>
      </c>
      <c r="G722" s="100"/>
      <c r="H722" s="103"/>
      <c r="I722" s="100">
        <f t="shared" si="155"/>
        <v>0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</row>
    <row r="723" spans="1:86" s="2" customFormat="1" ht="12">
      <c r="A723" s="21" t="s">
        <v>485</v>
      </c>
      <c r="B723" s="20" t="s">
        <v>48</v>
      </c>
      <c r="C723" s="20" t="s">
        <v>9</v>
      </c>
      <c r="D723" s="20" t="s">
        <v>9</v>
      </c>
      <c r="E723" s="20" t="s">
        <v>268</v>
      </c>
      <c r="F723" s="20" t="s">
        <v>65</v>
      </c>
      <c r="G723" s="100">
        <f>G724</f>
        <v>120</v>
      </c>
      <c r="H723" s="100">
        <f t="shared" ref="H723" si="162">H724</f>
        <v>0</v>
      </c>
      <c r="I723" s="100">
        <f t="shared" si="155"/>
        <v>120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</row>
    <row r="724" spans="1:86" s="2" customFormat="1" ht="12">
      <c r="A724" s="21" t="s">
        <v>86</v>
      </c>
      <c r="B724" s="20" t="s">
        <v>48</v>
      </c>
      <c r="C724" s="20" t="s">
        <v>9</v>
      </c>
      <c r="D724" s="20" t="s">
        <v>9</v>
      </c>
      <c r="E724" s="20" t="s">
        <v>268</v>
      </c>
      <c r="F724" s="20" t="s">
        <v>66</v>
      </c>
      <c r="G724" s="100">
        <v>120</v>
      </c>
      <c r="H724" s="103"/>
      <c r="I724" s="100">
        <f t="shared" si="155"/>
        <v>120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</row>
    <row r="725" spans="1:86" s="2" customFormat="1" ht="12">
      <c r="A725" s="21" t="s">
        <v>310</v>
      </c>
      <c r="B725" s="20" t="s">
        <v>48</v>
      </c>
      <c r="C725" s="20" t="s">
        <v>9</v>
      </c>
      <c r="D725" s="20" t="s">
        <v>9</v>
      </c>
      <c r="E725" s="20" t="s">
        <v>169</v>
      </c>
      <c r="F725" s="20"/>
      <c r="G725" s="100">
        <f>G726+G729</f>
        <v>1580.8</v>
      </c>
      <c r="H725" s="100">
        <f t="shared" ref="H725" si="163">H726+H729</f>
        <v>0.1</v>
      </c>
      <c r="I725" s="100">
        <f t="shared" si="155"/>
        <v>1580.8999999999999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</row>
    <row r="726" spans="1:86" s="2" customFormat="1" ht="24">
      <c r="A726" s="21" t="s">
        <v>301</v>
      </c>
      <c r="B726" s="20" t="s">
        <v>48</v>
      </c>
      <c r="C726" s="20" t="s">
        <v>9</v>
      </c>
      <c r="D726" s="20" t="s">
        <v>9</v>
      </c>
      <c r="E726" s="20" t="s">
        <v>170</v>
      </c>
      <c r="F726" s="20"/>
      <c r="G726" s="100">
        <f>G727</f>
        <v>1385.8</v>
      </c>
      <c r="H726" s="100">
        <f t="shared" ref="H726:H727" si="164">H727</f>
        <v>0</v>
      </c>
      <c r="I726" s="100">
        <f t="shared" si="155"/>
        <v>1385.8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</row>
    <row r="727" spans="1:86" s="2" customFormat="1" ht="12">
      <c r="A727" s="21" t="s">
        <v>92</v>
      </c>
      <c r="B727" s="20" t="s">
        <v>48</v>
      </c>
      <c r="C727" s="20" t="s">
        <v>9</v>
      </c>
      <c r="D727" s="20" t="s">
        <v>9</v>
      </c>
      <c r="E727" s="20" t="s">
        <v>170</v>
      </c>
      <c r="F727" s="51" t="s">
        <v>91</v>
      </c>
      <c r="G727" s="100">
        <f>G728</f>
        <v>1385.8</v>
      </c>
      <c r="H727" s="100">
        <f t="shared" si="164"/>
        <v>0</v>
      </c>
      <c r="I727" s="100">
        <f t="shared" si="155"/>
        <v>1385.8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</row>
    <row r="728" spans="1:86" s="2" customFormat="1" ht="12">
      <c r="A728" s="21" t="s">
        <v>198</v>
      </c>
      <c r="B728" s="20" t="s">
        <v>48</v>
      </c>
      <c r="C728" s="20" t="s">
        <v>9</v>
      </c>
      <c r="D728" s="20" t="s">
        <v>9</v>
      </c>
      <c r="E728" s="20" t="s">
        <v>170</v>
      </c>
      <c r="F728" s="51" t="s">
        <v>199</v>
      </c>
      <c r="G728" s="100">
        <v>1385.8</v>
      </c>
      <c r="H728" s="103"/>
      <c r="I728" s="100">
        <f t="shared" si="155"/>
        <v>1385.8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</row>
    <row r="729" spans="1:86" s="2" customFormat="1" ht="12">
      <c r="A729" s="21" t="s">
        <v>242</v>
      </c>
      <c r="B729" s="20" t="s">
        <v>48</v>
      </c>
      <c r="C729" s="20" t="s">
        <v>9</v>
      </c>
      <c r="D729" s="20" t="s">
        <v>9</v>
      </c>
      <c r="E729" s="68" t="s">
        <v>243</v>
      </c>
      <c r="F729" s="51"/>
      <c r="G729" s="100">
        <f>G730</f>
        <v>195</v>
      </c>
      <c r="H729" s="100">
        <f t="shared" ref="H729:H730" si="165">H730</f>
        <v>0.1</v>
      </c>
      <c r="I729" s="100">
        <f t="shared" si="155"/>
        <v>195.1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</row>
    <row r="730" spans="1:86" s="2" customFormat="1" ht="12">
      <c r="A730" s="21" t="s">
        <v>92</v>
      </c>
      <c r="B730" s="20" t="s">
        <v>48</v>
      </c>
      <c r="C730" s="20" t="s">
        <v>9</v>
      </c>
      <c r="D730" s="20" t="s">
        <v>9</v>
      </c>
      <c r="E730" s="68" t="s">
        <v>243</v>
      </c>
      <c r="F730" s="51" t="s">
        <v>91</v>
      </c>
      <c r="G730" s="100">
        <f>G731</f>
        <v>195</v>
      </c>
      <c r="H730" s="100">
        <f t="shared" si="165"/>
        <v>0.1</v>
      </c>
      <c r="I730" s="100">
        <f t="shared" si="155"/>
        <v>195.1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</row>
    <row r="731" spans="1:86" s="2" customFormat="1" ht="12">
      <c r="A731" s="21" t="s">
        <v>198</v>
      </c>
      <c r="B731" s="20" t="s">
        <v>48</v>
      </c>
      <c r="C731" s="20" t="s">
        <v>9</v>
      </c>
      <c r="D731" s="20" t="s">
        <v>9</v>
      </c>
      <c r="E731" s="68" t="s">
        <v>243</v>
      </c>
      <c r="F731" s="51" t="s">
        <v>199</v>
      </c>
      <c r="G731" s="100">
        <v>195</v>
      </c>
      <c r="H731" s="103">
        <f>0.1</f>
        <v>0.1</v>
      </c>
      <c r="I731" s="100">
        <f t="shared" si="155"/>
        <v>195.1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</row>
    <row r="732" spans="1:86" s="2" customFormat="1" ht="12">
      <c r="A732" s="21" t="s">
        <v>422</v>
      </c>
      <c r="B732" s="20" t="s">
        <v>48</v>
      </c>
      <c r="C732" s="20" t="s">
        <v>9</v>
      </c>
      <c r="D732" s="20" t="s">
        <v>9</v>
      </c>
      <c r="E732" s="68" t="s">
        <v>421</v>
      </c>
      <c r="F732" s="51"/>
      <c r="G732" s="100">
        <f t="shared" ref="G732:H735" si="166">G733</f>
        <v>20.8</v>
      </c>
      <c r="H732" s="100">
        <f t="shared" si="166"/>
        <v>0</v>
      </c>
      <c r="I732" s="100">
        <f t="shared" si="155"/>
        <v>20.8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</row>
    <row r="733" spans="1:86" s="2" customFormat="1" ht="12">
      <c r="A733" s="21" t="s">
        <v>423</v>
      </c>
      <c r="B733" s="20" t="s">
        <v>48</v>
      </c>
      <c r="C733" s="20" t="s">
        <v>9</v>
      </c>
      <c r="D733" s="20" t="s">
        <v>9</v>
      </c>
      <c r="E733" s="68" t="s">
        <v>424</v>
      </c>
      <c r="F733" s="51"/>
      <c r="G733" s="100">
        <f t="shared" si="166"/>
        <v>20.8</v>
      </c>
      <c r="H733" s="100">
        <f t="shared" si="166"/>
        <v>0</v>
      </c>
      <c r="I733" s="100">
        <f t="shared" si="155"/>
        <v>20.8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</row>
    <row r="734" spans="1:86" s="2" customFormat="1" ht="12">
      <c r="A734" s="21" t="s">
        <v>515</v>
      </c>
      <c r="B734" s="20" t="s">
        <v>48</v>
      </c>
      <c r="C734" s="20" t="s">
        <v>9</v>
      </c>
      <c r="D734" s="20" t="s">
        <v>9</v>
      </c>
      <c r="E734" s="68" t="s">
        <v>426</v>
      </c>
      <c r="F734" s="51"/>
      <c r="G734" s="100">
        <f t="shared" si="166"/>
        <v>20.8</v>
      </c>
      <c r="H734" s="100">
        <f t="shared" si="166"/>
        <v>0</v>
      </c>
      <c r="I734" s="100">
        <f t="shared" si="155"/>
        <v>20.8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</row>
    <row r="735" spans="1:86" s="2" customFormat="1" ht="12">
      <c r="A735" s="21" t="s">
        <v>92</v>
      </c>
      <c r="B735" s="20" t="s">
        <v>48</v>
      </c>
      <c r="C735" s="20" t="s">
        <v>9</v>
      </c>
      <c r="D735" s="20" t="s">
        <v>9</v>
      </c>
      <c r="E735" s="68" t="s">
        <v>426</v>
      </c>
      <c r="F735" s="51" t="s">
        <v>91</v>
      </c>
      <c r="G735" s="100">
        <f t="shared" si="166"/>
        <v>20.8</v>
      </c>
      <c r="H735" s="100">
        <f t="shared" si="166"/>
        <v>0</v>
      </c>
      <c r="I735" s="100">
        <f t="shared" si="155"/>
        <v>20.8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</row>
    <row r="736" spans="1:86" s="2" customFormat="1" ht="12">
      <c r="A736" s="21" t="s">
        <v>198</v>
      </c>
      <c r="B736" s="20" t="s">
        <v>48</v>
      </c>
      <c r="C736" s="20" t="s">
        <v>9</v>
      </c>
      <c r="D736" s="20" t="s">
        <v>9</v>
      </c>
      <c r="E736" s="68" t="s">
        <v>426</v>
      </c>
      <c r="F736" s="51" t="s">
        <v>199</v>
      </c>
      <c r="G736" s="100">
        <v>20.8</v>
      </c>
      <c r="H736" s="103"/>
      <c r="I736" s="100">
        <f t="shared" si="155"/>
        <v>20.8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</row>
    <row r="737" spans="1:86" s="2" customFormat="1" ht="13.5" customHeight="1">
      <c r="A737" s="21" t="s">
        <v>430</v>
      </c>
      <c r="B737" s="20" t="s">
        <v>48</v>
      </c>
      <c r="C737" s="20" t="s">
        <v>9</v>
      </c>
      <c r="D737" s="20" t="s">
        <v>9</v>
      </c>
      <c r="E737" s="68" t="s">
        <v>210</v>
      </c>
      <c r="F737" s="51"/>
      <c r="G737" s="100">
        <f>G741+G738</f>
        <v>111.2</v>
      </c>
      <c r="H737" s="100">
        <f>H741+H738</f>
        <v>0</v>
      </c>
      <c r="I737" s="100">
        <f t="shared" si="155"/>
        <v>111.2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</row>
    <row r="738" spans="1:86" s="2" customFormat="1" ht="12">
      <c r="A738" s="21" t="s">
        <v>213</v>
      </c>
      <c r="B738" s="30">
        <v>875</v>
      </c>
      <c r="C738" s="20" t="s">
        <v>9</v>
      </c>
      <c r="D738" s="20" t="s">
        <v>9</v>
      </c>
      <c r="E738" s="20" t="s">
        <v>212</v>
      </c>
      <c r="F738" s="20"/>
      <c r="G738" s="100">
        <f t="shared" ref="G738:H739" si="167">G739</f>
        <v>31</v>
      </c>
      <c r="H738" s="100">
        <f t="shared" si="167"/>
        <v>0</v>
      </c>
      <c r="I738" s="100">
        <f t="shared" si="155"/>
        <v>31</v>
      </c>
    </row>
    <row r="739" spans="1:86" s="2" customFormat="1" ht="12">
      <c r="A739" s="21" t="s">
        <v>485</v>
      </c>
      <c r="B739" s="30">
        <v>875</v>
      </c>
      <c r="C739" s="20" t="s">
        <v>9</v>
      </c>
      <c r="D739" s="20" t="s">
        <v>9</v>
      </c>
      <c r="E739" s="20" t="s">
        <v>212</v>
      </c>
      <c r="F739" s="20" t="s">
        <v>65</v>
      </c>
      <c r="G739" s="100">
        <f t="shared" si="167"/>
        <v>31</v>
      </c>
      <c r="H739" s="100">
        <f t="shared" si="167"/>
        <v>0</v>
      </c>
      <c r="I739" s="100">
        <f t="shared" si="155"/>
        <v>31</v>
      </c>
    </row>
    <row r="740" spans="1:86" s="2" customFormat="1" ht="12">
      <c r="A740" s="21" t="s">
        <v>86</v>
      </c>
      <c r="B740" s="30">
        <v>875</v>
      </c>
      <c r="C740" s="20" t="s">
        <v>9</v>
      </c>
      <c r="D740" s="20" t="s">
        <v>9</v>
      </c>
      <c r="E740" s="20" t="s">
        <v>212</v>
      </c>
      <c r="F740" s="20" t="s">
        <v>66</v>
      </c>
      <c r="G740" s="100">
        <v>31</v>
      </c>
      <c r="H740" s="101"/>
      <c r="I740" s="100">
        <f t="shared" si="155"/>
        <v>31</v>
      </c>
    </row>
    <row r="741" spans="1:86" s="2" customFormat="1" ht="13.5" customHeight="1">
      <c r="A741" s="21" t="s">
        <v>515</v>
      </c>
      <c r="B741" s="20" t="s">
        <v>48</v>
      </c>
      <c r="C741" s="20" t="s">
        <v>9</v>
      </c>
      <c r="D741" s="20" t="s">
        <v>9</v>
      </c>
      <c r="E741" s="68" t="s">
        <v>514</v>
      </c>
      <c r="F741" s="51"/>
      <c r="G741" s="100">
        <f t="shared" ref="G741:H742" si="168">G742</f>
        <v>80.2</v>
      </c>
      <c r="H741" s="100">
        <f t="shared" si="168"/>
        <v>0</v>
      </c>
      <c r="I741" s="100">
        <f t="shared" si="155"/>
        <v>80.2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</row>
    <row r="742" spans="1:86" s="2" customFormat="1" ht="12">
      <c r="A742" s="21" t="s">
        <v>92</v>
      </c>
      <c r="B742" s="20" t="s">
        <v>48</v>
      </c>
      <c r="C742" s="20" t="s">
        <v>9</v>
      </c>
      <c r="D742" s="20" t="s">
        <v>9</v>
      </c>
      <c r="E742" s="68" t="s">
        <v>514</v>
      </c>
      <c r="F742" s="51" t="s">
        <v>91</v>
      </c>
      <c r="G742" s="100">
        <f t="shared" si="168"/>
        <v>80.2</v>
      </c>
      <c r="H742" s="100">
        <f t="shared" si="168"/>
        <v>0</v>
      </c>
      <c r="I742" s="100">
        <f t="shared" si="155"/>
        <v>80.2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</row>
    <row r="743" spans="1:86" s="2" customFormat="1" ht="12">
      <c r="A743" s="21" t="s">
        <v>198</v>
      </c>
      <c r="B743" s="20" t="s">
        <v>48</v>
      </c>
      <c r="C743" s="20" t="s">
        <v>9</v>
      </c>
      <c r="D743" s="20" t="s">
        <v>9</v>
      </c>
      <c r="E743" s="68" t="s">
        <v>514</v>
      </c>
      <c r="F743" s="51" t="s">
        <v>199</v>
      </c>
      <c r="G743" s="100">
        <v>80.2</v>
      </c>
      <c r="H743" s="103"/>
      <c r="I743" s="100">
        <f t="shared" si="155"/>
        <v>80.2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</row>
    <row r="744" spans="1:86" s="2" customFormat="1" ht="12">
      <c r="A744" s="22" t="s">
        <v>19</v>
      </c>
      <c r="B744" s="18" t="s">
        <v>48</v>
      </c>
      <c r="C744" s="18" t="s">
        <v>9</v>
      </c>
      <c r="D744" s="18" t="s">
        <v>12</v>
      </c>
      <c r="E744" s="18"/>
      <c r="F744" s="18"/>
      <c r="G744" s="99">
        <f>G745</f>
        <v>10208.700000000001</v>
      </c>
      <c r="H744" s="99">
        <f t="shared" ref="H744" si="169">H745</f>
        <v>-2192.6000000000004</v>
      </c>
      <c r="I744" s="99">
        <f t="shared" si="155"/>
        <v>8016.1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</row>
    <row r="745" spans="1:86" s="2" customFormat="1" ht="22.5" customHeight="1">
      <c r="A745" s="21" t="s">
        <v>305</v>
      </c>
      <c r="B745" s="20" t="s">
        <v>48</v>
      </c>
      <c r="C745" s="20" t="s">
        <v>9</v>
      </c>
      <c r="D745" s="20" t="s">
        <v>12</v>
      </c>
      <c r="E745" s="20" t="s">
        <v>161</v>
      </c>
      <c r="F745" s="20"/>
      <c r="G745" s="100">
        <f>G753+G746</f>
        <v>10208.700000000001</v>
      </c>
      <c r="H745" s="100">
        <f t="shared" ref="H745" si="170">H753+H746</f>
        <v>-2192.6000000000004</v>
      </c>
      <c r="I745" s="100">
        <f t="shared" si="155"/>
        <v>8016.1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</row>
    <row r="746" spans="1:86" s="2" customFormat="1" ht="12" hidden="1">
      <c r="A746" s="21" t="s">
        <v>307</v>
      </c>
      <c r="B746" s="20" t="s">
        <v>48</v>
      </c>
      <c r="C746" s="20" t="s">
        <v>9</v>
      </c>
      <c r="D746" s="20" t="s">
        <v>12</v>
      </c>
      <c r="E746" s="20" t="s">
        <v>162</v>
      </c>
      <c r="F746" s="20"/>
      <c r="G746" s="100">
        <f>G747+G750</f>
        <v>2192.6000000000004</v>
      </c>
      <c r="H746" s="100">
        <f t="shared" ref="H746" si="171">H747+H750</f>
        <v>-2192.6000000000004</v>
      </c>
      <c r="I746" s="100">
        <f t="shared" si="155"/>
        <v>0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</row>
    <row r="747" spans="1:86" s="2" customFormat="1" ht="12" hidden="1">
      <c r="A747" s="21" t="s">
        <v>122</v>
      </c>
      <c r="B747" s="20" t="s">
        <v>48</v>
      </c>
      <c r="C747" s="20" t="s">
        <v>9</v>
      </c>
      <c r="D747" s="20" t="s">
        <v>12</v>
      </c>
      <c r="E747" s="20" t="s">
        <v>163</v>
      </c>
      <c r="F747" s="20"/>
      <c r="G747" s="100">
        <f>G748</f>
        <v>1137.4000000000001</v>
      </c>
      <c r="H747" s="100">
        <f t="shared" ref="H747:H748" si="172">H748</f>
        <v>-1137.4000000000001</v>
      </c>
      <c r="I747" s="100">
        <f t="shared" si="155"/>
        <v>0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</row>
    <row r="748" spans="1:86" s="2" customFormat="1" ht="12" hidden="1">
      <c r="A748" s="29" t="s">
        <v>69</v>
      </c>
      <c r="B748" s="20" t="s">
        <v>48</v>
      </c>
      <c r="C748" s="20" t="s">
        <v>9</v>
      </c>
      <c r="D748" s="20" t="s">
        <v>12</v>
      </c>
      <c r="E748" s="20" t="s">
        <v>163</v>
      </c>
      <c r="F748" s="20" t="s">
        <v>22</v>
      </c>
      <c r="G748" s="100">
        <f>G749</f>
        <v>1137.4000000000001</v>
      </c>
      <c r="H748" s="100">
        <f t="shared" si="172"/>
        <v>-1137.4000000000001</v>
      </c>
      <c r="I748" s="100">
        <f t="shared" si="155"/>
        <v>0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</row>
    <row r="749" spans="1:86" s="2" customFormat="1" ht="12" hidden="1">
      <c r="A749" s="21" t="s">
        <v>104</v>
      </c>
      <c r="B749" s="20" t="s">
        <v>48</v>
      </c>
      <c r="C749" s="20" t="s">
        <v>9</v>
      </c>
      <c r="D749" s="20" t="s">
        <v>12</v>
      </c>
      <c r="E749" s="20" t="s">
        <v>163</v>
      </c>
      <c r="F749" s="20" t="s">
        <v>103</v>
      </c>
      <c r="G749" s="100">
        <v>1137.4000000000001</v>
      </c>
      <c r="H749" s="103">
        <v>-1137.4000000000001</v>
      </c>
      <c r="I749" s="100">
        <f t="shared" si="155"/>
        <v>0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</row>
    <row r="750" spans="1:86" s="2" customFormat="1" ht="12" hidden="1">
      <c r="A750" s="21" t="s">
        <v>72</v>
      </c>
      <c r="B750" s="20" t="s">
        <v>48</v>
      </c>
      <c r="C750" s="20" t="s">
        <v>9</v>
      </c>
      <c r="D750" s="20" t="s">
        <v>12</v>
      </c>
      <c r="E750" s="20" t="s">
        <v>164</v>
      </c>
      <c r="F750" s="20"/>
      <c r="G750" s="100">
        <f>G751</f>
        <v>1055.2</v>
      </c>
      <c r="H750" s="100">
        <f t="shared" ref="H750:H751" si="173">H751</f>
        <v>-1055.2</v>
      </c>
      <c r="I750" s="100">
        <f t="shared" si="155"/>
        <v>0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</row>
    <row r="751" spans="1:86" s="2" customFormat="1" ht="12" hidden="1">
      <c r="A751" s="29" t="s">
        <v>69</v>
      </c>
      <c r="B751" s="20" t="s">
        <v>48</v>
      </c>
      <c r="C751" s="20" t="s">
        <v>9</v>
      </c>
      <c r="D751" s="20" t="s">
        <v>12</v>
      </c>
      <c r="E751" s="20" t="s">
        <v>164</v>
      </c>
      <c r="F751" s="20" t="s">
        <v>22</v>
      </c>
      <c r="G751" s="100">
        <f>G752</f>
        <v>1055.2</v>
      </c>
      <c r="H751" s="100">
        <f t="shared" si="173"/>
        <v>-1055.2</v>
      </c>
      <c r="I751" s="100">
        <f t="shared" si="155"/>
        <v>0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</row>
    <row r="752" spans="1:86" s="2" customFormat="1" ht="12" hidden="1">
      <c r="A752" s="21" t="s">
        <v>104</v>
      </c>
      <c r="B752" s="20" t="s">
        <v>48</v>
      </c>
      <c r="C752" s="20" t="s">
        <v>9</v>
      </c>
      <c r="D752" s="20" t="s">
        <v>12</v>
      </c>
      <c r="E752" s="20" t="s">
        <v>164</v>
      </c>
      <c r="F752" s="20" t="s">
        <v>103</v>
      </c>
      <c r="G752" s="100">
        <v>1055.2</v>
      </c>
      <c r="H752" s="103">
        <v>-1055.2</v>
      </c>
      <c r="I752" s="100">
        <f t="shared" si="155"/>
        <v>0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</row>
    <row r="753" spans="1:86" s="2" customFormat="1" ht="24">
      <c r="A753" s="21" t="s">
        <v>192</v>
      </c>
      <c r="B753" s="20" t="s">
        <v>48</v>
      </c>
      <c r="C753" s="20" t="s">
        <v>9</v>
      </c>
      <c r="D753" s="20" t="s">
        <v>12</v>
      </c>
      <c r="E753" s="20" t="s">
        <v>214</v>
      </c>
      <c r="F753" s="20"/>
      <c r="G753" s="100">
        <f>G754</f>
        <v>8016.1</v>
      </c>
      <c r="H753" s="100">
        <f t="shared" ref="H753" si="174">H754</f>
        <v>0</v>
      </c>
      <c r="I753" s="100">
        <f t="shared" si="155"/>
        <v>8016.1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</row>
    <row r="754" spans="1:86" s="2" customFormat="1" ht="12">
      <c r="A754" s="55" t="s">
        <v>57</v>
      </c>
      <c r="B754" s="20" t="s">
        <v>48</v>
      </c>
      <c r="C754" s="20" t="s">
        <v>9</v>
      </c>
      <c r="D754" s="20" t="s">
        <v>12</v>
      </c>
      <c r="E754" s="20" t="s">
        <v>401</v>
      </c>
      <c r="F754" s="20"/>
      <c r="G754" s="100">
        <f>G755+G757+G759</f>
        <v>8016.1</v>
      </c>
      <c r="H754" s="100">
        <f t="shared" ref="H754" si="175">H755+H757+H759</f>
        <v>0</v>
      </c>
      <c r="I754" s="100">
        <f t="shared" si="155"/>
        <v>8016.1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</row>
    <row r="755" spans="1:86" s="2" customFormat="1" ht="24">
      <c r="A755" s="21" t="s">
        <v>483</v>
      </c>
      <c r="B755" s="20" t="s">
        <v>48</v>
      </c>
      <c r="C755" s="20" t="s">
        <v>9</v>
      </c>
      <c r="D755" s="20" t="s">
        <v>12</v>
      </c>
      <c r="E755" s="20" t="s">
        <v>401</v>
      </c>
      <c r="F755" s="20" t="s">
        <v>58</v>
      </c>
      <c r="G755" s="100">
        <f>G756</f>
        <v>7350</v>
      </c>
      <c r="H755" s="100">
        <f t="shared" ref="H755" si="176">H756</f>
        <v>-3.5</v>
      </c>
      <c r="I755" s="100">
        <f t="shared" si="155"/>
        <v>7346.5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</row>
    <row r="756" spans="1:86" s="2" customFormat="1" ht="12">
      <c r="A756" s="21" t="s">
        <v>61</v>
      </c>
      <c r="B756" s="20" t="s">
        <v>48</v>
      </c>
      <c r="C756" s="20" t="s">
        <v>9</v>
      </c>
      <c r="D756" s="20" t="s">
        <v>12</v>
      </c>
      <c r="E756" s="20" t="s">
        <v>401</v>
      </c>
      <c r="F756" s="20" t="s">
        <v>60</v>
      </c>
      <c r="G756" s="100">
        <v>7350</v>
      </c>
      <c r="H756" s="103">
        <f>-3.5</f>
        <v>-3.5</v>
      </c>
      <c r="I756" s="100">
        <f t="shared" si="155"/>
        <v>7346.5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</row>
    <row r="757" spans="1:86" s="2" customFormat="1" ht="12">
      <c r="A757" s="21" t="s">
        <v>485</v>
      </c>
      <c r="B757" s="20" t="s">
        <v>48</v>
      </c>
      <c r="C757" s="20" t="s">
        <v>9</v>
      </c>
      <c r="D757" s="20" t="s">
        <v>12</v>
      </c>
      <c r="E757" s="20" t="s">
        <v>401</v>
      </c>
      <c r="F757" s="20" t="s">
        <v>65</v>
      </c>
      <c r="G757" s="100">
        <f>G758</f>
        <v>666.1</v>
      </c>
      <c r="H757" s="100">
        <f t="shared" ref="H757" si="177">H758</f>
        <v>3.5</v>
      </c>
      <c r="I757" s="100">
        <f t="shared" si="155"/>
        <v>669.6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</row>
    <row r="758" spans="1:86" s="2" customFormat="1" ht="12">
      <c r="A758" s="21" t="s">
        <v>86</v>
      </c>
      <c r="B758" s="20" t="s">
        <v>48</v>
      </c>
      <c r="C758" s="20" t="s">
        <v>9</v>
      </c>
      <c r="D758" s="20" t="s">
        <v>12</v>
      </c>
      <c r="E758" s="20" t="s">
        <v>401</v>
      </c>
      <c r="F758" s="20" t="s">
        <v>66</v>
      </c>
      <c r="G758" s="100">
        <v>666.1</v>
      </c>
      <c r="H758" s="103">
        <f>3.5</f>
        <v>3.5</v>
      </c>
      <c r="I758" s="100">
        <f t="shared" si="155"/>
        <v>669.6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</row>
    <row r="759" spans="1:86" s="2" customFormat="1" ht="12" hidden="1">
      <c r="A759" s="21" t="s">
        <v>69</v>
      </c>
      <c r="B759" s="20" t="s">
        <v>48</v>
      </c>
      <c r="C759" s="20" t="s">
        <v>9</v>
      </c>
      <c r="D759" s="20" t="s">
        <v>12</v>
      </c>
      <c r="E759" s="20" t="s">
        <v>401</v>
      </c>
      <c r="F759" s="20" t="s">
        <v>22</v>
      </c>
      <c r="G759" s="100">
        <f>G760</f>
        <v>0</v>
      </c>
      <c r="H759" s="100">
        <f>H760</f>
        <v>0</v>
      </c>
      <c r="I759" s="100">
        <f t="shared" si="155"/>
        <v>0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</row>
    <row r="760" spans="1:86" s="2" customFormat="1" ht="12" hidden="1">
      <c r="A760" s="21" t="s">
        <v>70</v>
      </c>
      <c r="B760" s="20" t="s">
        <v>48</v>
      </c>
      <c r="C760" s="20" t="s">
        <v>9</v>
      </c>
      <c r="D760" s="20" t="s">
        <v>12</v>
      </c>
      <c r="E760" s="20" t="s">
        <v>401</v>
      </c>
      <c r="F760" s="20" t="s">
        <v>68</v>
      </c>
      <c r="G760" s="100"/>
      <c r="H760" s="103"/>
      <c r="I760" s="100">
        <f t="shared" si="155"/>
        <v>0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</row>
    <row r="761" spans="1:86" s="2" customFormat="1" ht="11.4">
      <c r="A761" s="25" t="s">
        <v>33</v>
      </c>
      <c r="B761" s="16" t="s">
        <v>48</v>
      </c>
      <c r="C761" s="26" t="s">
        <v>13</v>
      </c>
      <c r="D761" s="26"/>
      <c r="E761" s="26"/>
      <c r="F761" s="26"/>
      <c r="G761" s="98">
        <f>G762+G786</f>
        <v>15435.3</v>
      </c>
      <c r="H761" s="98">
        <f t="shared" ref="H761" si="178">H762+H786</f>
        <v>-36.4</v>
      </c>
      <c r="I761" s="98">
        <f t="shared" si="155"/>
        <v>15398.9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</row>
    <row r="762" spans="1:86" s="2" customFormat="1" ht="12">
      <c r="A762" s="22" t="s">
        <v>39</v>
      </c>
      <c r="B762" s="18" t="s">
        <v>48</v>
      </c>
      <c r="C762" s="42" t="s">
        <v>13</v>
      </c>
      <c r="D762" s="42" t="s">
        <v>14</v>
      </c>
      <c r="E762" s="42"/>
      <c r="F762" s="42"/>
      <c r="G762" s="99">
        <f>G763</f>
        <v>12822.3</v>
      </c>
      <c r="H762" s="99">
        <f t="shared" ref="H762:H763" si="179">H763</f>
        <v>-36.4</v>
      </c>
      <c r="I762" s="99">
        <f t="shared" si="155"/>
        <v>12785.9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</row>
    <row r="763" spans="1:86" s="2" customFormat="1" ht="12">
      <c r="A763" s="21" t="s">
        <v>305</v>
      </c>
      <c r="B763" s="20" t="s">
        <v>48</v>
      </c>
      <c r="C763" s="23" t="s">
        <v>13</v>
      </c>
      <c r="D763" s="23" t="s">
        <v>14</v>
      </c>
      <c r="E763" s="23" t="s">
        <v>161</v>
      </c>
      <c r="F763" s="23"/>
      <c r="G763" s="100">
        <f>G764</f>
        <v>12822.3</v>
      </c>
      <c r="H763" s="100">
        <f t="shared" si="179"/>
        <v>-36.4</v>
      </c>
      <c r="I763" s="100">
        <f t="shared" si="155"/>
        <v>12785.9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</row>
    <row r="764" spans="1:86">
      <c r="A764" s="21" t="s">
        <v>307</v>
      </c>
      <c r="B764" s="20" t="s">
        <v>48</v>
      </c>
      <c r="C764" s="23" t="s">
        <v>13</v>
      </c>
      <c r="D764" s="23" t="s">
        <v>14</v>
      </c>
      <c r="E764" s="23" t="s">
        <v>162</v>
      </c>
      <c r="F764" s="23"/>
      <c r="G764" s="100">
        <f>G765+G771+G783+G768+G777+G780+G774</f>
        <v>12822.3</v>
      </c>
      <c r="H764" s="100">
        <f>H765+H771+H783+H768+H777+H780+H774</f>
        <v>-36.4</v>
      </c>
      <c r="I764" s="100">
        <f t="shared" si="155"/>
        <v>12785.9</v>
      </c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  <c r="AA764" s="47"/>
      <c r="AB764" s="47"/>
      <c r="AC764" s="47"/>
      <c r="AD764" s="47"/>
      <c r="AE764" s="47"/>
      <c r="AF764" s="47"/>
      <c r="AG764" s="47"/>
      <c r="AH764" s="47"/>
      <c r="AI764" s="47"/>
      <c r="AJ764" s="47"/>
      <c r="AK764" s="47"/>
      <c r="AL764" s="47"/>
      <c r="AM764" s="47"/>
      <c r="AN764" s="47"/>
      <c r="AO764" s="47"/>
      <c r="AP764" s="47"/>
      <c r="AQ764" s="47"/>
      <c r="AR764" s="47"/>
      <c r="AS764" s="47"/>
      <c r="AT764" s="47"/>
      <c r="AU764" s="47"/>
      <c r="AV764" s="47"/>
      <c r="AW764" s="47"/>
      <c r="AX764" s="47"/>
      <c r="AY764" s="47"/>
      <c r="AZ764" s="47"/>
      <c r="BA764" s="47"/>
      <c r="BB764" s="47"/>
      <c r="BC764" s="47"/>
      <c r="BD764" s="47"/>
      <c r="BE764" s="47"/>
      <c r="BF764" s="47"/>
      <c r="BG764" s="47"/>
      <c r="BH764" s="47"/>
      <c r="BI764" s="47"/>
      <c r="BJ764" s="47"/>
      <c r="BK764" s="47"/>
      <c r="BL764" s="47"/>
      <c r="BM764" s="47"/>
      <c r="BN764" s="47"/>
      <c r="BO764" s="47"/>
      <c r="BP764" s="47"/>
      <c r="BQ764" s="47"/>
      <c r="BR764" s="47"/>
      <c r="BS764" s="47"/>
      <c r="BT764" s="47"/>
      <c r="BU764" s="47"/>
      <c r="BV764" s="47"/>
      <c r="BW764" s="47"/>
      <c r="BX764" s="47"/>
      <c r="BY764" s="47"/>
      <c r="BZ764" s="47"/>
      <c r="CA764" s="47"/>
      <c r="CB764" s="47"/>
      <c r="CC764" s="47"/>
      <c r="CD764" s="47"/>
      <c r="CE764" s="47"/>
      <c r="CF764" s="47"/>
      <c r="CG764" s="47"/>
      <c r="CH764" s="47"/>
    </row>
    <row r="765" spans="1:86" s="2" customFormat="1" ht="24">
      <c r="A765" s="21" t="s">
        <v>123</v>
      </c>
      <c r="B765" s="20" t="s">
        <v>48</v>
      </c>
      <c r="C765" s="23" t="s">
        <v>13</v>
      </c>
      <c r="D765" s="23" t="s">
        <v>14</v>
      </c>
      <c r="E765" s="23" t="s">
        <v>171</v>
      </c>
      <c r="F765" s="23"/>
      <c r="G765" s="100">
        <f>G766</f>
        <v>4249.8</v>
      </c>
      <c r="H765" s="100">
        <f t="shared" ref="H765:H766" si="180">H766</f>
        <v>0</v>
      </c>
      <c r="I765" s="100">
        <f t="shared" si="155"/>
        <v>4249.8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</row>
    <row r="766" spans="1:86" s="2" customFormat="1" ht="12">
      <c r="A766" s="21" t="s">
        <v>92</v>
      </c>
      <c r="B766" s="20" t="s">
        <v>48</v>
      </c>
      <c r="C766" s="23" t="s">
        <v>13</v>
      </c>
      <c r="D766" s="23" t="s">
        <v>14</v>
      </c>
      <c r="E766" s="23" t="s">
        <v>171</v>
      </c>
      <c r="F766" s="23" t="s">
        <v>91</v>
      </c>
      <c r="G766" s="100">
        <f>G767</f>
        <v>4249.8</v>
      </c>
      <c r="H766" s="100">
        <f t="shared" si="180"/>
        <v>0</v>
      </c>
      <c r="I766" s="100">
        <f t="shared" si="155"/>
        <v>4249.8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</row>
    <row r="767" spans="1:86" s="2" customFormat="1" ht="12">
      <c r="A767" s="21" t="s">
        <v>198</v>
      </c>
      <c r="B767" s="20" t="s">
        <v>48</v>
      </c>
      <c r="C767" s="23" t="s">
        <v>13</v>
      </c>
      <c r="D767" s="23" t="s">
        <v>14</v>
      </c>
      <c r="E767" s="23" t="s">
        <v>171</v>
      </c>
      <c r="F767" s="23" t="s">
        <v>199</v>
      </c>
      <c r="G767" s="100">
        <v>4249.8</v>
      </c>
      <c r="H767" s="103"/>
      <c r="I767" s="100">
        <f t="shared" si="155"/>
        <v>4249.8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</row>
    <row r="768" spans="1:86" s="2" customFormat="1" ht="24">
      <c r="A768" s="21" t="s">
        <v>234</v>
      </c>
      <c r="B768" s="20" t="s">
        <v>48</v>
      </c>
      <c r="C768" s="23" t="s">
        <v>13</v>
      </c>
      <c r="D768" s="23" t="s">
        <v>14</v>
      </c>
      <c r="E768" s="23" t="s">
        <v>233</v>
      </c>
      <c r="F768" s="23"/>
      <c r="G768" s="100">
        <f>G769</f>
        <v>1272.9000000000001</v>
      </c>
      <c r="H768" s="100">
        <f t="shared" ref="H768:H769" si="181">H769</f>
        <v>-25.5</v>
      </c>
      <c r="I768" s="100">
        <f t="shared" si="155"/>
        <v>1247.4000000000001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</row>
    <row r="769" spans="1:86" s="2" customFormat="1" ht="12">
      <c r="A769" s="21" t="s">
        <v>92</v>
      </c>
      <c r="B769" s="20" t="s">
        <v>48</v>
      </c>
      <c r="C769" s="23" t="s">
        <v>13</v>
      </c>
      <c r="D769" s="23" t="s">
        <v>14</v>
      </c>
      <c r="E769" s="23" t="s">
        <v>233</v>
      </c>
      <c r="F769" s="23" t="s">
        <v>91</v>
      </c>
      <c r="G769" s="100">
        <f>G770</f>
        <v>1272.9000000000001</v>
      </c>
      <c r="H769" s="100">
        <f t="shared" si="181"/>
        <v>-25.5</v>
      </c>
      <c r="I769" s="100">
        <f t="shared" si="155"/>
        <v>1247.4000000000001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</row>
    <row r="770" spans="1:86" s="2" customFormat="1" ht="12">
      <c r="A770" s="21" t="s">
        <v>198</v>
      </c>
      <c r="B770" s="20" t="s">
        <v>48</v>
      </c>
      <c r="C770" s="23" t="s">
        <v>13</v>
      </c>
      <c r="D770" s="23" t="s">
        <v>14</v>
      </c>
      <c r="E770" s="23" t="s">
        <v>233</v>
      </c>
      <c r="F770" s="23" t="s">
        <v>199</v>
      </c>
      <c r="G770" s="100">
        <f>1272.9</f>
        <v>1272.9000000000001</v>
      </c>
      <c r="H770" s="103">
        <f>26.4-51.9</f>
        <v>-25.5</v>
      </c>
      <c r="I770" s="100">
        <f t="shared" si="155"/>
        <v>1247.4000000000001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</row>
    <row r="771" spans="1:86" s="2" customFormat="1" ht="24">
      <c r="A771" s="21" t="s">
        <v>113</v>
      </c>
      <c r="B771" s="57" t="s">
        <v>48</v>
      </c>
      <c r="C771" s="58" t="s">
        <v>13</v>
      </c>
      <c r="D771" s="58" t="s">
        <v>14</v>
      </c>
      <c r="E771" s="58" t="s">
        <v>172</v>
      </c>
      <c r="F771" s="58"/>
      <c r="G771" s="100">
        <f>G772</f>
        <v>581.20000000000005</v>
      </c>
      <c r="H771" s="100">
        <f t="shared" ref="H771:H775" si="182">H772</f>
        <v>-10.899999999999999</v>
      </c>
      <c r="I771" s="100">
        <f t="shared" si="155"/>
        <v>570.30000000000007</v>
      </c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</row>
    <row r="772" spans="1:86" s="2" customFormat="1" ht="12">
      <c r="A772" s="21" t="s">
        <v>92</v>
      </c>
      <c r="B772" s="57" t="s">
        <v>48</v>
      </c>
      <c r="C772" s="58" t="s">
        <v>13</v>
      </c>
      <c r="D772" s="58" t="s">
        <v>14</v>
      </c>
      <c r="E772" s="58" t="s">
        <v>172</v>
      </c>
      <c r="F772" s="57" t="s">
        <v>91</v>
      </c>
      <c r="G772" s="100">
        <f>G773</f>
        <v>581.20000000000005</v>
      </c>
      <c r="H772" s="100">
        <f t="shared" si="182"/>
        <v>-10.899999999999999</v>
      </c>
      <c r="I772" s="100">
        <f t="shared" si="155"/>
        <v>570.30000000000007</v>
      </c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</row>
    <row r="773" spans="1:86" s="2" customFormat="1" ht="12">
      <c r="A773" s="21" t="s">
        <v>198</v>
      </c>
      <c r="B773" s="57" t="s">
        <v>48</v>
      </c>
      <c r="C773" s="58" t="s">
        <v>13</v>
      </c>
      <c r="D773" s="58" t="s">
        <v>14</v>
      </c>
      <c r="E773" s="58" t="s">
        <v>172</v>
      </c>
      <c r="F773" s="57" t="s">
        <v>199</v>
      </c>
      <c r="G773" s="100">
        <f>581.2</f>
        <v>581.20000000000005</v>
      </c>
      <c r="H773" s="103">
        <f>-27+16.1</f>
        <v>-10.899999999999999</v>
      </c>
      <c r="I773" s="100">
        <f t="shared" si="155"/>
        <v>570.30000000000007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</row>
    <row r="774" spans="1:86" s="2" customFormat="1" ht="24" hidden="1">
      <c r="A774" s="21" t="s">
        <v>371</v>
      </c>
      <c r="B774" s="57" t="s">
        <v>48</v>
      </c>
      <c r="C774" s="58" t="s">
        <v>13</v>
      </c>
      <c r="D774" s="58" t="s">
        <v>14</v>
      </c>
      <c r="E774" s="58" t="s">
        <v>370</v>
      </c>
      <c r="F774" s="58"/>
      <c r="G774" s="100">
        <f>G775</f>
        <v>0</v>
      </c>
      <c r="H774" s="100">
        <f t="shared" si="182"/>
        <v>0</v>
      </c>
      <c r="I774" s="100">
        <f t="shared" si="155"/>
        <v>0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</row>
    <row r="775" spans="1:86" s="2" customFormat="1" ht="12" hidden="1">
      <c r="A775" s="21" t="s">
        <v>92</v>
      </c>
      <c r="B775" s="57" t="s">
        <v>48</v>
      </c>
      <c r="C775" s="58" t="s">
        <v>13</v>
      </c>
      <c r="D775" s="58" t="s">
        <v>14</v>
      </c>
      <c r="E775" s="58" t="s">
        <v>370</v>
      </c>
      <c r="F775" s="57" t="s">
        <v>91</v>
      </c>
      <c r="G775" s="100">
        <f>G776</f>
        <v>0</v>
      </c>
      <c r="H775" s="100">
        <f t="shared" si="182"/>
        <v>0</v>
      </c>
      <c r="I775" s="100">
        <f t="shared" si="155"/>
        <v>0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</row>
    <row r="776" spans="1:86" s="2" customFormat="1" ht="12" hidden="1">
      <c r="A776" s="21" t="s">
        <v>198</v>
      </c>
      <c r="B776" s="57" t="s">
        <v>48</v>
      </c>
      <c r="C776" s="58" t="s">
        <v>13</v>
      </c>
      <c r="D776" s="58" t="s">
        <v>14</v>
      </c>
      <c r="E776" s="58" t="s">
        <v>370</v>
      </c>
      <c r="F776" s="57" t="s">
        <v>199</v>
      </c>
      <c r="G776" s="100">
        <v>0</v>
      </c>
      <c r="H776" s="103"/>
      <c r="I776" s="100">
        <f t="shared" si="155"/>
        <v>0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</row>
    <row r="777" spans="1:86" s="2" customFormat="1" ht="24">
      <c r="A777" s="21" t="s">
        <v>481</v>
      </c>
      <c r="B777" s="20" t="s">
        <v>48</v>
      </c>
      <c r="C777" s="58" t="s">
        <v>13</v>
      </c>
      <c r="D777" s="58" t="s">
        <v>14</v>
      </c>
      <c r="E777" s="58" t="s">
        <v>463</v>
      </c>
      <c r="F777" s="20"/>
      <c r="G777" s="100">
        <f>G778</f>
        <v>6449.6</v>
      </c>
      <c r="H777" s="100">
        <f>H778</f>
        <v>0</v>
      </c>
      <c r="I777" s="100">
        <f t="shared" si="155"/>
        <v>6449.6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</row>
    <row r="778" spans="1:86" s="2" customFormat="1" ht="12">
      <c r="A778" s="21" t="s">
        <v>92</v>
      </c>
      <c r="B778" s="20" t="s">
        <v>48</v>
      </c>
      <c r="C778" s="58" t="s">
        <v>13</v>
      </c>
      <c r="D778" s="58" t="s">
        <v>14</v>
      </c>
      <c r="E778" s="58" t="s">
        <v>463</v>
      </c>
      <c r="F778" s="20" t="s">
        <v>91</v>
      </c>
      <c r="G778" s="100">
        <f>G779</f>
        <v>6449.6</v>
      </c>
      <c r="H778" s="100">
        <f>H779</f>
        <v>0</v>
      </c>
      <c r="I778" s="100">
        <f t="shared" si="155"/>
        <v>6449.6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</row>
    <row r="779" spans="1:86" s="2" customFormat="1" ht="12">
      <c r="A779" s="21" t="s">
        <v>198</v>
      </c>
      <c r="B779" s="20" t="s">
        <v>48</v>
      </c>
      <c r="C779" s="58" t="s">
        <v>13</v>
      </c>
      <c r="D779" s="58" t="s">
        <v>14</v>
      </c>
      <c r="E779" s="58" t="s">
        <v>463</v>
      </c>
      <c r="F779" s="20" t="s">
        <v>199</v>
      </c>
      <c r="G779" s="100">
        <v>6449.6</v>
      </c>
      <c r="H779" s="103"/>
      <c r="I779" s="100">
        <f t="shared" si="155"/>
        <v>6449.6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</row>
    <row r="780" spans="1:86" s="2" customFormat="1" ht="27" customHeight="1">
      <c r="A780" s="21" t="s">
        <v>382</v>
      </c>
      <c r="B780" s="20" t="s">
        <v>48</v>
      </c>
      <c r="C780" s="58" t="s">
        <v>13</v>
      </c>
      <c r="D780" s="58" t="s">
        <v>14</v>
      </c>
      <c r="E780" s="20" t="s">
        <v>338</v>
      </c>
      <c r="F780" s="20"/>
      <c r="G780" s="100">
        <f>G781</f>
        <v>47.9</v>
      </c>
      <c r="H780" s="100">
        <f>H781</f>
        <v>0</v>
      </c>
      <c r="I780" s="100">
        <f t="shared" si="155"/>
        <v>47.9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</row>
    <row r="781" spans="1:86" s="2" customFormat="1" ht="12">
      <c r="A781" s="21" t="s">
        <v>92</v>
      </c>
      <c r="B781" s="20" t="s">
        <v>48</v>
      </c>
      <c r="C781" s="58" t="s">
        <v>13</v>
      </c>
      <c r="D781" s="58" t="s">
        <v>14</v>
      </c>
      <c r="E781" s="20" t="s">
        <v>338</v>
      </c>
      <c r="F781" s="20" t="s">
        <v>91</v>
      </c>
      <c r="G781" s="100">
        <f>G782</f>
        <v>47.9</v>
      </c>
      <c r="H781" s="100">
        <f>H782</f>
        <v>0</v>
      </c>
      <c r="I781" s="100">
        <f t="shared" si="155"/>
        <v>47.9</v>
      </c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</row>
    <row r="782" spans="1:86" s="2" customFormat="1" ht="12">
      <c r="A782" s="21" t="s">
        <v>198</v>
      </c>
      <c r="B782" s="20" t="s">
        <v>48</v>
      </c>
      <c r="C782" s="58" t="s">
        <v>13</v>
      </c>
      <c r="D782" s="58" t="s">
        <v>14</v>
      </c>
      <c r="E782" s="20" t="s">
        <v>338</v>
      </c>
      <c r="F782" s="20" t="s">
        <v>199</v>
      </c>
      <c r="G782" s="100">
        <v>47.9</v>
      </c>
      <c r="H782" s="103"/>
      <c r="I782" s="100">
        <f t="shared" si="155"/>
        <v>47.9</v>
      </c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</row>
    <row r="783" spans="1:86" s="2" customFormat="1" ht="24">
      <c r="A783" s="21" t="s">
        <v>273</v>
      </c>
      <c r="B783" s="57" t="s">
        <v>48</v>
      </c>
      <c r="C783" s="58" t="s">
        <v>13</v>
      </c>
      <c r="D783" s="58" t="s">
        <v>14</v>
      </c>
      <c r="E783" s="68" t="s">
        <v>197</v>
      </c>
      <c r="F783" s="58"/>
      <c r="G783" s="100">
        <f>G784</f>
        <v>220.9</v>
      </c>
      <c r="H783" s="100">
        <f t="shared" ref="H783:H784" si="183">H784</f>
        <v>0</v>
      </c>
      <c r="I783" s="100">
        <f t="shared" si="155"/>
        <v>220.9</v>
      </c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  <c r="AO783" s="46"/>
      <c r="AP783" s="46"/>
      <c r="AQ783" s="46"/>
      <c r="AR783" s="46"/>
      <c r="AS783" s="46"/>
      <c r="AT783" s="46"/>
      <c r="AU783" s="46"/>
      <c r="AV783" s="46"/>
      <c r="AW783" s="46"/>
      <c r="AX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N783" s="46"/>
      <c r="BO783" s="46"/>
      <c r="BP783" s="46"/>
      <c r="BQ783" s="46"/>
      <c r="BR783" s="46"/>
      <c r="BS783" s="46"/>
      <c r="BT783" s="46"/>
      <c r="BU783" s="46"/>
      <c r="BV783" s="46"/>
      <c r="BW783" s="46"/>
      <c r="BX783" s="46"/>
      <c r="BY783" s="46"/>
      <c r="BZ783" s="46"/>
      <c r="CA783" s="46"/>
      <c r="CB783" s="46"/>
      <c r="CC783" s="46"/>
      <c r="CD783" s="46"/>
      <c r="CE783" s="46"/>
      <c r="CF783" s="46"/>
      <c r="CG783" s="46"/>
      <c r="CH783" s="46"/>
    </row>
    <row r="784" spans="1:86" s="2" customFormat="1" ht="12">
      <c r="A784" s="21" t="s">
        <v>92</v>
      </c>
      <c r="B784" s="57" t="s">
        <v>48</v>
      </c>
      <c r="C784" s="58" t="s">
        <v>13</v>
      </c>
      <c r="D784" s="58" t="s">
        <v>14</v>
      </c>
      <c r="E784" s="68" t="s">
        <v>197</v>
      </c>
      <c r="F784" s="57" t="s">
        <v>91</v>
      </c>
      <c r="G784" s="100">
        <f>G785</f>
        <v>220.9</v>
      </c>
      <c r="H784" s="100">
        <f t="shared" si="183"/>
        <v>0</v>
      </c>
      <c r="I784" s="100">
        <f t="shared" si="155"/>
        <v>220.9</v>
      </c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  <c r="AO784" s="46"/>
      <c r="AP784" s="46"/>
      <c r="AQ784" s="46"/>
      <c r="AR784" s="46"/>
      <c r="AS784" s="46"/>
      <c r="AT784" s="46"/>
      <c r="AU784" s="46"/>
      <c r="AV784" s="46"/>
      <c r="AW784" s="46"/>
      <c r="AX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N784" s="46"/>
      <c r="BO784" s="46"/>
      <c r="BP784" s="46"/>
      <c r="BQ784" s="46"/>
      <c r="BR784" s="46"/>
      <c r="BS784" s="46"/>
      <c r="BT784" s="46"/>
      <c r="BU784" s="46"/>
      <c r="BV784" s="46"/>
      <c r="BW784" s="46"/>
      <c r="BX784" s="46"/>
      <c r="BY784" s="46"/>
      <c r="BZ784" s="46"/>
      <c r="CA784" s="46"/>
      <c r="CB784" s="46"/>
      <c r="CC784" s="46"/>
      <c r="CD784" s="46"/>
      <c r="CE784" s="46"/>
      <c r="CF784" s="46"/>
      <c r="CG784" s="46"/>
      <c r="CH784" s="46"/>
    </row>
    <row r="785" spans="1:86" s="2" customFormat="1" ht="12">
      <c r="A785" s="21" t="s">
        <v>198</v>
      </c>
      <c r="B785" s="57" t="s">
        <v>48</v>
      </c>
      <c r="C785" s="58" t="s">
        <v>13</v>
      </c>
      <c r="D785" s="58" t="s">
        <v>14</v>
      </c>
      <c r="E785" s="68" t="s">
        <v>197</v>
      </c>
      <c r="F785" s="57" t="s">
        <v>199</v>
      </c>
      <c r="G785" s="100">
        <f>98.9+122</f>
        <v>220.9</v>
      </c>
      <c r="H785" s="103"/>
      <c r="I785" s="100">
        <f t="shared" si="155"/>
        <v>220.9</v>
      </c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  <c r="AH785" s="46"/>
      <c r="AI785" s="46"/>
      <c r="AJ785" s="46"/>
      <c r="AK785" s="46"/>
      <c r="AL785" s="46"/>
      <c r="AM785" s="46"/>
      <c r="AN785" s="46"/>
      <c r="AO785" s="46"/>
      <c r="AP785" s="46"/>
      <c r="AQ785" s="46"/>
      <c r="AR785" s="46"/>
      <c r="AS785" s="46"/>
      <c r="AT785" s="46"/>
      <c r="AU785" s="46"/>
      <c r="AV785" s="46"/>
      <c r="AW785" s="46"/>
      <c r="AX785" s="46"/>
      <c r="AY785" s="46"/>
      <c r="AZ785" s="46"/>
      <c r="BA785" s="46"/>
      <c r="BB785" s="46"/>
      <c r="BC785" s="46"/>
      <c r="BD785" s="46"/>
      <c r="BE785" s="46"/>
      <c r="BF785" s="46"/>
      <c r="BG785" s="46"/>
      <c r="BH785" s="46"/>
      <c r="BI785" s="46"/>
      <c r="BJ785" s="46"/>
      <c r="BK785" s="46"/>
      <c r="BL785" s="46"/>
      <c r="BM785" s="46"/>
      <c r="BN785" s="46"/>
      <c r="BO785" s="46"/>
      <c r="BP785" s="46"/>
      <c r="BQ785" s="46"/>
      <c r="BR785" s="46"/>
      <c r="BS785" s="46"/>
      <c r="BT785" s="46"/>
      <c r="BU785" s="46"/>
      <c r="BV785" s="46"/>
      <c r="BW785" s="46"/>
      <c r="BX785" s="46"/>
      <c r="BY785" s="46"/>
      <c r="BZ785" s="46"/>
      <c r="CA785" s="46"/>
      <c r="CB785" s="46"/>
      <c r="CC785" s="46"/>
      <c r="CD785" s="46"/>
      <c r="CE785" s="46"/>
      <c r="CF785" s="46"/>
      <c r="CG785" s="46"/>
      <c r="CH785" s="46"/>
    </row>
    <row r="786" spans="1:86" s="2" customFormat="1" ht="12">
      <c r="A786" s="22" t="s">
        <v>215</v>
      </c>
      <c r="B786" s="18" t="s">
        <v>48</v>
      </c>
      <c r="C786" s="42" t="s">
        <v>13</v>
      </c>
      <c r="D786" s="42" t="s">
        <v>15</v>
      </c>
      <c r="E786" s="42"/>
      <c r="F786" s="42"/>
      <c r="G786" s="99">
        <f>G787</f>
        <v>2613</v>
      </c>
      <c r="H786" s="99">
        <f t="shared" ref="H786:H787" si="184">H787</f>
        <v>0</v>
      </c>
      <c r="I786" s="99">
        <f t="shared" si="155"/>
        <v>2613</v>
      </c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  <c r="AO786" s="46"/>
      <c r="AP786" s="46"/>
      <c r="AQ786" s="46"/>
      <c r="AR786" s="46"/>
      <c r="AS786" s="46"/>
      <c r="AT786" s="46"/>
      <c r="AU786" s="46"/>
      <c r="AV786" s="46"/>
      <c r="AW786" s="46"/>
      <c r="AX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N786" s="46"/>
      <c r="BO786" s="46"/>
      <c r="BP786" s="46"/>
      <c r="BQ786" s="46"/>
      <c r="BR786" s="46"/>
      <c r="BS786" s="46"/>
      <c r="BT786" s="46"/>
      <c r="BU786" s="46"/>
      <c r="BV786" s="46"/>
      <c r="BW786" s="46"/>
      <c r="BX786" s="46"/>
      <c r="BY786" s="46"/>
      <c r="BZ786" s="46"/>
      <c r="CA786" s="46"/>
      <c r="CB786" s="46"/>
      <c r="CC786" s="46"/>
      <c r="CD786" s="46"/>
      <c r="CE786" s="46"/>
      <c r="CF786" s="46"/>
      <c r="CG786" s="46"/>
      <c r="CH786" s="46"/>
    </row>
    <row r="787" spans="1:86" s="2" customFormat="1" ht="12">
      <c r="A787" s="21" t="s">
        <v>305</v>
      </c>
      <c r="B787" s="20" t="s">
        <v>48</v>
      </c>
      <c r="C787" s="23" t="s">
        <v>13</v>
      </c>
      <c r="D787" s="23" t="s">
        <v>15</v>
      </c>
      <c r="E787" s="23" t="s">
        <v>161</v>
      </c>
      <c r="F787" s="23"/>
      <c r="G787" s="100">
        <f>G788</f>
        <v>2613</v>
      </c>
      <c r="H787" s="100">
        <f t="shared" si="184"/>
        <v>0</v>
      </c>
      <c r="I787" s="100">
        <f t="shared" si="155"/>
        <v>2613</v>
      </c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  <c r="AO787" s="46"/>
      <c r="AP787" s="46"/>
      <c r="AQ787" s="46"/>
      <c r="AR787" s="46"/>
      <c r="AS787" s="46"/>
      <c r="AT787" s="46"/>
      <c r="AU787" s="46"/>
      <c r="AV787" s="46"/>
      <c r="AW787" s="46"/>
      <c r="AX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N787" s="46"/>
      <c r="BO787" s="46"/>
      <c r="BP787" s="46"/>
      <c r="BQ787" s="46"/>
      <c r="BR787" s="46"/>
      <c r="BS787" s="46"/>
      <c r="BT787" s="46"/>
      <c r="BU787" s="46"/>
      <c r="BV787" s="46"/>
      <c r="BW787" s="46"/>
      <c r="BX787" s="46"/>
      <c r="BY787" s="46"/>
      <c r="BZ787" s="46"/>
      <c r="CA787" s="46"/>
      <c r="CB787" s="46"/>
      <c r="CC787" s="46"/>
      <c r="CD787" s="46"/>
      <c r="CE787" s="46"/>
      <c r="CF787" s="46"/>
      <c r="CG787" s="46"/>
      <c r="CH787" s="46"/>
    </row>
    <row r="788" spans="1:86" s="2" customFormat="1" ht="24">
      <c r="A788" s="21" t="s">
        <v>192</v>
      </c>
      <c r="B788" s="20" t="s">
        <v>48</v>
      </c>
      <c r="C788" s="23" t="s">
        <v>13</v>
      </c>
      <c r="D788" s="23" t="s">
        <v>15</v>
      </c>
      <c r="E788" s="23" t="s">
        <v>214</v>
      </c>
      <c r="F788" s="23"/>
      <c r="G788" s="100">
        <f>G792+G789</f>
        <v>2613</v>
      </c>
      <c r="H788" s="100">
        <f t="shared" ref="H788" si="185">H792+H789</f>
        <v>0</v>
      </c>
      <c r="I788" s="100">
        <f t="shared" si="155"/>
        <v>2613</v>
      </c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  <c r="AO788" s="46"/>
      <c r="AP788" s="46"/>
      <c r="AQ788" s="46"/>
      <c r="AR788" s="46"/>
      <c r="AS788" s="46"/>
      <c r="AT788" s="46"/>
      <c r="AU788" s="46"/>
      <c r="AV788" s="46"/>
      <c r="AW788" s="46"/>
      <c r="AX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N788" s="46"/>
      <c r="BO788" s="46"/>
      <c r="BP788" s="46"/>
      <c r="BQ788" s="46"/>
      <c r="BR788" s="46"/>
      <c r="BS788" s="46"/>
      <c r="BT788" s="46"/>
      <c r="BU788" s="46"/>
      <c r="BV788" s="46"/>
      <c r="BW788" s="46"/>
      <c r="BX788" s="46"/>
      <c r="BY788" s="46"/>
      <c r="BZ788" s="46"/>
      <c r="CA788" s="46"/>
      <c r="CB788" s="46"/>
      <c r="CC788" s="46"/>
      <c r="CD788" s="46"/>
      <c r="CE788" s="46"/>
      <c r="CF788" s="46"/>
      <c r="CG788" s="46"/>
      <c r="CH788" s="46"/>
    </row>
    <row r="789" spans="1:86" s="2" customFormat="1" ht="15.75" customHeight="1">
      <c r="A789" s="21" t="s">
        <v>270</v>
      </c>
      <c r="B789" s="20" t="s">
        <v>48</v>
      </c>
      <c r="C789" s="23" t="s">
        <v>13</v>
      </c>
      <c r="D789" s="23" t="s">
        <v>15</v>
      </c>
      <c r="E789" s="23" t="s">
        <v>412</v>
      </c>
      <c r="F789" s="23"/>
      <c r="G789" s="100">
        <f t="shared" ref="G789:H790" si="186">G790</f>
        <v>50</v>
      </c>
      <c r="H789" s="100">
        <f t="shared" si="186"/>
        <v>0</v>
      </c>
      <c r="I789" s="100">
        <f t="shared" si="155"/>
        <v>50</v>
      </c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  <c r="AO789" s="46"/>
      <c r="AP789" s="46"/>
      <c r="AQ789" s="46"/>
      <c r="AR789" s="46"/>
      <c r="AS789" s="46"/>
      <c r="AT789" s="46"/>
      <c r="AU789" s="46"/>
      <c r="AV789" s="46"/>
      <c r="AW789" s="46"/>
      <c r="AX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N789" s="46"/>
      <c r="BO789" s="46"/>
      <c r="BP789" s="46"/>
      <c r="BQ789" s="46"/>
      <c r="BR789" s="46"/>
      <c r="BS789" s="46"/>
      <c r="BT789" s="46"/>
      <c r="BU789" s="46"/>
      <c r="BV789" s="46"/>
      <c r="BW789" s="46"/>
      <c r="BX789" s="46"/>
      <c r="BY789" s="46"/>
      <c r="BZ789" s="46"/>
      <c r="CA789" s="46"/>
      <c r="CB789" s="46"/>
      <c r="CC789" s="46"/>
      <c r="CD789" s="46"/>
      <c r="CE789" s="46"/>
      <c r="CF789" s="46"/>
      <c r="CG789" s="46"/>
      <c r="CH789" s="46"/>
    </row>
    <row r="790" spans="1:86" s="2" customFormat="1" ht="12">
      <c r="A790" s="24" t="s">
        <v>77</v>
      </c>
      <c r="B790" s="20" t="s">
        <v>48</v>
      </c>
      <c r="C790" s="23" t="s">
        <v>13</v>
      </c>
      <c r="D790" s="23" t="s">
        <v>15</v>
      </c>
      <c r="E790" s="23" t="s">
        <v>412</v>
      </c>
      <c r="F790" s="23" t="s">
        <v>76</v>
      </c>
      <c r="G790" s="100">
        <f t="shared" si="186"/>
        <v>50</v>
      </c>
      <c r="H790" s="100">
        <f t="shared" si="186"/>
        <v>0</v>
      </c>
      <c r="I790" s="100">
        <f t="shared" si="155"/>
        <v>50</v>
      </c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  <c r="AH790" s="46"/>
      <c r="AI790" s="46"/>
      <c r="AJ790" s="46"/>
      <c r="AK790" s="46"/>
      <c r="AL790" s="46"/>
      <c r="AM790" s="46"/>
      <c r="AN790" s="46"/>
      <c r="AO790" s="46"/>
      <c r="AP790" s="46"/>
      <c r="AQ790" s="46"/>
      <c r="AR790" s="46"/>
      <c r="AS790" s="46"/>
      <c r="AT790" s="46"/>
      <c r="AU790" s="46"/>
      <c r="AV790" s="46"/>
      <c r="AW790" s="46"/>
      <c r="AX790" s="46"/>
      <c r="AY790" s="46"/>
      <c r="AZ790" s="46"/>
      <c r="BA790" s="46"/>
      <c r="BB790" s="46"/>
      <c r="BC790" s="46"/>
      <c r="BD790" s="46"/>
      <c r="BE790" s="46"/>
      <c r="BF790" s="46"/>
      <c r="BG790" s="46"/>
      <c r="BH790" s="46"/>
      <c r="BI790" s="46"/>
      <c r="BJ790" s="46"/>
      <c r="BK790" s="46"/>
      <c r="BL790" s="46"/>
      <c r="BM790" s="46"/>
      <c r="BN790" s="46"/>
      <c r="BO790" s="46"/>
      <c r="BP790" s="46"/>
      <c r="BQ790" s="46"/>
      <c r="BR790" s="46"/>
      <c r="BS790" s="46"/>
      <c r="BT790" s="46"/>
      <c r="BU790" s="46"/>
      <c r="BV790" s="46"/>
      <c r="BW790" s="46"/>
      <c r="BX790" s="46"/>
      <c r="BY790" s="46"/>
      <c r="BZ790" s="46"/>
      <c r="CA790" s="46"/>
      <c r="CB790" s="46"/>
      <c r="CC790" s="46"/>
      <c r="CD790" s="46"/>
      <c r="CE790" s="46"/>
      <c r="CF790" s="46"/>
      <c r="CG790" s="46"/>
      <c r="CH790" s="46"/>
    </row>
    <row r="791" spans="1:86" s="2" customFormat="1" ht="12">
      <c r="A791" s="24" t="s">
        <v>82</v>
      </c>
      <c r="B791" s="20" t="s">
        <v>48</v>
      </c>
      <c r="C791" s="23" t="s">
        <v>13</v>
      </c>
      <c r="D791" s="23" t="s">
        <v>15</v>
      </c>
      <c r="E791" s="23" t="s">
        <v>412</v>
      </c>
      <c r="F791" s="23" t="s">
        <v>81</v>
      </c>
      <c r="G791" s="100">
        <v>50</v>
      </c>
      <c r="H791" s="103"/>
      <c r="I791" s="100">
        <f t="shared" si="155"/>
        <v>50</v>
      </c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  <c r="AO791" s="46"/>
      <c r="AP791" s="46"/>
      <c r="AQ791" s="46"/>
      <c r="AR791" s="46"/>
      <c r="AS791" s="46"/>
      <c r="AT791" s="46"/>
      <c r="AU791" s="46"/>
      <c r="AV791" s="46"/>
      <c r="AW791" s="46"/>
      <c r="AX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N791" s="46"/>
      <c r="BO791" s="46"/>
      <c r="BP791" s="46"/>
      <c r="BQ791" s="46"/>
      <c r="BR791" s="46"/>
      <c r="BS791" s="46"/>
      <c r="BT791" s="46"/>
      <c r="BU791" s="46"/>
      <c r="BV791" s="46"/>
      <c r="BW791" s="46"/>
      <c r="BX791" s="46"/>
      <c r="BY791" s="46"/>
      <c r="BZ791" s="46"/>
      <c r="CA791" s="46"/>
      <c r="CB791" s="46"/>
      <c r="CC791" s="46"/>
      <c r="CD791" s="46"/>
      <c r="CE791" s="46"/>
      <c r="CF791" s="46"/>
      <c r="CG791" s="46"/>
      <c r="CH791" s="46"/>
    </row>
    <row r="792" spans="1:86" s="2" customFormat="1" ht="12">
      <c r="A792" s="21" t="s">
        <v>482</v>
      </c>
      <c r="B792" s="80" t="s">
        <v>48</v>
      </c>
      <c r="C792" s="81" t="s">
        <v>13</v>
      </c>
      <c r="D792" s="81" t="s">
        <v>15</v>
      </c>
      <c r="E792" s="81" t="s">
        <v>413</v>
      </c>
      <c r="F792" s="81"/>
      <c r="G792" s="102">
        <f>G793</f>
        <v>2563</v>
      </c>
      <c r="H792" s="102">
        <f t="shared" ref="H792" si="187">H793</f>
        <v>0</v>
      </c>
      <c r="I792" s="100">
        <f t="shared" si="155"/>
        <v>2563</v>
      </c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</row>
    <row r="793" spans="1:86" s="2" customFormat="1" ht="24">
      <c r="A793" s="88" t="s">
        <v>241</v>
      </c>
      <c r="B793" s="20" t="s">
        <v>48</v>
      </c>
      <c r="C793" s="23" t="s">
        <v>13</v>
      </c>
      <c r="D793" s="23" t="s">
        <v>15</v>
      </c>
      <c r="E793" s="23" t="s">
        <v>414</v>
      </c>
      <c r="F793" s="23"/>
      <c r="G793" s="100">
        <f>G794+G796</f>
        <v>2563</v>
      </c>
      <c r="H793" s="100">
        <f t="shared" ref="H793" si="188">H794+H796</f>
        <v>0</v>
      </c>
      <c r="I793" s="100">
        <f t="shared" si="155"/>
        <v>2563</v>
      </c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</row>
    <row r="794" spans="1:86" s="53" customFormat="1" ht="24">
      <c r="A794" s="21" t="s">
        <v>483</v>
      </c>
      <c r="B794" s="20" t="s">
        <v>48</v>
      </c>
      <c r="C794" s="23" t="s">
        <v>13</v>
      </c>
      <c r="D794" s="23" t="s">
        <v>15</v>
      </c>
      <c r="E794" s="23" t="s">
        <v>414</v>
      </c>
      <c r="F794" s="23" t="s">
        <v>58</v>
      </c>
      <c r="G794" s="100">
        <f>G795</f>
        <v>2128</v>
      </c>
      <c r="H794" s="100">
        <f t="shared" ref="H794" si="189">H795</f>
        <v>-174</v>
      </c>
      <c r="I794" s="100">
        <f t="shared" si="155"/>
        <v>1954</v>
      </c>
      <c r="J794" s="45"/>
      <c r="K794" s="45"/>
      <c r="L794" s="45"/>
      <c r="M794" s="45"/>
      <c r="N794" s="65"/>
      <c r="O794" s="65"/>
      <c r="P794" s="65"/>
      <c r="Q794" s="65"/>
      <c r="R794" s="65"/>
      <c r="S794" s="65"/>
      <c r="T794" s="65"/>
      <c r="U794" s="65"/>
      <c r="V794" s="65"/>
      <c r="W794" s="65"/>
      <c r="X794" s="65"/>
      <c r="Y794" s="65"/>
      <c r="Z794" s="65"/>
      <c r="AA794" s="65"/>
      <c r="AB794" s="65"/>
      <c r="AC794" s="65"/>
      <c r="AD794" s="65"/>
      <c r="AE794" s="65"/>
      <c r="AF794" s="65"/>
      <c r="AG794" s="65"/>
      <c r="AH794" s="65"/>
      <c r="AI794" s="65"/>
      <c r="AJ794" s="65"/>
      <c r="AK794" s="65"/>
      <c r="AL794" s="65"/>
      <c r="AM794" s="65"/>
      <c r="AN794" s="65"/>
      <c r="AO794" s="65"/>
      <c r="AP794" s="65"/>
      <c r="AQ794" s="65"/>
      <c r="AR794" s="65"/>
      <c r="AS794" s="65"/>
      <c r="AT794" s="65"/>
      <c r="AU794" s="65"/>
      <c r="AV794" s="65"/>
      <c r="AW794" s="65"/>
      <c r="AX794" s="65"/>
      <c r="AY794" s="65"/>
      <c r="AZ794" s="65"/>
      <c r="BA794" s="65"/>
      <c r="BB794" s="65"/>
      <c r="BC794" s="65"/>
      <c r="BD794" s="65"/>
      <c r="BE794" s="65"/>
      <c r="BF794" s="65"/>
      <c r="BG794" s="65"/>
      <c r="BH794" s="65"/>
      <c r="BI794" s="65"/>
      <c r="BJ794" s="65"/>
      <c r="BK794" s="65"/>
      <c r="BL794" s="65"/>
      <c r="BM794" s="65"/>
      <c r="BN794" s="65"/>
      <c r="BO794" s="65"/>
      <c r="BP794" s="65"/>
      <c r="BQ794" s="65"/>
      <c r="BR794" s="65"/>
      <c r="BS794" s="65"/>
      <c r="BT794" s="65"/>
      <c r="BU794" s="65"/>
      <c r="BV794" s="65"/>
      <c r="BW794" s="65"/>
      <c r="BX794" s="65"/>
      <c r="BY794" s="65"/>
      <c r="BZ794" s="65"/>
      <c r="CA794" s="65"/>
      <c r="CB794" s="65"/>
      <c r="CC794" s="65"/>
      <c r="CD794" s="65"/>
      <c r="CE794" s="65"/>
      <c r="CF794" s="65"/>
      <c r="CG794" s="65"/>
      <c r="CH794" s="65"/>
    </row>
    <row r="795" spans="1:86" s="2" customFormat="1" ht="12">
      <c r="A795" s="21" t="s">
        <v>61</v>
      </c>
      <c r="B795" s="20" t="s">
        <v>48</v>
      </c>
      <c r="C795" s="23" t="s">
        <v>13</v>
      </c>
      <c r="D795" s="23" t="s">
        <v>15</v>
      </c>
      <c r="E795" s="23" t="s">
        <v>414</v>
      </c>
      <c r="F795" s="23" t="s">
        <v>60</v>
      </c>
      <c r="G795" s="100">
        <v>2128</v>
      </c>
      <c r="H795" s="103">
        <f>-129.6-21.5-22.9</f>
        <v>-174</v>
      </c>
      <c r="I795" s="100">
        <f t="shared" si="155"/>
        <v>1954</v>
      </c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  <c r="AH795" s="46"/>
      <c r="AI795" s="46"/>
      <c r="AJ795" s="46"/>
      <c r="AK795" s="46"/>
      <c r="AL795" s="46"/>
      <c r="AM795" s="46"/>
      <c r="AN795" s="46"/>
      <c r="AO795" s="46"/>
      <c r="AP795" s="46"/>
      <c r="AQ795" s="46"/>
      <c r="AR795" s="46"/>
      <c r="AS795" s="46"/>
      <c r="AT795" s="46"/>
      <c r="AU795" s="46"/>
      <c r="AV795" s="46"/>
      <c r="AW795" s="46"/>
      <c r="AX795" s="46"/>
      <c r="AY795" s="46"/>
      <c r="AZ795" s="46"/>
      <c r="BA795" s="46"/>
      <c r="BB795" s="46"/>
      <c r="BC795" s="46"/>
      <c r="BD795" s="46"/>
      <c r="BE795" s="46"/>
      <c r="BF795" s="46"/>
      <c r="BG795" s="46"/>
      <c r="BH795" s="46"/>
      <c r="BI795" s="46"/>
      <c r="BJ795" s="46"/>
      <c r="BK795" s="46"/>
      <c r="BL795" s="46"/>
      <c r="BM795" s="46"/>
      <c r="BN795" s="46"/>
      <c r="BO795" s="46"/>
      <c r="BP795" s="46"/>
      <c r="BQ795" s="46"/>
      <c r="BR795" s="46"/>
      <c r="BS795" s="46"/>
      <c r="BT795" s="46"/>
      <c r="BU795" s="46"/>
      <c r="BV795" s="46"/>
      <c r="BW795" s="46"/>
      <c r="BX795" s="46"/>
      <c r="BY795" s="46"/>
      <c r="BZ795" s="46"/>
      <c r="CA795" s="46"/>
      <c r="CB795" s="46"/>
      <c r="CC795" s="46"/>
      <c r="CD795" s="46"/>
      <c r="CE795" s="46"/>
      <c r="CF795" s="46"/>
      <c r="CG795" s="46"/>
      <c r="CH795" s="46"/>
    </row>
    <row r="796" spans="1:86" s="2" customFormat="1" ht="12">
      <c r="A796" s="21" t="s">
        <v>485</v>
      </c>
      <c r="B796" s="20" t="s">
        <v>48</v>
      </c>
      <c r="C796" s="23" t="s">
        <v>13</v>
      </c>
      <c r="D796" s="23" t="s">
        <v>15</v>
      </c>
      <c r="E796" s="23" t="s">
        <v>414</v>
      </c>
      <c r="F796" s="23" t="s">
        <v>65</v>
      </c>
      <c r="G796" s="100">
        <f>G797</f>
        <v>435</v>
      </c>
      <c r="H796" s="100">
        <f t="shared" ref="H796" si="190">H797</f>
        <v>174</v>
      </c>
      <c r="I796" s="100">
        <f t="shared" si="155"/>
        <v>609</v>
      </c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  <c r="AO796" s="46"/>
      <c r="AP796" s="46"/>
      <c r="AQ796" s="46"/>
      <c r="AR796" s="46"/>
      <c r="AS796" s="46"/>
      <c r="AT796" s="46"/>
      <c r="AU796" s="46"/>
      <c r="AV796" s="46"/>
      <c r="AW796" s="46"/>
      <c r="AX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N796" s="46"/>
      <c r="BO796" s="46"/>
      <c r="BP796" s="46"/>
      <c r="BQ796" s="46"/>
      <c r="BR796" s="46"/>
      <c r="BS796" s="46"/>
      <c r="BT796" s="46"/>
      <c r="BU796" s="46"/>
      <c r="BV796" s="46"/>
      <c r="BW796" s="46"/>
      <c r="BX796" s="46"/>
      <c r="BY796" s="46"/>
      <c r="BZ796" s="46"/>
      <c r="CA796" s="46"/>
      <c r="CB796" s="46"/>
      <c r="CC796" s="46"/>
      <c r="CD796" s="46"/>
      <c r="CE796" s="46"/>
      <c r="CF796" s="46"/>
      <c r="CG796" s="46"/>
      <c r="CH796" s="46"/>
    </row>
    <row r="797" spans="1:86" s="2" customFormat="1" ht="12">
      <c r="A797" s="21" t="s">
        <v>86</v>
      </c>
      <c r="B797" s="20" t="s">
        <v>48</v>
      </c>
      <c r="C797" s="23" t="s">
        <v>13</v>
      </c>
      <c r="D797" s="23" t="s">
        <v>15</v>
      </c>
      <c r="E797" s="23" t="s">
        <v>414</v>
      </c>
      <c r="F797" s="23" t="s">
        <v>66</v>
      </c>
      <c r="G797" s="100">
        <v>435</v>
      </c>
      <c r="H797" s="103">
        <f>174</f>
        <v>174</v>
      </c>
      <c r="I797" s="100">
        <f t="shared" si="155"/>
        <v>609</v>
      </c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</row>
    <row r="798" spans="1:86" s="6" customFormat="1" ht="12">
      <c r="A798" s="15" t="s">
        <v>31</v>
      </c>
      <c r="B798" s="16" t="s">
        <v>48</v>
      </c>
      <c r="C798" s="26" t="s">
        <v>44</v>
      </c>
      <c r="D798" s="26"/>
      <c r="E798" s="26"/>
      <c r="F798" s="26"/>
      <c r="G798" s="98">
        <f t="shared" ref="G798:H802" si="191">G799</f>
        <v>200</v>
      </c>
      <c r="H798" s="98">
        <f t="shared" si="191"/>
        <v>0</v>
      </c>
      <c r="I798" s="98">
        <f t="shared" si="155"/>
        <v>200</v>
      </c>
      <c r="J798" s="46"/>
      <c r="K798" s="46"/>
      <c r="L798" s="46"/>
      <c r="M798" s="46"/>
      <c r="N798" s="79"/>
      <c r="O798" s="79"/>
      <c r="P798" s="79"/>
      <c r="Q798" s="79"/>
      <c r="R798" s="79"/>
      <c r="S798" s="79"/>
      <c r="T798" s="79"/>
      <c r="U798" s="79"/>
      <c r="V798" s="79"/>
      <c r="W798" s="79"/>
      <c r="X798" s="79"/>
      <c r="Y798" s="79"/>
      <c r="Z798" s="79"/>
      <c r="AA798" s="79"/>
      <c r="AB798" s="79"/>
      <c r="AC798" s="79"/>
      <c r="AD798" s="79"/>
      <c r="AE798" s="79"/>
      <c r="AF798" s="79"/>
      <c r="AG798" s="79"/>
      <c r="AH798" s="79"/>
      <c r="AI798" s="79"/>
      <c r="AJ798" s="79"/>
      <c r="AK798" s="79"/>
      <c r="AL798" s="79"/>
      <c r="AM798" s="79"/>
      <c r="AN798" s="79"/>
      <c r="AO798" s="79"/>
      <c r="AP798" s="79"/>
      <c r="AQ798" s="79"/>
      <c r="AR798" s="79"/>
      <c r="AS798" s="79"/>
      <c r="AT798" s="79"/>
      <c r="AU798" s="79"/>
      <c r="AV798" s="79"/>
      <c r="AW798" s="79"/>
      <c r="AX798" s="79"/>
      <c r="AY798" s="79"/>
      <c r="AZ798" s="79"/>
      <c r="BA798" s="79"/>
      <c r="BB798" s="79"/>
      <c r="BC798" s="79"/>
      <c r="BD798" s="79"/>
      <c r="BE798" s="79"/>
      <c r="BF798" s="79"/>
      <c r="BG798" s="79"/>
      <c r="BH798" s="79"/>
      <c r="BI798" s="79"/>
      <c r="BJ798" s="79"/>
      <c r="BK798" s="79"/>
      <c r="BL798" s="79"/>
      <c r="BM798" s="79"/>
      <c r="BN798" s="79"/>
      <c r="BO798" s="79"/>
      <c r="BP798" s="79"/>
      <c r="BQ798" s="79"/>
      <c r="BR798" s="79"/>
      <c r="BS798" s="79"/>
      <c r="BT798" s="79"/>
      <c r="BU798" s="79"/>
      <c r="BV798" s="79"/>
      <c r="BW798" s="79"/>
      <c r="BX798" s="79"/>
      <c r="BY798" s="79"/>
      <c r="BZ798" s="79"/>
      <c r="CA798" s="79"/>
      <c r="CB798" s="79"/>
      <c r="CC798" s="79"/>
      <c r="CD798" s="79"/>
      <c r="CE798" s="79"/>
      <c r="CF798" s="79"/>
      <c r="CG798" s="79"/>
      <c r="CH798" s="79"/>
    </row>
    <row r="799" spans="1:86" s="53" customFormat="1" ht="12">
      <c r="A799" s="33" t="s">
        <v>54</v>
      </c>
      <c r="B799" s="18" t="s">
        <v>48</v>
      </c>
      <c r="C799" s="42" t="s">
        <v>44</v>
      </c>
      <c r="D799" s="42" t="s">
        <v>5</v>
      </c>
      <c r="E799" s="42"/>
      <c r="F799" s="42"/>
      <c r="G799" s="99">
        <f t="shared" si="191"/>
        <v>200</v>
      </c>
      <c r="H799" s="99">
        <f t="shared" si="191"/>
        <v>0</v>
      </c>
      <c r="I799" s="99">
        <f t="shared" si="155"/>
        <v>200</v>
      </c>
      <c r="J799" s="45"/>
      <c r="K799" s="45"/>
      <c r="L799" s="45"/>
      <c r="M799" s="45"/>
      <c r="N799" s="65"/>
      <c r="O799" s="65"/>
      <c r="P799" s="65"/>
      <c r="Q799" s="65"/>
      <c r="R799" s="65"/>
      <c r="S799" s="65"/>
      <c r="T799" s="65"/>
      <c r="U799" s="65"/>
      <c r="V799" s="65"/>
      <c r="W799" s="65"/>
      <c r="X799" s="65"/>
      <c r="Y799" s="65"/>
      <c r="Z799" s="65"/>
      <c r="AA799" s="65"/>
      <c r="AB799" s="65"/>
      <c r="AC799" s="65"/>
      <c r="AD799" s="65"/>
      <c r="AE799" s="65"/>
      <c r="AF799" s="65"/>
      <c r="AG799" s="65"/>
      <c r="AH799" s="65"/>
      <c r="AI799" s="65"/>
      <c r="AJ799" s="65"/>
      <c r="AK799" s="65"/>
      <c r="AL799" s="65"/>
      <c r="AM799" s="65"/>
      <c r="AN799" s="65"/>
      <c r="AO799" s="65"/>
      <c r="AP799" s="65"/>
      <c r="AQ799" s="65"/>
      <c r="AR799" s="65"/>
      <c r="AS799" s="65"/>
      <c r="AT799" s="65"/>
      <c r="AU799" s="65"/>
      <c r="AV799" s="65"/>
      <c r="AW799" s="65"/>
      <c r="AX799" s="65"/>
      <c r="AY799" s="65"/>
      <c r="AZ799" s="65"/>
      <c r="BA799" s="65"/>
      <c r="BB799" s="65"/>
      <c r="BC799" s="65"/>
      <c r="BD799" s="65"/>
      <c r="BE799" s="65"/>
      <c r="BF799" s="65"/>
      <c r="BG799" s="65"/>
      <c r="BH799" s="65"/>
      <c r="BI799" s="65"/>
      <c r="BJ799" s="65"/>
      <c r="BK799" s="65"/>
      <c r="BL799" s="65"/>
      <c r="BM799" s="65"/>
      <c r="BN799" s="65"/>
      <c r="BO799" s="65"/>
      <c r="BP799" s="65"/>
      <c r="BQ799" s="65"/>
      <c r="BR799" s="65"/>
      <c r="BS799" s="65"/>
      <c r="BT799" s="65"/>
      <c r="BU799" s="65"/>
      <c r="BV799" s="65"/>
      <c r="BW799" s="65"/>
      <c r="BX799" s="65"/>
      <c r="BY799" s="65"/>
      <c r="BZ799" s="65"/>
      <c r="CA799" s="65"/>
      <c r="CB799" s="65"/>
      <c r="CC799" s="65"/>
      <c r="CD799" s="65"/>
      <c r="CE799" s="65"/>
      <c r="CF799" s="65"/>
      <c r="CG799" s="65"/>
      <c r="CH799" s="65"/>
    </row>
    <row r="800" spans="1:86" s="2" customFormat="1" ht="12">
      <c r="A800" s="24" t="s">
        <v>415</v>
      </c>
      <c r="B800" s="20" t="s">
        <v>48</v>
      </c>
      <c r="C800" s="23" t="s">
        <v>44</v>
      </c>
      <c r="D800" s="23" t="s">
        <v>5</v>
      </c>
      <c r="E800" s="20" t="s">
        <v>152</v>
      </c>
      <c r="F800" s="20"/>
      <c r="G800" s="100">
        <f>G801</f>
        <v>200</v>
      </c>
      <c r="H800" s="100">
        <f>H801</f>
        <v>0</v>
      </c>
      <c r="I800" s="100">
        <f t="shared" si="155"/>
        <v>200</v>
      </c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  <c r="AO800" s="46"/>
      <c r="AP800" s="46"/>
      <c r="AQ800" s="46"/>
      <c r="AR800" s="46"/>
      <c r="AS800" s="46"/>
      <c r="AT800" s="46"/>
      <c r="AU800" s="46"/>
      <c r="AV800" s="46"/>
      <c r="AW800" s="46"/>
      <c r="AX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N800" s="46"/>
      <c r="BO800" s="46"/>
      <c r="BP800" s="46"/>
      <c r="BQ800" s="46"/>
      <c r="BR800" s="46"/>
      <c r="BS800" s="46"/>
      <c r="BT800" s="46"/>
      <c r="BU800" s="46"/>
      <c r="BV800" s="46"/>
      <c r="BW800" s="46"/>
      <c r="BX800" s="46"/>
      <c r="BY800" s="46"/>
      <c r="BZ800" s="46"/>
      <c r="CA800" s="46"/>
      <c r="CB800" s="46"/>
      <c r="CC800" s="46"/>
      <c r="CD800" s="46"/>
      <c r="CE800" s="46"/>
      <c r="CF800" s="46"/>
      <c r="CG800" s="46"/>
      <c r="CH800" s="46"/>
    </row>
    <row r="801" spans="1:86" s="2" customFormat="1" ht="12">
      <c r="A801" s="24" t="s">
        <v>83</v>
      </c>
      <c r="B801" s="20" t="s">
        <v>48</v>
      </c>
      <c r="C801" s="23" t="s">
        <v>44</v>
      </c>
      <c r="D801" s="23" t="s">
        <v>5</v>
      </c>
      <c r="E801" s="20" t="s">
        <v>416</v>
      </c>
      <c r="F801" s="20"/>
      <c r="G801" s="100">
        <f t="shared" si="191"/>
        <v>200</v>
      </c>
      <c r="H801" s="100">
        <f t="shared" si="191"/>
        <v>0</v>
      </c>
      <c r="I801" s="100">
        <f t="shared" si="155"/>
        <v>200</v>
      </c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</row>
    <row r="802" spans="1:86" s="2" customFormat="1" ht="12">
      <c r="A802" s="21" t="s">
        <v>92</v>
      </c>
      <c r="B802" s="20" t="s">
        <v>48</v>
      </c>
      <c r="C802" s="23" t="s">
        <v>44</v>
      </c>
      <c r="D802" s="23" t="s">
        <v>5</v>
      </c>
      <c r="E802" s="20" t="s">
        <v>416</v>
      </c>
      <c r="F802" s="20" t="s">
        <v>91</v>
      </c>
      <c r="G802" s="100">
        <f t="shared" si="191"/>
        <v>200</v>
      </c>
      <c r="H802" s="100">
        <f t="shared" si="191"/>
        <v>0</v>
      </c>
      <c r="I802" s="100">
        <f t="shared" si="155"/>
        <v>200</v>
      </c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</row>
    <row r="803" spans="1:86" s="2" customFormat="1" ht="12">
      <c r="A803" s="21" t="s">
        <v>198</v>
      </c>
      <c r="B803" s="20" t="s">
        <v>48</v>
      </c>
      <c r="C803" s="23" t="s">
        <v>44</v>
      </c>
      <c r="D803" s="23" t="s">
        <v>5</v>
      </c>
      <c r="E803" s="20" t="s">
        <v>416</v>
      </c>
      <c r="F803" s="20" t="s">
        <v>199</v>
      </c>
      <c r="G803" s="100">
        <v>200</v>
      </c>
      <c r="H803" s="103"/>
      <c r="I803" s="100">
        <f t="shared" si="155"/>
        <v>200</v>
      </c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  <c r="AO803" s="46"/>
      <c r="AP803" s="46"/>
      <c r="AQ803" s="46"/>
      <c r="AR803" s="46"/>
      <c r="AS803" s="46"/>
      <c r="AT803" s="46"/>
      <c r="AU803" s="46"/>
      <c r="AV803" s="46"/>
      <c r="AW803" s="46"/>
      <c r="AX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N803" s="46"/>
      <c r="BO803" s="46"/>
      <c r="BP803" s="46"/>
      <c r="BQ803" s="46"/>
      <c r="BR803" s="46"/>
      <c r="BS803" s="46"/>
      <c r="BT803" s="46"/>
      <c r="BU803" s="46"/>
      <c r="BV803" s="46"/>
      <c r="BW803" s="46"/>
      <c r="BX803" s="46"/>
      <c r="BY803" s="46"/>
      <c r="BZ803" s="46"/>
      <c r="CA803" s="46"/>
      <c r="CB803" s="46"/>
      <c r="CC803" s="46"/>
      <c r="CD803" s="46"/>
      <c r="CE803" s="46"/>
      <c r="CF803" s="46"/>
      <c r="CG803" s="46"/>
      <c r="CH803" s="46"/>
    </row>
    <row r="804" spans="1:86" s="2" customFormat="1" ht="6" customHeight="1">
      <c r="A804" s="21"/>
      <c r="B804" s="20"/>
      <c r="C804" s="23"/>
      <c r="D804" s="23"/>
      <c r="E804" s="23"/>
      <c r="F804" s="23"/>
      <c r="G804" s="100"/>
      <c r="H804" s="103"/>
      <c r="I804" s="98"/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  <c r="AH804" s="46"/>
      <c r="AI804" s="46"/>
      <c r="AJ804" s="46"/>
      <c r="AK804" s="46"/>
      <c r="AL804" s="46"/>
      <c r="AM804" s="46"/>
      <c r="AN804" s="46"/>
      <c r="AO804" s="46"/>
      <c r="AP804" s="46"/>
      <c r="AQ804" s="46"/>
      <c r="AR804" s="46"/>
      <c r="AS804" s="46"/>
      <c r="AT804" s="46"/>
      <c r="AU804" s="46"/>
      <c r="AV804" s="46"/>
      <c r="AW804" s="46"/>
      <c r="AX804" s="46"/>
      <c r="AY804" s="46"/>
      <c r="AZ804" s="46"/>
      <c r="BA804" s="46"/>
      <c r="BB804" s="46"/>
      <c r="BC804" s="46"/>
      <c r="BD804" s="46"/>
      <c r="BE804" s="46"/>
      <c r="BF804" s="46"/>
      <c r="BG804" s="46"/>
      <c r="BH804" s="46"/>
      <c r="BI804" s="46"/>
      <c r="BJ804" s="46"/>
      <c r="BK804" s="46"/>
      <c r="BL804" s="46"/>
      <c r="BM804" s="46"/>
      <c r="BN804" s="46"/>
      <c r="BO804" s="46"/>
      <c r="BP804" s="46"/>
      <c r="BQ804" s="46"/>
      <c r="BR804" s="46"/>
      <c r="BS804" s="46"/>
      <c r="BT804" s="46"/>
      <c r="BU804" s="46"/>
      <c r="BV804" s="46"/>
      <c r="BW804" s="46"/>
      <c r="BX804" s="46"/>
      <c r="BY804" s="46"/>
      <c r="BZ804" s="46"/>
      <c r="CA804" s="46"/>
      <c r="CB804" s="46"/>
      <c r="CC804" s="46"/>
      <c r="CD804" s="46"/>
      <c r="CE804" s="46"/>
      <c r="CF804" s="46"/>
      <c r="CG804" s="46"/>
      <c r="CH804" s="46"/>
    </row>
    <row r="805" spans="1:86" s="2" customFormat="1" ht="12.6">
      <c r="A805" s="62" t="s">
        <v>115</v>
      </c>
      <c r="B805" s="16" t="s">
        <v>49</v>
      </c>
      <c r="C805" s="27"/>
      <c r="D805" s="27"/>
      <c r="E805" s="27"/>
      <c r="F805" s="27"/>
      <c r="G805" s="98">
        <f>G806+G847+G854+G878+G866</f>
        <v>38599.300000000003</v>
      </c>
      <c r="H805" s="98">
        <f>H806+H847+H854+H878+H866</f>
        <v>1748.1</v>
      </c>
      <c r="I805" s="98">
        <f t="shared" si="155"/>
        <v>40347.4</v>
      </c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  <c r="AH805" s="46"/>
      <c r="AI805" s="46"/>
      <c r="AJ805" s="46"/>
      <c r="AK805" s="46"/>
      <c r="AL805" s="46"/>
      <c r="AM805" s="46"/>
      <c r="AN805" s="46"/>
      <c r="AO805" s="46"/>
      <c r="AP805" s="46"/>
      <c r="AQ805" s="46"/>
      <c r="AR805" s="46"/>
      <c r="AS805" s="46"/>
      <c r="AT805" s="46"/>
      <c r="AU805" s="46"/>
      <c r="AV805" s="46"/>
      <c r="AW805" s="46"/>
      <c r="AX805" s="46"/>
      <c r="AY805" s="46"/>
      <c r="AZ805" s="46"/>
      <c r="BA805" s="46"/>
      <c r="BB805" s="46"/>
      <c r="BC805" s="46"/>
      <c r="BD805" s="46"/>
      <c r="BE805" s="46"/>
      <c r="BF805" s="46"/>
      <c r="BG805" s="46"/>
      <c r="BH805" s="46"/>
      <c r="BI805" s="46"/>
      <c r="BJ805" s="46"/>
      <c r="BK805" s="46"/>
      <c r="BL805" s="46"/>
      <c r="BM805" s="46"/>
      <c r="BN805" s="46"/>
      <c r="BO805" s="46"/>
      <c r="BP805" s="46"/>
      <c r="BQ805" s="46"/>
      <c r="BR805" s="46"/>
      <c r="BS805" s="46"/>
      <c r="BT805" s="46"/>
      <c r="BU805" s="46"/>
      <c r="BV805" s="46"/>
      <c r="BW805" s="46"/>
      <c r="BX805" s="46"/>
      <c r="BY805" s="46"/>
      <c r="BZ805" s="46"/>
      <c r="CA805" s="46"/>
      <c r="CB805" s="46"/>
      <c r="CC805" s="46"/>
      <c r="CD805" s="46"/>
      <c r="CE805" s="46"/>
      <c r="CF805" s="46"/>
      <c r="CG805" s="46"/>
      <c r="CH805" s="46"/>
    </row>
    <row r="806" spans="1:86" s="2" customFormat="1" ht="17.25" customHeight="1">
      <c r="A806" s="28" t="s">
        <v>1</v>
      </c>
      <c r="B806" s="16" t="s">
        <v>49</v>
      </c>
      <c r="C806" s="16" t="s">
        <v>5</v>
      </c>
      <c r="D806" s="27"/>
      <c r="E806" s="27"/>
      <c r="F806" s="27"/>
      <c r="G806" s="98">
        <f>G807+G814+G829+G834+G824</f>
        <v>9498.1999999999989</v>
      </c>
      <c r="H806" s="98">
        <f t="shared" ref="H806" si="192">H807+H814+H829+H834+H824</f>
        <v>568.09999999999991</v>
      </c>
      <c r="I806" s="98">
        <f t="shared" si="155"/>
        <v>10066.299999999999</v>
      </c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  <c r="AH806" s="46"/>
      <c r="AI806" s="46"/>
      <c r="AJ806" s="46"/>
      <c r="AK806" s="46"/>
      <c r="AL806" s="46"/>
      <c r="AM806" s="46"/>
      <c r="AN806" s="46"/>
      <c r="AO806" s="46"/>
      <c r="AP806" s="46"/>
      <c r="AQ806" s="46"/>
      <c r="AR806" s="46"/>
      <c r="AS806" s="46"/>
      <c r="AT806" s="46"/>
      <c r="AU806" s="46"/>
      <c r="AV806" s="46"/>
      <c r="AW806" s="46"/>
      <c r="AX806" s="46"/>
      <c r="AY806" s="46"/>
      <c r="AZ806" s="46"/>
      <c r="BA806" s="46"/>
      <c r="BB806" s="46"/>
      <c r="BC806" s="46"/>
      <c r="BD806" s="46"/>
      <c r="BE806" s="46"/>
      <c r="BF806" s="46"/>
      <c r="BG806" s="46"/>
      <c r="BH806" s="46"/>
      <c r="BI806" s="46"/>
      <c r="BJ806" s="46"/>
      <c r="BK806" s="46"/>
      <c r="BL806" s="46"/>
      <c r="BM806" s="46"/>
      <c r="BN806" s="46"/>
      <c r="BO806" s="46"/>
      <c r="BP806" s="46"/>
      <c r="BQ806" s="46"/>
      <c r="BR806" s="46"/>
      <c r="BS806" s="46"/>
      <c r="BT806" s="46"/>
      <c r="BU806" s="46"/>
      <c r="BV806" s="46"/>
      <c r="BW806" s="46"/>
      <c r="BX806" s="46"/>
      <c r="BY806" s="46"/>
      <c r="BZ806" s="46"/>
      <c r="CA806" s="46"/>
      <c r="CB806" s="46"/>
      <c r="CC806" s="46"/>
      <c r="CD806" s="46"/>
      <c r="CE806" s="46"/>
      <c r="CF806" s="46"/>
      <c r="CG806" s="46"/>
      <c r="CH806" s="46"/>
    </row>
    <row r="807" spans="1:86" s="3" customFormat="1" ht="24">
      <c r="A807" s="22" t="s">
        <v>55</v>
      </c>
      <c r="B807" s="18" t="s">
        <v>49</v>
      </c>
      <c r="C807" s="18" t="s">
        <v>5</v>
      </c>
      <c r="D807" s="18" t="s">
        <v>14</v>
      </c>
      <c r="E807" s="18"/>
      <c r="F807" s="18"/>
      <c r="G807" s="99">
        <f t="shared" ref="G807:H812" si="193">G808</f>
        <v>612.5</v>
      </c>
      <c r="H807" s="99">
        <f t="shared" si="193"/>
        <v>0</v>
      </c>
      <c r="I807" s="99">
        <f t="shared" si="155"/>
        <v>612.5</v>
      </c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  <c r="AA807" s="47"/>
      <c r="AB807" s="47"/>
      <c r="AC807" s="47"/>
      <c r="AD807" s="47"/>
      <c r="AE807" s="47"/>
      <c r="AF807" s="47"/>
      <c r="AG807" s="47"/>
      <c r="AH807" s="47"/>
      <c r="AI807" s="47"/>
      <c r="AJ807" s="47"/>
      <c r="AK807" s="47"/>
      <c r="AL807" s="47"/>
      <c r="AM807" s="47"/>
      <c r="AN807" s="47"/>
      <c r="AO807" s="47"/>
      <c r="AP807" s="47"/>
      <c r="AQ807" s="47"/>
      <c r="AR807" s="47"/>
      <c r="AS807" s="47"/>
      <c r="AT807" s="47"/>
      <c r="AU807" s="47"/>
      <c r="AV807" s="47"/>
      <c r="AW807" s="47"/>
      <c r="AX807" s="47"/>
      <c r="AY807" s="47"/>
      <c r="AZ807" s="47"/>
      <c r="BA807" s="47"/>
      <c r="BB807" s="47"/>
      <c r="BC807" s="47"/>
      <c r="BD807" s="47"/>
      <c r="BE807" s="47"/>
      <c r="BF807" s="47"/>
      <c r="BG807" s="47"/>
      <c r="BH807" s="47"/>
      <c r="BI807" s="47"/>
      <c r="BJ807" s="47"/>
      <c r="BK807" s="47"/>
      <c r="BL807" s="47"/>
      <c r="BM807" s="47"/>
      <c r="BN807" s="47"/>
      <c r="BO807" s="47"/>
      <c r="BP807" s="47"/>
      <c r="BQ807" s="47"/>
      <c r="BR807" s="47"/>
      <c r="BS807" s="47"/>
      <c r="BT807" s="47"/>
      <c r="BU807" s="47"/>
      <c r="BV807" s="47"/>
      <c r="BW807" s="47"/>
      <c r="BX807" s="47"/>
      <c r="BY807" s="47"/>
      <c r="BZ807" s="47"/>
      <c r="CA807" s="47"/>
      <c r="CB807" s="47"/>
      <c r="CC807" s="47"/>
      <c r="CD807" s="47"/>
      <c r="CE807" s="47"/>
      <c r="CF807" s="47"/>
      <c r="CG807" s="47"/>
      <c r="CH807" s="47"/>
    </row>
    <row r="808" spans="1:86" s="3" customFormat="1">
      <c r="A808" s="21" t="s">
        <v>394</v>
      </c>
      <c r="B808" s="20" t="s">
        <v>49</v>
      </c>
      <c r="C808" s="20" t="s">
        <v>5</v>
      </c>
      <c r="D808" s="20" t="s">
        <v>14</v>
      </c>
      <c r="E808" s="20" t="s">
        <v>173</v>
      </c>
      <c r="F808" s="19"/>
      <c r="G808" s="100">
        <f t="shared" si="193"/>
        <v>612.5</v>
      </c>
      <c r="H808" s="100">
        <f t="shared" si="193"/>
        <v>0</v>
      </c>
      <c r="I808" s="100">
        <f t="shared" si="155"/>
        <v>612.5</v>
      </c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  <c r="AA808" s="47"/>
      <c r="AB808" s="47"/>
      <c r="AC808" s="47"/>
      <c r="AD808" s="47"/>
      <c r="AE808" s="47"/>
      <c r="AF808" s="47"/>
      <c r="AG808" s="47"/>
      <c r="AH808" s="47"/>
      <c r="AI808" s="47"/>
      <c r="AJ808" s="47"/>
      <c r="AK808" s="47"/>
      <c r="AL808" s="47"/>
      <c r="AM808" s="47"/>
      <c r="AN808" s="47"/>
      <c r="AO808" s="47"/>
      <c r="AP808" s="47"/>
      <c r="AQ808" s="47"/>
      <c r="AR808" s="47"/>
      <c r="AS808" s="47"/>
      <c r="AT808" s="47"/>
      <c r="AU808" s="47"/>
      <c r="AV808" s="47"/>
      <c r="AW808" s="47"/>
      <c r="AX808" s="47"/>
      <c r="AY808" s="47"/>
      <c r="AZ808" s="47"/>
      <c r="BA808" s="47"/>
      <c r="BB808" s="47"/>
      <c r="BC808" s="47"/>
      <c r="BD808" s="47"/>
      <c r="BE808" s="47"/>
      <c r="BF808" s="47"/>
      <c r="BG808" s="47"/>
      <c r="BH808" s="47"/>
      <c r="BI808" s="47"/>
      <c r="BJ808" s="47"/>
      <c r="BK808" s="47"/>
      <c r="BL808" s="47"/>
      <c r="BM808" s="47"/>
      <c r="BN808" s="47"/>
      <c r="BO808" s="47"/>
      <c r="BP808" s="47"/>
      <c r="BQ808" s="47"/>
      <c r="BR808" s="47"/>
      <c r="BS808" s="47"/>
      <c r="BT808" s="47"/>
      <c r="BU808" s="47"/>
      <c r="BV808" s="47"/>
      <c r="BW808" s="47"/>
      <c r="BX808" s="47"/>
      <c r="BY808" s="47"/>
      <c r="BZ808" s="47"/>
      <c r="CA808" s="47"/>
      <c r="CB808" s="47"/>
      <c r="CC808" s="47"/>
      <c r="CD808" s="47"/>
      <c r="CE808" s="47"/>
      <c r="CF808" s="47"/>
      <c r="CG808" s="47"/>
      <c r="CH808" s="47"/>
    </row>
    <row r="809" spans="1:86" s="3" customFormat="1">
      <c r="A809" s="21" t="s">
        <v>395</v>
      </c>
      <c r="B809" s="20" t="s">
        <v>49</v>
      </c>
      <c r="C809" s="20" t="s">
        <v>5</v>
      </c>
      <c r="D809" s="20" t="s">
        <v>14</v>
      </c>
      <c r="E809" s="20" t="s">
        <v>174</v>
      </c>
      <c r="F809" s="20"/>
      <c r="G809" s="100">
        <f t="shared" si="193"/>
        <v>612.5</v>
      </c>
      <c r="H809" s="100">
        <f t="shared" si="193"/>
        <v>0</v>
      </c>
      <c r="I809" s="100">
        <f t="shared" si="155"/>
        <v>612.5</v>
      </c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  <c r="AA809" s="47"/>
      <c r="AB809" s="47"/>
      <c r="AC809" s="47"/>
      <c r="AD809" s="47"/>
      <c r="AE809" s="47"/>
      <c r="AF809" s="47"/>
      <c r="AG809" s="47"/>
      <c r="AH809" s="47"/>
      <c r="AI809" s="47"/>
      <c r="AJ809" s="47"/>
      <c r="AK809" s="47"/>
      <c r="AL809" s="47"/>
      <c r="AM809" s="47"/>
      <c r="AN809" s="47"/>
      <c r="AO809" s="47"/>
      <c r="AP809" s="47"/>
      <c r="AQ809" s="47"/>
      <c r="AR809" s="47"/>
      <c r="AS809" s="47"/>
      <c r="AT809" s="47"/>
      <c r="AU809" s="47"/>
      <c r="AV809" s="47"/>
      <c r="AW809" s="47"/>
      <c r="AX809" s="47"/>
      <c r="AY809" s="47"/>
      <c r="AZ809" s="47"/>
      <c r="BA809" s="47"/>
      <c r="BB809" s="47"/>
      <c r="BC809" s="47"/>
      <c r="BD809" s="47"/>
      <c r="BE809" s="47"/>
      <c r="BF809" s="47"/>
      <c r="BG809" s="47"/>
      <c r="BH809" s="47"/>
      <c r="BI809" s="47"/>
      <c r="BJ809" s="47"/>
      <c r="BK809" s="47"/>
      <c r="BL809" s="47"/>
      <c r="BM809" s="47"/>
      <c r="BN809" s="47"/>
      <c r="BO809" s="47"/>
      <c r="BP809" s="47"/>
      <c r="BQ809" s="47"/>
      <c r="BR809" s="47"/>
      <c r="BS809" s="47"/>
      <c r="BT809" s="47"/>
      <c r="BU809" s="47"/>
      <c r="BV809" s="47"/>
      <c r="BW809" s="47"/>
      <c r="BX809" s="47"/>
      <c r="BY809" s="47"/>
      <c r="BZ809" s="47"/>
      <c r="CA809" s="47"/>
      <c r="CB809" s="47"/>
      <c r="CC809" s="47"/>
      <c r="CD809" s="47"/>
      <c r="CE809" s="47"/>
      <c r="CF809" s="47"/>
      <c r="CG809" s="47"/>
      <c r="CH809" s="47"/>
    </row>
    <row r="810" spans="1:86" s="3" customFormat="1">
      <c r="A810" s="21" t="s">
        <v>482</v>
      </c>
      <c r="B810" s="20" t="s">
        <v>49</v>
      </c>
      <c r="C810" s="20" t="s">
        <v>5</v>
      </c>
      <c r="D810" s="20" t="s">
        <v>14</v>
      </c>
      <c r="E810" s="20" t="s">
        <v>390</v>
      </c>
      <c r="F810" s="20"/>
      <c r="G810" s="100">
        <f t="shared" si="193"/>
        <v>612.5</v>
      </c>
      <c r="H810" s="100">
        <f t="shared" si="193"/>
        <v>0</v>
      </c>
      <c r="I810" s="100">
        <f t="shared" si="155"/>
        <v>612.5</v>
      </c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  <c r="AA810" s="47"/>
      <c r="AB810" s="47"/>
      <c r="AC810" s="47"/>
      <c r="AD810" s="47"/>
      <c r="AE810" s="47"/>
      <c r="AF810" s="47"/>
      <c r="AG810" s="47"/>
      <c r="AH810" s="47"/>
      <c r="AI810" s="47"/>
      <c r="AJ810" s="47"/>
      <c r="AK810" s="47"/>
      <c r="AL810" s="47"/>
      <c r="AM810" s="47"/>
      <c r="AN810" s="47"/>
      <c r="AO810" s="47"/>
      <c r="AP810" s="47"/>
      <c r="AQ810" s="47"/>
      <c r="AR810" s="47"/>
      <c r="AS810" s="47"/>
      <c r="AT810" s="47"/>
      <c r="AU810" s="47"/>
      <c r="AV810" s="47"/>
      <c r="AW810" s="47"/>
      <c r="AX810" s="47"/>
      <c r="AY810" s="47"/>
      <c r="AZ810" s="47"/>
      <c r="BA810" s="47"/>
      <c r="BB810" s="47"/>
      <c r="BC810" s="47"/>
      <c r="BD810" s="47"/>
      <c r="BE810" s="47"/>
      <c r="BF810" s="47"/>
      <c r="BG810" s="47"/>
      <c r="BH810" s="47"/>
      <c r="BI810" s="47"/>
      <c r="BJ810" s="47"/>
      <c r="BK810" s="47"/>
      <c r="BL810" s="47"/>
      <c r="BM810" s="47"/>
      <c r="BN810" s="47"/>
      <c r="BO810" s="47"/>
      <c r="BP810" s="47"/>
      <c r="BQ810" s="47"/>
      <c r="BR810" s="47"/>
      <c r="BS810" s="47"/>
      <c r="BT810" s="47"/>
      <c r="BU810" s="47"/>
      <c r="BV810" s="47"/>
      <c r="BW810" s="47"/>
      <c r="BX810" s="47"/>
      <c r="BY810" s="47"/>
      <c r="BZ810" s="47"/>
      <c r="CA810" s="47"/>
      <c r="CB810" s="47"/>
      <c r="CC810" s="47"/>
      <c r="CD810" s="47"/>
      <c r="CE810" s="47"/>
      <c r="CF810" s="47"/>
      <c r="CG810" s="47"/>
      <c r="CH810" s="47"/>
    </row>
    <row r="811" spans="1:86" s="3" customFormat="1" ht="27" customHeight="1">
      <c r="A811" s="21" t="s">
        <v>374</v>
      </c>
      <c r="B811" s="20" t="s">
        <v>49</v>
      </c>
      <c r="C811" s="20" t="s">
        <v>5</v>
      </c>
      <c r="D811" s="20" t="s">
        <v>14</v>
      </c>
      <c r="E811" s="20" t="s">
        <v>375</v>
      </c>
      <c r="F811" s="20"/>
      <c r="G811" s="100">
        <f t="shared" si="193"/>
        <v>612.5</v>
      </c>
      <c r="H811" s="100">
        <f t="shared" si="193"/>
        <v>0</v>
      </c>
      <c r="I811" s="100">
        <f t="shared" si="155"/>
        <v>612.5</v>
      </c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  <c r="AA811" s="47"/>
      <c r="AB811" s="47"/>
      <c r="AC811" s="47"/>
      <c r="AD811" s="47"/>
      <c r="AE811" s="47"/>
      <c r="AF811" s="47"/>
      <c r="AG811" s="47"/>
      <c r="AH811" s="47"/>
      <c r="AI811" s="47"/>
      <c r="AJ811" s="47"/>
      <c r="AK811" s="47"/>
      <c r="AL811" s="47"/>
      <c r="AM811" s="47"/>
      <c r="AN811" s="47"/>
      <c r="AO811" s="47"/>
      <c r="AP811" s="47"/>
      <c r="AQ811" s="47"/>
      <c r="AR811" s="47"/>
      <c r="AS811" s="47"/>
      <c r="AT811" s="47"/>
      <c r="AU811" s="47"/>
      <c r="AV811" s="47"/>
      <c r="AW811" s="47"/>
      <c r="AX811" s="47"/>
      <c r="AY811" s="47"/>
      <c r="AZ811" s="47"/>
      <c r="BA811" s="47"/>
      <c r="BB811" s="47"/>
      <c r="BC811" s="47"/>
      <c r="BD811" s="47"/>
      <c r="BE811" s="47"/>
      <c r="BF811" s="47"/>
      <c r="BG811" s="47"/>
      <c r="BH811" s="47"/>
      <c r="BI811" s="47"/>
      <c r="BJ811" s="47"/>
      <c r="BK811" s="47"/>
      <c r="BL811" s="47"/>
      <c r="BM811" s="47"/>
      <c r="BN811" s="47"/>
      <c r="BO811" s="47"/>
      <c r="BP811" s="47"/>
      <c r="BQ811" s="47"/>
      <c r="BR811" s="47"/>
      <c r="BS811" s="47"/>
      <c r="BT811" s="47"/>
      <c r="BU811" s="47"/>
      <c r="BV811" s="47"/>
      <c r="BW811" s="47"/>
      <c r="BX811" s="47"/>
      <c r="BY811" s="47"/>
      <c r="BZ811" s="47"/>
      <c r="CA811" s="47"/>
      <c r="CB811" s="47"/>
      <c r="CC811" s="47"/>
      <c r="CD811" s="47"/>
      <c r="CE811" s="47"/>
      <c r="CF811" s="47"/>
      <c r="CG811" s="47"/>
      <c r="CH811" s="47"/>
    </row>
    <row r="812" spans="1:86" s="3" customFormat="1">
      <c r="A812" s="21" t="s">
        <v>100</v>
      </c>
      <c r="B812" s="20" t="s">
        <v>49</v>
      </c>
      <c r="C812" s="20" t="s">
        <v>5</v>
      </c>
      <c r="D812" s="20" t="s">
        <v>14</v>
      </c>
      <c r="E812" s="20" t="s">
        <v>375</v>
      </c>
      <c r="F812" s="20" t="s">
        <v>98</v>
      </c>
      <c r="G812" s="100">
        <f t="shared" si="193"/>
        <v>612.5</v>
      </c>
      <c r="H812" s="100">
        <f t="shared" si="193"/>
        <v>0</v>
      </c>
      <c r="I812" s="100">
        <f t="shared" ref="I812:I875" si="194">G812+H812</f>
        <v>612.5</v>
      </c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  <c r="AA812" s="47"/>
      <c r="AB812" s="47"/>
      <c r="AC812" s="47"/>
      <c r="AD812" s="47"/>
      <c r="AE812" s="47"/>
      <c r="AF812" s="47"/>
      <c r="AG812" s="47"/>
      <c r="AH812" s="47"/>
      <c r="AI812" s="47"/>
      <c r="AJ812" s="47"/>
      <c r="AK812" s="47"/>
      <c r="AL812" s="47"/>
      <c r="AM812" s="47"/>
      <c r="AN812" s="47"/>
      <c r="AO812" s="47"/>
      <c r="AP812" s="47"/>
      <c r="AQ812" s="47"/>
      <c r="AR812" s="47"/>
      <c r="AS812" s="47"/>
      <c r="AT812" s="47"/>
      <c r="AU812" s="47"/>
      <c r="AV812" s="47"/>
      <c r="AW812" s="47"/>
      <c r="AX812" s="47"/>
      <c r="AY812" s="47"/>
      <c r="AZ812" s="47"/>
      <c r="BA812" s="47"/>
      <c r="BB812" s="47"/>
      <c r="BC812" s="47"/>
      <c r="BD812" s="47"/>
      <c r="BE812" s="47"/>
      <c r="BF812" s="47"/>
      <c r="BG812" s="47"/>
      <c r="BH812" s="47"/>
      <c r="BI812" s="47"/>
      <c r="BJ812" s="47"/>
      <c r="BK812" s="47"/>
      <c r="BL812" s="47"/>
      <c r="BM812" s="47"/>
      <c r="BN812" s="47"/>
      <c r="BO812" s="47"/>
      <c r="BP812" s="47"/>
      <c r="BQ812" s="47"/>
      <c r="BR812" s="47"/>
      <c r="BS812" s="47"/>
      <c r="BT812" s="47"/>
      <c r="BU812" s="47"/>
      <c r="BV812" s="47"/>
      <c r="BW812" s="47"/>
      <c r="BX812" s="47"/>
      <c r="BY812" s="47"/>
      <c r="BZ812" s="47"/>
      <c r="CA812" s="47"/>
      <c r="CB812" s="47"/>
      <c r="CC812" s="47"/>
      <c r="CD812" s="47"/>
      <c r="CE812" s="47"/>
      <c r="CF812" s="47"/>
      <c r="CG812" s="47"/>
      <c r="CH812" s="47"/>
    </row>
    <row r="813" spans="1:86" s="3" customFormat="1">
      <c r="A813" s="67" t="s">
        <v>101</v>
      </c>
      <c r="B813" s="51" t="s">
        <v>49</v>
      </c>
      <c r="C813" s="51" t="s">
        <v>5</v>
      </c>
      <c r="D813" s="51" t="s">
        <v>14</v>
      </c>
      <c r="E813" s="20" t="s">
        <v>375</v>
      </c>
      <c r="F813" s="51" t="s">
        <v>99</v>
      </c>
      <c r="G813" s="108">
        <v>612.5</v>
      </c>
      <c r="H813" s="103"/>
      <c r="I813" s="100">
        <f t="shared" si="194"/>
        <v>612.5</v>
      </c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  <c r="AA813" s="47"/>
      <c r="AB813" s="47"/>
      <c r="AC813" s="47"/>
      <c r="AD813" s="47"/>
      <c r="AE813" s="47"/>
      <c r="AF813" s="47"/>
      <c r="AG813" s="47"/>
      <c r="AH813" s="47"/>
      <c r="AI813" s="47"/>
      <c r="AJ813" s="47"/>
      <c r="AK813" s="47"/>
      <c r="AL813" s="47"/>
      <c r="AM813" s="47"/>
      <c r="AN813" s="47"/>
      <c r="AO813" s="47"/>
      <c r="AP813" s="47"/>
      <c r="AQ813" s="47"/>
      <c r="AR813" s="47"/>
      <c r="AS813" s="47"/>
      <c r="AT813" s="47"/>
      <c r="AU813" s="47"/>
      <c r="AV813" s="47"/>
      <c r="AW813" s="47"/>
      <c r="AX813" s="47"/>
      <c r="AY813" s="47"/>
      <c r="AZ813" s="47"/>
      <c r="BA813" s="47"/>
      <c r="BB813" s="47"/>
      <c r="BC813" s="47"/>
      <c r="BD813" s="47"/>
      <c r="BE813" s="47"/>
      <c r="BF813" s="47"/>
      <c r="BG813" s="47"/>
      <c r="BH813" s="47"/>
      <c r="BI813" s="47"/>
      <c r="BJ813" s="47"/>
      <c r="BK813" s="47"/>
      <c r="BL813" s="47"/>
      <c r="BM813" s="47"/>
      <c r="BN813" s="47"/>
      <c r="BO813" s="47"/>
      <c r="BP813" s="47"/>
      <c r="BQ813" s="47"/>
      <c r="BR813" s="47"/>
      <c r="BS813" s="47"/>
      <c r="BT813" s="47"/>
      <c r="BU813" s="47"/>
      <c r="BV813" s="47"/>
      <c r="BW813" s="47"/>
      <c r="BX813" s="47"/>
      <c r="BY813" s="47"/>
      <c r="BZ813" s="47"/>
      <c r="CA813" s="47"/>
      <c r="CB813" s="47"/>
      <c r="CC813" s="47"/>
      <c r="CD813" s="47"/>
      <c r="CE813" s="47"/>
      <c r="CF813" s="47"/>
      <c r="CG813" s="47"/>
      <c r="CH813" s="47"/>
    </row>
    <row r="814" spans="1:86" s="3" customFormat="1" ht="24">
      <c r="A814" s="22" t="s">
        <v>29</v>
      </c>
      <c r="B814" s="18" t="s">
        <v>49</v>
      </c>
      <c r="C814" s="18" t="s">
        <v>5</v>
      </c>
      <c r="D814" s="18" t="s">
        <v>15</v>
      </c>
      <c r="E814" s="18"/>
      <c r="F814" s="18"/>
      <c r="G814" s="99">
        <f t="shared" ref="G814:H816" si="195">G815</f>
        <v>7479.5999999999995</v>
      </c>
      <c r="H814" s="99">
        <f t="shared" si="195"/>
        <v>0</v>
      </c>
      <c r="I814" s="99">
        <f t="shared" si="194"/>
        <v>7479.5999999999995</v>
      </c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  <c r="AA814" s="47"/>
      <c r="AB814" s="47"/>
      <c r="AC814" s="47"/>
      <c r="AD814" s="47"/>
      <c r="AE814" s="47"/>
      <c r="AF814" s="47"/>
      <c r="AG814" s="47"/>
      <c r="AH814" s="47"/>
      <c r="AI814" s="47"/>
      <c r="AJ814" s="47"/>
      <c r="AK814" s="47"/>
      <c r="AL814" s="47"/>
      <c r="AM814" s="47"/>
      <c r="AN814" s="47"/>
      <c r="AO814" s="47"/>
      <c r="AP814" s="47"/>
      <c r="AQ814" s="47"/>
      <c r="AR814" s="47"/>
      <c r="AS814" s="47"/>
      <c r="AT814" s="47"/>
      <c r="AU814" s="47"/>
      <c r="AV814" s="47"/>
      <c r="AW814" s="47"/>
      <c r="AX814" s="47"/>
      <c r="AY814" s="47"/>
      <c r="AZ814" s="47"/>
      <c r="BA814" s="47"/>
      <c r="BB814" s="47"/>
      <c r="BC814" s="47"/>
      <c r="BD814" s="47"/>
      <c r="BE814" s="47"/>
      <c r="BF814" s="47"/>
      <c r="BG814" s="47"/>
      <c r="BH814" s="47"/>
      <c r="BI814" s="47"/>
      <c r="BJ814" s="47"/>
      <c r="BK814" s="47"/>
      <c r="BL814" s="47"/>
      <c r="BM814" s="47"/>
      <c r="BN814" s="47"/>
      <c r="BO814" s="47"/>
      <c r="BP814" s="47"/>
      <c r="BQ814" s="47"/>
      <c r="BR814" s="47"/>
      <c r="BS814" s="47"/>
      <c r="BT814" s="47"/>
      <c r="BU814" s="47"/>
      <c r="BV814" s="47"/>
      <c r="BW814" s="47"/>
      <c r="BX814" s="47"/>
      <c r="BY814" s="47"/>
      <c r="BZ814" s="47"/>
      <c r="CA814" s="47"/>
      <c r="CB814" s="47"/>
      <c r="CC814" s="47"/>
      <c r="CD814" s="47"/>
      <c r="CE814" s="47"/>
      <c r="CF814" s="47"/>
      <c r="CG814" s="47"/>
      <c r="CH814" s="47"/>
    </row>
    <row r="815" spans="1:86" s="3" customFormat="1">
      <c r="A815" s="21" t="s">
        <v>394</v>
      </c>
      <c r="B815" s="20" t="s">
        <v>49</v>
      </c>
      <c r="C815" s="20" t="s">
        <v>5</v>
      </c>
      <c r="D815" s="20" t="s">
        <v>15</v>
      </c>
      <c r="E815" s="20" t="s">
        <v>173</v>
      </c>
      <c r="F815" s="20"/>
      <c r="G815" s="100">
        <f t="shared" si="195"/>
        <v>7479.5999999999995</v>
      </c>
      <c r="H815" s="100">
        <f t="shared" si="195"/>
        <v>0</v>
      </c>
      <c r="I815" s="100">
        <f t="shared" si="194"/>
        <v>7479.5999999999995</v>
      </c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  <c r="AA815" s="47"/>
      <c r="AB815" s="47"/>
      <c r="AC815" s="47"/>
      <c r="AD815" s="47"/>
      <c r="AE815" s="47"/>
      <c r="AF815" s="47"/>
      <c r="AG815" s="47"/>
      <c r="AH815" s="47"/>
      <c r="AI815" s="47"/>
      <c r="AJ815" s="47"/>
      <c r="AK815" s="47"/>
      <c r="AL815" s="47"/>
      <c r="AM815" s="47"/>
      <c r="AN815" s="47"/>
      <c r="AO815" s="47"/>
      <c r="AP815" s="47"/>
      <c r="AQ815" s="47"/>
      <c r="AR815" s="47"/>
      <c r="AS815" s="47"/>
      <c r="AT815" s="47"/>
      <c r="AU815" s="47"/>
      <c r="AV815" s="47"/>
      <c r="AW815" s="47"/>
      <c r="AX815" s="47"/>
      <c r="AY815" s="47"/>
      <c r="AZ815" s="47"/>
      <c r="BA815" s="47"/>
      <c r="BB815" s="47"/>
      <c r="BC815" s="47"/>
      <c r="BD815" s="47"/>
      <c r="BE815" s="47"/>
      <c r="BF815" s="47"/>
      <c r="BG815" s="47"/>
      <c r="BH815" s="47"/>
      <c r="BI815" s="47"/>
      <c r="BJ815" s="47"/>
      <c r="BK815" s="47"/>
      <c r="BL815" s="47"/>
      <c r="BM815" s="47"/>
      <c r="BN815" s="47"/>
      <c r="BO815" s="47"/>
      <c r="BP815" s="47"/>
      <c r="BQ815" s="47"/>
      <c r="BR815" s="47"/>
      <c r="BS815" s="47"/>
      <c r="BT815" s="47"/>
      <c r="BU815" s="47"/>
      <c r="BV815" s="47"/>
      <c r="BW815" s="47"/>
      <c r="BX815" s="47"/>
      <c r="BY815" s="47"/>
      <c r="BZ815" s="47"/>
      <c r="CA815" s="47"/>
      <c r="CB815" s="47"/>
      <c r="CC815" s="47"/>
      <c r="CD815" s="47"/>
      <c r="CE815" s="47"/>
      <c r="CF815" s="47"/>
      <c r="CG815" s="47"/>
      <c r="CH815" s="47"/>
    </row>
    <row r="816" spans="1:86" s="12" customFormat="1">
      <c r="A816" s="21" t="s">
        <v>395</v>
      </c>
      <c r="B816" s="20" t="s">
        <v>49</v>
      </c>
      <c r="C816" s="20" t="s">
        <v>5</v>
      </c>
      <c r="D816" s="20" t="s">
        <v>15</v>
      </c>
      <c r="E816" s="20" t="s">
        <v>174</v>
      </c>
      <c r="F816" s="20"/>
      <c r="G816" s="100">
        <f t="shared" si="195"/>
        <v>7479.5999999999995</v>
      </c>
      <c r="H816" s="100">
        <f t="shared" si="195"/>
        <v>0</v>
      </c>
      <c r="I816" s="100">
        <f t="shared" si="194"/>
        <v>7479.5999999999995</v>
      </c>
      <c r="J816" s="47"/>
      <c r="K816" s="47"/>
      <c r="L816" s="47"/>
      <c r="M816" s="47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  <c r="AB816" s="49"/>
      <c r="AC816" s="49"/>
      <c r="AD816" s="49"/>
      <c r="AE816" s="49"/>
      <c r="AF816" s="49"/>
      <c r="AG816" s="49"/>
      <c r="AH816" s="49"/>
      <c r="AI816" s="49"/>
      <c r="AJ816" s="49"/>
      <c r="AK816" s="49"/>
      <c r="AL816" s="49"/>
      <c r="AM816" s="49"/>
      <c r="AN816" s="49"/>
      <c r="AO816" s="49"/>
      <c r="AP816" s="49"/>
      <c r="AQ816" s="49"/>
      <c r="AR816" s="49"/>
      <c r="AS816" s="49"/>
      <c r="AT816" s="49"/>
      <c r="AU816" s="49"/>
      <c r="AV816" s="49"/>
      <c r="AW816" s="49"/>
      <c r="AX816" s="49"/>
      <c r="AY816" s="49"/>
      <c r="AZ816" s="49"/>
      <c r="BA816" s="49"/>
      <c r="BB816" s="49"/>
      <c r="BC816" s="49"/>
      <c r="BD816" s="49"/>
      <c r="BE816" s="49"/>
      <c r="BF816" s="49"/>
      <c r="BG816" s="49"/>
      <c r="BH816" s="49"/>
      <c r="BI816" s="49"/>
      <c r="BJ816" s="49"/>
      <c r="BK816" s="49"/>
      <c r="BL816" s="49"/>
      <c r="BM816" s="49"/>
      <c r="BN816" s="49"/>
      <c r="BO816" s="49"/>
      <c r="BP816" s="49"/>
      <c r="BQ816" s="49"/>
      <c r="BR816" s="49"/>
      <c r="BS816" s="49"/>
      <c r="BT816" s="49"/>
      <c r="BU816" s="49"/>
      <c r="BV816" s="49"/>
      <c r="BW816" s="49"/>
      <c r="BX816" s="49"/>
      <c r="BY816" s="49"/>
      <c r="BZ816" s="49"/>
      <c r="CA816" s="49"/>
      <c r="CB816" s="49"/>
      <c r="CC816" s="49"/>
      <c r="CD816" s="49"/>
      <c r="CE816" s="49"/>
      <c r="CF816" s="49"/>
      <c r="CG816" s="49"/>
      <c r="CH816" s="49"/>
    </row>
    <row r="817" spans="1:86" s="14" customFormat="1" ht="12">
      <c r="A817" s="21" t="s">
        <v>57</v>
      </c>
      <c r="B817" s="20" t="s">
        <v>49</v>
      </c>
      <c r="C817" s="20" t="s">
        <v>5</v>
      </c>
      <c r="D817" s="20" t="s">
        <v>15</v>
      </c>
      <c r="E817" s="20" t="s">
        <v>175</v>
      </c>
      <c r="F817" s="20"/>
      <c r="G817" s="100">
        <f>G818+G820+G822</f>
        <v>7479.5999999999995</v>
      </c>
      <c r="H817" s="100">
        <f t="shared" ref="H817" si="196">H818+H820+H822</f>
        <v>0</v>
      </c>
      <c r="I817" s="100">
        <f t="shared" si="194"/>
        <v>7479.5999999999995</v>
      </c>
      <c r="J817" s="45"/>
      <c r="K817" s="45"/>
      <c r="L817" s="45"/>
      <c r="M817" s="45"/>
      <c r="N817" s="45"/>
      <c r="O817" s="45"/>
      <c r="P817" s="45"/>
      <c r="Q817" s="45"/>
      <c r="R817" s="45"/>
      <c r="S817" s="45"/>
      <c r="T817" s="45"/>
      <c r="U817" s="45"/>
      <c r="V817" s="45"/>
      <c r="W817" s="45"/>
      <c r="X817" s="45"/>
      <c r="Y817" s="45"/>
      <c r="Z817" s="45"/>
      <c r="AA817" s="45"/>
      <c r="AB817" s="45"/>
      <c r="AC817" s="45"/>
      <c r="AD817" s="45"/>
      <c r="AE817" s="45"/>
      <c r="AF817" s="45"/>
      <c r="AG817" s="45"/>
      <c r="AH817" s="45"/>
      <c r="AI817" s="45"/>
      <c r="AJ817" s="45"/>
      <c r="AK817" s="45"/>
      <c r="AL817" s="45"/>
      <c r="AM817" s="45"/>
      <c r="AN817" s="45"/>
      <c r="AO817" s="45"/>
      <c r="AP817" s="45"/>
      <c r="AQ817" s="45"/>
      <c r="AR817" s="45"/>
      <c r="AS817" s="45"/>
      <c r="AT817" s="45"/>
      <c r="AU817" s="45"/>
      <c r="AV817" s="45"/>
      <c r="AW817" s="45"/>
      <c r="AX817" s="45"/>
      <c r="AY817" s="45"/>
      <c r="AZ817" s="45"/>
      <c r="BA817" s="45"/>
      <c r="BB817" s="45"/>
      <c r="BC817" s="45"/>
      <c r="BD817" s="45"/>
      <c r="BE817" s="45"/>
      <c r="BF817" s="45"/>
      <c r="BG817" s="45"/>
      <c r="BH817" s="45"/>
      <c r="BI817" s="45"/>
      <c r="BJ817" s="45"/>
      <c r="BK817" s="45"/>
      <c r="BL817" s="45"/>
      <c r="BM817" s="45"/>
      <c r="BN817" s="45"/>
      <c r="BO817" s="45"/>
      <c r="BP817" s="45"/>
      <c r="BQ817" s="45"/>
      <c r="BR817" s="45"/>
      <c r="BS817" s="45"/>
      <c r="BT817" s="45"/>
      <c r="BU817" s="45"/>
      <c r="BV817" s="45"/>
      <c r="BW817" s="45"/>
      <c r="BX817" s="45"/>
      <c r="BY817" s="45"/>
      <c r="BZ817" s="45"/>
      <c r="CA817" s="45"/>
      <c r="CB817" s="45"/>
      <c r="CC817" s="45"/>
      <c r="CD817" s="45"/>
      <c r="CE817" s="45"/>
      <c r="CF817" s="45"/>
      <c r="CG817" s="45"/>
      <c r="CH817" s="45"/>
    </row>
    <row r="818" spans="1:86" s="13" customFormat="1" ht="24">
      <c r="A818" s="21" t="s">
        <v>483</v>
      </c>
      <c r="B818" s="20" t="s">
        <v>49</v>
      </c>
      <c r="C818" s="20" t="s">
        <v>5</v>
      </c>
      <c r="D818" s="20" t="s">
        <v>15</v>
      </c>
      <c r="E818" s="20" t="s">
        <v>175</v>
      </c>
      <c r="F818" s="20" t="s">
        <v>58</v>
      </c>
      <c r="G818" s="100">
        <f>G819</f>
        <v>6795.2</v>
      </c>
      <c r="H818" s="100">
        <f t="shared" ref="H818" si="197">H819</f>
        <v>5.0999999999999996</v>
      </c>
      <c r="I818" s="100">
        <f t="shared" si="194"/>
        <v>6800.3</v>
      </c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  <c r="AH818" s="46"/>
      <c r="AI818" s="46"/>
      <c r="AJ818" s="46"/>
      <c r="AK818" s="46"/>
      <c r="AL818" s="46"/>
      <c r="AM818" s="46"/>
      <c r="AN818" s="46"/>
      <c r="AO818" s="46"/>
      <c r="AP818" s="46"/>
      <c r="AQ818" s="46"/>
      <c r="AR818" s="46"/>
      <c r="AS818" s="46"/>
      <c r="AT818" s="46"/>
      <c r="AU818" s="46"/>
      <c r="AV818" s="46"/>
      <c r="AW818" s="46"/>
      <c r="AX818" s="46"/>
      <c r="AY818" s="46"/>
      <c r="AZ818" s="46"/>
      <c r="BA818" s="46"/>
      <c r="BB818" s="46"/>
      <c r="BC818" s="46"/>
      <c r="BD818" s="46"/>
      <c r="BE818" s="46"/>
      <c r="BF818" s="46"/>
      <c r="BG818" s="46"/>
      <c r="BH818" s="46"/>
      <c r="BI818" s="46"/>
      <c r="BJ818" s="46"/>
      <c r="BK818" s="46"/>
      <c r="BL818" s="46"/>
      <c r="BM818" s="46"/>
      <c r="BN818" s="46"/>
      <c r="BO818" s="46"/>
      <c r="BP818" s="46"/>
      <c r="BQ818" s="46"/>
      <c r="BR818" s="46"/>
      <c r="BS818" s="46"/>
      <c r="BT818" s="46"/>
      <c r="BU818" s="46"/>
      <c r="BV818" s="46"/>
      <c r="BW818" s="46"/>
      <c r="BX818" s="46"/>
      <c r="BY818" s="46"/>
      <c r="BZ818" s="46"/>
      <c r="CA818" s="46"/>
      <c r="CB818" s="46"/>
      <c r="CC818" s="46"/>
      <c r="CD818" s="46"/>
      <c r="CE818" s="46"/>
      <c r="CF818" s="46"/>
      <c r="CG818" s="46"/>
      <c r="CH818" s="46"/>
    </row>
    <row r="819" spans="1:86" s="13" customFormat="1" ht="12">
      <c r="A819" s="21" t="s">
        <v>61</v>
      </c>
      <c r="B819" s="20" t="s">
        <v>49</v>
      </c>
      <c r="C819" s="20" t="s">
        <v>5</v>
      </c>
      <c r="D819" s="20" t="s">
        <v>15</v>
      </c>
      <c r="E819" s="20" t="s">
        <v>175</v>
      </c>
      <c r="F819" s="20" t="s">
        <v>60</v>
      </c>
      <c r="G819" s="100">
        <v>6795.2</v>
      </c>
      <c r="H819" s="103">
        <f>5.1</f>
        <v>5.0999999999999996</v>
      </c>
      <c r="I819" s="100">
        <f t="shared" si="194"/>
        <v>6800.3</v>
      </c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  <c r="AH819" s="46"/>
      <c r="AI819" s="46"/>
      <c r="AJ819" s="46"/>
      <c r="AK819" s="46"/>
      <c r="AL819" s="46"/>
      <c r="AM819" s="46"/>
      <c r="AN819" s="46"/>
      <c r="AO819" s="46"/>
      <c r="AP819" s="46"/>
      <c r="AQ819" s="46"/>
      <c r="AR819" s="46"/>
      <c r="AS819" s="46"/>
      <c r="AT819" s="46"/>
      <c r="AU819" s="46"/>
      <c r="AV819" s="46"/>
      <c r="AW819" s="46"/>
      <c r="AX819" s="46"/>
      <c r="AY819" s="46"/>
      <c r="AZ819" s="46"/>
      <c r="BA819" s="46"/>
      <c r="BB819" s="46"/>
      <c r="BC819" s="46"/>
      <c r="BD819" s="46"/>
      <c r="BE819" s="46"/>
      <c r="BF819" s="46"/>
      <c r="BG819" s="46"/>
      <c r="BH819" s="46"/>
      <c r="BI819" s="46"/>
      <c r="BJ819" s="46"/>
      <c r="BK819" s="46"/>
      <c r="BL819" s="46"/>
      <c r="BM819" s="46"/>
      <c r="BN819" s="46"/>
      <c r="BO819" s="46"/>
      <c r="BP819" s="46"/>
      <c r="BQ819" s="46"/>
      <c r="BR819" s="46"/>
      <c r="BS819" s="46"/>
      <c r="BT819" s="46"/>
      <c r="BU819" s="46"/>
      <c r="BV819" s="46"/>
      <c r="BW819" s="46"/>
      <c r="BX819" s="46"/>
      <c r="BY819" s="46"/>
      <c r="BZ819" s="46"/>
      <c r="CA819" s="46"/>
      <c r="CB819" s="46"/>
      <c r="CC819" s="46"/>
      <c r="CD819" s="46"/>
      <c r="CE819" s="46"/>
      <c r="CF819" s="46"/>
      <c r="CG819" s="46"/>
      <c r="CH819" s="46"/>
    </row>
    <row r="820" spans="1:86" s="13" customFormat="1" ht="12">
      <c r="A820" s="21" t="s">
        <v>485</v>
      </c>
      <c r="B820" s="20" t="s">
        <v>49</v>
      </c>
      <c r="C820" s="20" t="s">
        <v>5</v>
      </c>
      <c r="D820" s="20" t="s">
        <v>15</v>
      </c>
      <c r="E820" s="20" t="s">
        <v>175</v>
      </c>
      <c r="F820" s="20" t="s">
        <v>65</v>
      </c>
      <c r="G820" s="100">
        <f>G821</f>
        <v>684.4</v>
      </c>
      <c r="H820" s="100">
        <f t="shared" ref="H820" si="198">H821</f>
        <v>-5.0999999999999996</v>
      </c>
      <c r="I820" s="100">
        <f t="shared" si="194"/>
        <v>679.3</v>
      </c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  <c r="AH820" s="46"/>
      <c r="AI820" s="46"/>
      <c r="AJ820" s="46"/>
      <c r="AK820" s="46"/>
      <c r="AL820" s="46"/>
      <c r="AM820" s="46"/>
      <c r="AN820" s="46"/>
      <c r="AO820" s="46"/>
      <c r="AP820" s="46"/>
      <c r="AQ820" s="46"/>
      <c r="AR820" s="46"/>
      <c r="AS820" s="46"/>
      <c r="AT820" s="46"/>
      <c r="AU820" s="46"/>
      <c r="AV820" s="46"/>
      <c r="AW820" s="46"/>
      <c r="AX820" s="46"/>
      <c r="AY820" s="46"/>
      <c r="AZ820" s="46"/>
      <c r="BA820" s="46"/>
      <c r="BB820" s="46"/>
      <c r="BC820" s="46"/>
      <c r="BD820" s="46"/>
      <c r="BE820" s="46"/>
      <c r="BF820" s="46"/>
      <c r="BG820" s="46"/>
      <c r="BH820" s="46"/>
      <c r="BI820" s="46"/>
      <c r="BJ820" s="46"/>
      <c r="BK820" s="46"/>
      <c r="BL820" s="46"/>
      <c r="BM820" s="46"/>
      <c r="BN820" s="46"/>
      <c r="BO820" s="46"/>
      <c r="BP820" s="46"/>
      <c r="BQ820" s="46"/>
      <c r="BR820" s="46"/>
      <c r="BS820" s="46"/>
      <c r="BT820" s="46"/>
      <c r="BU820" s="46"/>
      <c r="BV820" s="46"/>
      <c r="BW820" s="46"/>
      <c r="BX820" s="46"/>
      <c r="BY820" s="46"/>
      <c r="BZ820" s="46"/>
      <c r="CA820" s="46"/>
      <c r="CB820" s="46"/>
      <c r="CC820" s="46"/>
      <c r="CD820" s="46"/>
      <c r="CE820" s="46"/>
      <c r="CF820" s="46"/>
      <c r="CG820" s="46"/>
      <c r="CH820" s="46"/>
    </row>
    <row r="821" spans="1:86" s="13" customFormat="1" ht="14.25" customHeight="1">
      <c r="A821" s="21" t="s">
        <v>86</v>
      </c>
      <c r="B821" s="20" t="s">
        <v>49</v>
      </c>
      <c r="C821" s="20" t="s">
        <v>5</v>
      </c>
      <c r="D821" s="20" t="s">
        <v>15</v>
      </c>
      <c r="E821" s="20" t="s">
        <v>175</v>
      </c>
      <c r="F821" s="20" t="s">
        <v>66</v>
      </c>
      <c r="G821" s="100">
        <v>684.4</v>
      </c>
      <c r="H821" s="103">
        <f>-5.1</f>
        <v>-5.0999999999999996</v>
      </c>
      <c r="I821" s="100">
        <f t="shared" si="194"/>
        <v>679.3</v>
      </c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  <c r="AH821" s="46"/>
      <c r="AI821" s="46"/>
      <c r="AJ821" s="46"/>
      <c r="AK821" s="46"/>
      <c r="AL821" s="46"/>
      <c r="AM821" s="46"/>
      <c r="AN821" s="46"/>
      <c r="AO821" s="46"/>
      <c r="AP821" s="46"/>
      <c r="AQ821" s="46"/>
      <c r="AR821" s="46"/>
      <c r="AS821" s="46"/>
      <c r="AT821" s="46"/>
      <c r="AU821" s="46"/>
      <c r="AV821" s="46"/>
      <c r="AW821" s="46"/>
      <c r="AX821" s="46"/>
      <c r="AY821" s="46"/>
      <c r="AZ821" s="46"/>
      <c r="BA821" s="46"/>
      <c r="BB821" s="46"/>
      <c r="BC821" s="46"/>
      <c r="BD821" s="46"/>
      <c r="BE821" s="46"/>
      <c r="BF821" s="46"/>
      <c r="BG821" s="46"/>
      <c r="BH821" s="46"/>
      <c r="BI821" s="46"/>
      <c r="BJ821" s="46"/>
      <c r="BK821" s="46"/>
      <c r="BL821" s="46"/>
      <c r="BM821" s="46"/>
      <c r="BN821" s="46"/>
      <c r="BO821" s="46"/>
      <c r="BP821" s="46"/>
      <c r="BQ821" s="46"/>
      <c r="BR821" s="46"/>
      <c r="BS821" s="46"/>
      <c r="BT821" s="46"/>
      <c r="BU821" s="46"/>
      <c r="BV821" s="46"/>
      <c r="BW821" s="46"/>
      <c r="BX821" s="46"/>
      <c r="BY821" s="46"/>
      <c r="BZ821" s="46"/>
      <c r="CA821" s="46"/>
      <c r="CB821" s="46"/>
      <c r="CC821" s="46"/>
      <c r="CD821" s="46"/>
      <c r="CE821" s="46"/>
      <c r="CF821" s="46"/>
      <c r="CG821" s="46"/>
      <c r="CH821" s="46"/>
    </row>
    <row r="822" spans="1:86" s="13" customFormat="1" ht="12" hidden="1">
      <c r="A822" s="21" t="s">
        <v>69</v>
      </c>
      <c r="B822" s="20" t="s">
        <v>49</v>
      </c>
      <c r="C822" s="20" t="s">
        <v>5</v>
      </c>
      <c r="D822" s="20" t="s">
        <v>15</v>
      </c>
      <c r="E822" s="20" t="s">
        <v>175</v>
      </c>
      <c r="F822" s="20" t="s">
        <v>22</v>
      </c>
      <c r="G822" s="100">
        <f>G823</f>
        <v>0</v>
      </c>
      <c r="H822" s="103"/>
      <c r="I822" s="98">
        <f t="shared" si="194"/>
        <v>0</v>
      </c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  <c r="AH822" s="46"/>
      <c r="AI822" s="46"/>
      <c r="AJ822" s="46"/>
      <c r="AK822" s="46"/>
      <c r="AL822" s="46"/>
      <c r="AM822" s="46"/>
      <c r="AN822" s="46"/>
      <c r="AO822" s="46"/>
      <c r="AP822" s="46"/>
      <c r="AQ822" s="46"/>
      <c r="AR822" s="46"/>
      <c r="AS822" s="46"/>
      <c r="AT822" s="46"/>
      <c r="AU822" s="46"/>
      <c r="AV822" s="46"/>
      <c r="AW822" s="46"/>
      <c r="AX822" s="46"/>
      <c r="AY822" s="46"/>
      <c r="AZ822" s="46"/>
      <c r="BA822" s="46"/>
      <c r="BB822" s="46"/>
      <c r="BC822" s="46"/>
      <c r="BD822" s="46"/>
      <c r="BE822" s="46"/>
      <c r="BF822" s="46"/>
      <c r="BG822" s="46"/>
      <c r="BH822" s="46"/>
      <c r="BI822" s="46"/>
      <c r="BJ822" s="46"/>
      <c r="BK822" s="46"/>
      <c r="BL822" s="46"/>
      <c r="BM822" s="46"/>
      <c r="BN822" s="46"/>
      <c r="BO822" s="46"/>
      <c r="BP822" s="46"/>
      <c r="BQ822" s="46"/>
      <c r="BR822" s="46"/>
      <c r="BS822" s="46"/>
      <c r="BT822" s="46"/>
      <c r="BU822" s="46"/>
      <c r="BV822" s="46"/>
      <c r="BW822" s="46"/>
      <c r="BX822" s="46"/>
      <c r="BY822" s="46"/>
      <c r="BZ822" s="46"/>
      <c r="CA822" s="46"/>
      <c r="CB822" s="46"/>
      <c r="CC822" s="46"/>
      <c r="CD822" s="46"/>
      <c r="CE822" s="46"/>
      <c r="CF822" s="46"/>
      <c r="CG822" s="46"/>
      <c r="CH822" s="46"/>
    </row>
    <row r="823" spans="1:86" s="13" customFormat="1" ht="12" hidden="1">
      <c r="A823" s="21" t="s">
        <v>70</v>
      </c>
      <c r="B823" s="20" t="s">
        <v>49</v>
      </c>
      <c r="C823" s="20" t="s">
        <v>5</v>
      </c>
      <c r="D823" s="20" t="s">
        <v>15</v>
      </c>
      <c r="E823" s="20" t="s">
        <v>175</v>
      </c>
      <c r="F823" s="20" t="s">
        <v>68</v>
      </c>
      <c r="G823" s="100"/>
      <c r="H823" s="103"/>
      <c r="I823" s="98">
        <f t="shared" si="194"/>
        <v>0</v>
      </c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  <c r="AG823" s="46"/>
      <c r="AH823" s="46"/>
      <c r="AI823" s="46"/>
      <c r="AJ823" s="46"/>
      <c r="AK823" s="46"/>
      <c r="AL823" s="46"/>
      <c r="AM823" s="46"/>
      <c r="AN823" s="46"/>
      <c r="AO823" s="46"/>
      <c r="AP823" s="46"/>
      <c r="AQ823" s="46"/>
      <c r="AR823" s="46"/>
      <c r="AS823" s="46"/>
      <c r="AT823" s="46"/>
      <c r="AU823" s="46"/>
      <c r="AV823" s="46"/>
      <c r="AW823" s="46"/>
      <c r="AX823" s="46"/>
      <c r="AY823" s="46"/>
      <c r="AZ823" s="46"/>
      <c r="BA823" s="46"/>
      <c r="BB823" s="46"/>
      <c r="BC823" s="46"/>
      <c r="BD823" s="46"/>
      <c r="BE823" s="46"/>
      <c r="BF823" s="46"/>
      <c r="BG823" s="46"/>
      <c r="BH823" s="46"/>
      <c r="BI823" s="46"/>
      <c r="BJ823" s="46"/>
      <c r="BK823" s="46"/>
      <c r="BL823" s="46"/>
      <c r="BM823" s="46"/>
      <c r="BN823" s="46"/>
      <c r="BO823" s="46"/>
      <c r="BP823" s="46"/>
      <c r="BQ823" s="46"/>
      <c r="BR823" s="46"/>
      <c r="BS823" s="46"/>
      <c r="BT823" s="46"/>
      <c r="BU823" s="46"/>
      <c r="BV823" s="46"/>
      <c r="BW823" s="46"/>
      <c r="BX823" s="46"/>
      <c r="BY823" s="46"/>
      <c r="BZ823" s="46"/>
      <c r="CA823" s="46"/>
      <c r="CB823" s="46"/>
      <c r="CC823" s="46"/>
      <c r="CD823" s="46"/>
      <c r="CE823" s="46"/>
      <c r="CF823" s="46"/>
      <c r="CG823" s="46"/>
      <c r="CH823" s="46"/>
    </row>
    <row r="824" spans="1:86" s="13" customFormat="1" ht="12" hidden="1">
      <c r="A824" s="22" t="s">
        <v>191</v>
      </c>
      <c r="B824" s="18" t="s">
        <v>49</v>
      </c>
      <c r="C824" s="18" t="s">
        <v>5</v>
      </c>
      <c r="D824" s="18" t="s">
        <v>9</v>
      </c>
      <c r="E824" s="18"/>
      <c r="F824" s="18"/>
      <c r="G824" s="99">
        <f t="shared" ref="G824:G827" si="199">G825</f>
        <v>0</v>
      </c>
      <c r="H824" s="103"/>
      <c r="I824" s="98">
        <f t="shared" si="194"/>
        <v>0</v>
      </c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  <c r="AE824" s="46"/>
      <c r="AF824" s="46"/>
      <c r="AG824" s="46"/>
      <c r="AH824" s="46"/>
      <c r="AI824" s="46"/>
      <c r="AJ824" s="46"/>
      <c r="AK824" s="46"/>
      <c r="AL824" s="46"/>
      <c r="AM824" s="46"/>
      <c r="AN824" s="46"/>
      <c r="AO824" s="46"/>
      <c r="AP824" s="46"/>
      <c r="AQ824" s="46"/>
      <c r="AR824" s="46"/>
      <c r="AS824" s="46"/>
      <c r="AT824" s="46"/>
      <c r="AU824" s="46"/>
      <c r="AV824" s="46"/>
      <c r="AW824" s="46"/>
      <c r="AX824" s="46"/>
      <c r="AY824" s="46"/>
      <c r="AZ824" s="46"/>
      <c r="BA824" s="46"/>
      <c r="BB824" s="46"/>
      <c r="BC824" s="46"/>
      <c r="BD824" s="46"/>
      <c r="BE824" s="46"/>
      <c r="BF824" s="46"/>
      <c r="BG824" s="46"/>
      <c r="BH824" s="46"/>
      <c r="BI824" s="46"/>
      <c r="BJ824" s="46"/>
      <c r="BK824" s="46"/>
      <c r="BL824" s="46"/>
      <c r="BM824" s="46"/>
      <c r="BN824" s="46"/>
      <c r="BO824" s="46"/>
      <c r="BP824" s="46"/>
      <c r="BQ824" s="46"/>
      <c r="BR824" s="46"/>
      <c r="BS824" s="46"/>
      <c r="BT824" s="46"/>
      <c r="BU824" s="46"/>
      <c r="BV824" s="46"/>
      <c r="BW824" s="46"/>
      <c r="BX824" s="46"/>
      <c r="BY824" s="46"/>
      <c r="BZ824" s="46"/>
      <c r="CA824" s="46"/>
      <c r="CB824" s="46"/>
      <c r="CC824" s="46"/>
      <c r="CD824" s="46"/>
      <c r="CE824" s="46"/>
      <c r="CF824" s="46"/>
      <c r="CG824" s="46"/>
      <c r="CH824" s="46"/>
    </row>
    <row r="825" spans="1:86" s="13" customFormat="1" ht="12" hidden="1">
      <c r="A825" s="21" t="s">
        <v>190</v>
      </c>
      <c r="B825" s="20" t="s">
        <v>49</v>
      </c>
      <c r="C825" s="20" t="s">
        <v>5</v>
      </c>
      <c r="D825" s="20" t="s">
        <v>9</v>
      </c>
      <c r="E825" s="20" t="s">
        <v>189</v>
      </c>
      <c r="F825" s="20"/>
      <c r="G825" s="100">
        <f t="shared" si="199"/>
        <v>0</v>
      </c>
      <c r="H825" s="103"/>
      <c r="I825" s="98">
        <f t="shared" si="194"/>
        <v>0</v>
      </c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  <c r="AG825" s="46"/>
      <c r="AH825" s="46"/>
      <c r="AI825" s="46"/>
      <c r="AJ825" s="46"/>
      <c r="AK825" s="46"/>
      <c r="AL825" s="46"/>
      <c r="AM825" s="46"/>
      <c r="AN825" s="46"/>
      <c r="AO825" s="46"/>
      <c r="AP825" s="46"/>
      <c r="AQ825" s="46"/>
      <c r="AR825" s="46"/>
      <c r="AS825" s="46"/>
      <c r="AT825" s="46"/>
      <c r="AU825" s="46"/>
      <c r="AV825" s="46"/>
      <c r="AW825" s="46"/>
      <c r="AX825" s="46"/>
      <c r="AY825" s="46"/>
      <c r="AZ825" s="46"/>
      <c r="BA825" s="46"/>
      <c r="BB825" s="46"/>
      <c r="BC825" s="46"/>
      <c r="BD825" s="46"/>
      <c r="BE825" s="46"/>
      <c r="BF825" s="46"/>
      <c r="BG825" s="46"/>
      <c r="BH825" s="46"/>
      <c r="BI825" s="46"/>
      <c r="BJ825" s="46"/>
      <c r="BK825" s="46"/>
      <c r="BL825" s="46"/>
      <c r="BM825" s="46"/>
      <c r="BN825" s="46"/>
      <c r="BO825" s="46"/>
      <c r="BP825" s="46"/>
      <c r="BQ825" s="46"/>
      <c r="BR825" s="46"/>
      <c r="BS825" s="46"/>
      <c r="BT825" s="46"/>
      <c r="BU825" s="46"/>
      <c r="BV825" s="46"/>
      <c r="BW825" s="46"/>
      <c r="BX825" s="46"/>
      <c r="BY825" s="46"/>
      <c r="BZ825" s="46"/>
      <c r="CA825" s="46"/>
      <c r="CB825" s="46"/>
      <c r="CC825" s="46"/>
      <c r="CD825" s="46"/>
      <c r="CE825" s="46"/>
      <c r="CF825" s="46"/>
      <c r="CG825" s="46"/>
      <c r="CH825" s="46"/>
    </row>
    <row r="826" spans="1:86" s="13" customFormat="1" ht="12" hidden="1">
      <c r="A826" s="21" t="s">
        <v>237</v>
      </c>
      <c r="B826" s="20" t="s">
        <v>49</v>
      </c>
      <c r="C826" s="20" t="s">
        <v>5</v>
      </c>
      <c r="D826" s="20" t="s">
        <v>9</v>
      </c>
      <c r="E826" s="20" t="s">
        <v>231</v>
      </c>
      <c r="F826" s="20"/>
      <c r="G826" s="100">
        <f t="shared" si="199"/>
        <v>0</v>
      </c>
      <c r="H826" s="103"/>
      <c r="I826" s="98">
        <f t="shared" si="194"/>
        <v>0</v>
      </c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  <c r="AG826" s="46"/>
      <c r="AH826" s="46"/>
      <c r="AI826" s="46"/>
      <c r="AJ826" s="46"/>
      <c r="AK826" s="46"/>
      <c r="AL826" s="46"/>
      <c r="AM826" s="46"/>
      <c r="AN826" s="46"/>
      <c r="AO826" s="46"/>
      <c r="AP826" s="46"/>
      <c r="AQ826" s="46"/>
      <c r="AR826" s="46"/>
      <c r="AS826" s="46"/>
      <c r="AT826" s="46"/>
      <c r="AU826" s="46"/>
      <c r="AV826" s="46"/>
      <c r="AW826" s="46"/>
      <c r="AX826" s="46"/>
      <c r="AY826" s="46"/>
      <c r="AZ826" s="46"/>
      <c r="BA826" s="46"/>
      <c r="BB826" s="46"/>
      <c r="BC826" s="46"/>
      <c r="BD826" s="46"/>
      <c r="BE826" s="46"/>
      <c r="BF826" s="46"/>
      <c r="BG826" s="46"/>
      <c r="BH826" s="46"/>
      <c r="BI826" s="46"/>
      <c r="BJ826" s="46"/>
      <c r="BK826" s="46"/>
      <c r="BL826" s="46"/>
      <c r="BM826" s="46"/>
      <c r="BN826" s="46"/>
      <c r="BO826" s="46"/>
      <c r="BP826" s="46"/>
      <c r="BQ826" s="46"/>
      <c r="BR826" s="46"/>
      <c r="BS826" s="46"/>
      <c r="BT826" s="46"/>
      <c r="BU826" s="46"/>
      <c r="BV826" s="46"/>
      <c r="BW826" s="46"/>
      <c r="BX826" s="46"/>
      <c r="BY826" s="46"/>
      <c r="BZ826" s="46"/>
      <c r="CA826" s="46"/>
      <c r="CB826" s="46"/>
      <c r="CC826" s="46"/>
      <c r="CD826" s="46"/>
      <c r="CE826" s="46"/>
      <c r="CF826" s="46"/>
      <c r="CG826" s="46"/>
      <c r="CH826" s="46"/>
    </row>
    <row r="827" spans="1:86" s="66" customFormat="1" ht="12" hidden="1">
      <c r="A827" s="21" t="s">
        <v>69</v>
      </c>
      <c r="B827" s="20" t="s">
        <v>49</v>
      </c>
      <c r="C827" s="20" t="s">
        <v>5</v>
      </c>
      <c r="D827" s="20" t="s">
        <v>9</v>
      </c>
      <c r="E827" s="20" t="s">
        <v>231</v>
      </c>
      <c r="F827" s="20" t="s">
        <v>22</v>
      </c>
      <c r="G827" s="100">
        <f t="shared" si="199"/>
        <v>0</v>
      </c>
      <c r="H827" s="109"/>
      <c r="I827" s="98">
        <f t="shared" si="194"/>
        <v>0</v>
      </c>
      <c r="J827" s="45"/>
      <c r="K827" s="45"/>
      <c r="L827" s="45"/>
      <c r="M827" s="45"/>
      <c r="N827" s="65"/>
      <c r="O827" s="65"/>
      <c r="P827" s="65"/>
      <c r="Q827" s="65"/>
      <c r="R827" s="65"/>
      <c r="S827" s="65"/>
      <c r="T827" s="65"/>
      <c r="U827" s="65"/>
      <c r="V827" s="65"/>
      <c r="W827" s="65"/>
      <c r="X827" s="65"/>
      <c r="Y827" s="65"/>
      <c r="Z827" s="65"/>
      <c r="AA827" s="65"/>
      <c r="AB827" s="65"/>
      <c r="AC827" s="65"/>
      <c r="AD827" s="65"/>
      <c r="AE827" s="65"/>
      <c r="AF827" s="65"/>
      <c r="AG827" s="65"/>
      <c r="AH827" s="65"/>
      <c r="AI827" s="65"/>
      <c r="AJ827" s="65"/>
      <c r="AK827" s="65"/>
      <c r="AL827" s="65"/>
      <c r="AM827" s="65"/>
      <c r="AN827" s="65"/>
      <c r="AO827" s="65"/>
      <c r="AP827" s="65"/>
      <c r="AQ827" s="65"/>
      <c r="AR827" s="65"/>
      <c r="AS827" s="65"/>
      <c r="AT827" s="65"/>
      <c r="AU827" s="65"/>
      <c r="AV827" s="65"/>
      <c r="AW827" s="65"/>
      <c r="AX827" s="65"/>
      <c r="AY827" s="65"/>
      <c r="AZ827" s="65"/>
      <c r="BA827" s="65"/>
      <c r="BB827" s="65"/>
      <c r="BC827" s="65"/>
      <c r="BD827" s="65"/>
      <c r="BE827" s="65"/>
      <c r="BF827" s="65"/>
      <c r="BG827" s="65"/>
      <c r="BH827" s="65"/>
      <c r="BI827" s="65"/>
      <c r="BJ827" s="65"/>
      <c r="BK827" s="65"/>
      <c r="BL827" s="65"/>
      <c r="BM827" s="65"/>
      <c r="BN827" s="65"/>
      <c r="BO827" s="65"/>
      <c r="BP827" s="65"/>
      <c r="BQ827" s="65"/>
      <c r="BR827" s="65"/>
      <c r="BS827" s="65"/>
      <c r="BT827" s="65"/>
      <c r="BU827" s="65"/>
      <c r="BV827" s="65"/>
      <c r="BW827" s="65"/>
      <c r="BX827" s="65"/>
      <c r="BY827" s="65"/>
      <c r="BZ827" s="65"/>
      <c r="CA827" s="65"/>
      <c r="CB827" s="65"/>
      <c r="CC827" s="65"/>
      <c r="CD827" s="65"/>
      <c r="CE827" s="65"/>
      <c r="CF827" s="65"/>
      <c r="CG827" s="65"/>
      <c r="CH827" s="65"/>
    </row>
    <row r="828" spans="1:86" s="13" customFormat="1" ht="12" hidden="1">
      <c r="A828" s="21" t="s">
        <v>232</v>
      </c>
      <c r="B828" s="20" t="s">
        <v>49</v>
      </c>
      <c r="C828" s="20" t="s">
        <v>5</v>
      </c>
      <c r="D828" s="20" t="s">
        <v>9</v>
      </c>
      <c r="E828" s="20" t="s">
        <v>231</v>
      </c>
      <c r="F828" s="20" t="s">
        <v>230</v>
      </c>
      <c r="G828" s="100"/>
      <c r="H828" s="103"/>
      <c r="I828" s="98">
        <f t="shared" si="194"/>
        <v>0</v>
      </c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  <c r="AG828" s="46"/>
      <c r="AH828" s="46"/>
      <c r="AI828" s="46"/>
      <c r="AJ828" s="46"/>
      <c r="AK828" s="46"/>
      <c r="AL828" s="46"/>
      <c r="AM828" s="46"/>
      <c r="AN828" s="46"/>
      <c r="AO828" s="46"/>
      <c r="AP828" s="46"/>
      <c r="AQ828" s="46"/>
      <c r="AR828" s="46"/>
      <c r="AS828" s="46"/>
      <c r="AT828" s="46"/>
      <c r="AU828" s="46"/>
      <c r="AV828" s="46"/>
      <c r="AW828" s="46"/>
      <c r="AX828" s="46"/>
      <c r="AY828" s="46"/>
      <c r="AZ828" s="46"/>
      <c r="BA828" s="46"/>
      <c r="BB828" s="46"/>
      <c r="BC828" s="46"/>
      <c r="BD828" s="46"/>
      <c r="BE828" s="46"/>
      <c r="BF828" s="46"/>
      <c r="BG828" s="46"/>
      <c r="BH828" s="46"/>
      <c r="BI828" s="46"/>
      <c r="BJ828" s="46"/>
      <c r="BK828" s="46"/>
      <c r="BL828" s="46"/>
      <c r="BM828" s="46"/>
      <c r="BN828" s="46"/>
      <c r="BO828" s="46"/>
      <c r="BP828" s="46"/>
      <c r="BQ828" s="46"/>
      <c r="BR828" s="46"/>
      <c r="BS828" s="46"/>
      <c r="BT828" s="46"/>
      <c r="BU828" s="46"/>
      <c r="BV828" s="46"/>
      <c r="BW828" s="46"/>
      <c r="BX828" s="46"/>
      <c r="BY828" s="46"/>
      <c r="BZ828" s="46"/>
      <c r="CA828" s="46"/>
      <c r="CB828" s="46"/>
      <c r="CC828" s="46"/>
      <c r="CD828" s="46"/>
      <c r="CE828" s="46"/>
      <c r="CF828" s="46"/>
      <c r="CG828" s="46"/>
      <c r="CH828" s="46"/>
    </row>
    <row r="829" spans="1:86" s="13" customFormat="1" ht="12" hidden="1">
      <c r="A829" s="22" t="s">
        <v>11</v>
      </c>
      <c r="B829" s="18" t="s">
        <v>49</v>
      </c>
      <c r="C829" s="18" t="s">
        <v>5</v>
      </c>
      <c r="D829" s="18" t="s">
        <v>44</v>
      </c>
      <c r="E829" s="18"/>
      <c r="F829" s="18"/>
      <c r="G829" s="99">
        <f t="shared" ref="G829:H832" si="200">G830</f>
        <v>0</v>
      </c>
      <c r="H829" s="99">
        <f t="shared" si="200"/>
        <v>0</v>
      </c>
      <c r="I829" s="99">
        <f t="shared" si="194"/>
        <v>0</v>
      </c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  <c r="AH829" s="46"/>
      <c r="AI829" s="46"/>
      <c r="AJ829" s="46"/>
      <c r="AK829" s="46"/>
      <c r="AL829" s="46"/>
      <c r="AM829" s="46"/>
      <c r="AN829" s="46"/>
      <c r="AO829" s="46"/>
      <c r="AP829" s="46"/>
      <c r="AQ829" s="46"/>
      <c r="AR829" s="46"/>
      <c r="AS829" s="46"/>
      <c r="AT829" s="46"/>
      <c r="AU829" s="46"/>
      <c r="AV829" s="46"/>
      <c r="AW829" s="46"/>
      <c r="AX829" s="46"/>
      <c r="AY829" s="46"/>
      <c r="AZ829" s="46"/>
      <c r="BA829" s="46"/>
      <c r="BB829" s="46"/>
      <c r="BC829" s="46"/>
      <c r="BD829" s="46"/>
      <c r="BE829" s="46"/>
      <c r="BF829" s="46"/>
      <c r="BG829" s="46"/>
      <c r="BH829" s="46"/>
      <c r="BI829" s="46"/>
      <c r="BJ829" s="46"/>
      <c r="BK829" s="46"/>
      <c r="BL829" s="46"/>
      <c r="BM829" s="46"/>
      <c r="BN829" s="46"/>
      <c r="BO829" s="46"/>
      <c r="BP829" s="46"/>
      <c r="BQ829" s="46"/>
      <c r="BR829" s="46"/>
      <c r="BS829" s="46"/>
      <c r="BT829" s="46"/>
      <c r="BU829" s="46"/>
      <c r="BV829" s="46"/>
      <c r="BW829" s="46"/>
      <c r="BX829" s="46"/>
      <c r="BY829" s="46"/>
      <c r="BZ829" s="46"/>
      <c r="CA829" s="46"/>
      <c r="CB829" s="46"/>
      <c r="CC829" s="46"/>
      <c r="CD829" s="46"/>
      <c r="CE829" s="46"/>
      <c r="CF829" s="46"/>
      <c r="CG829" s="46"/>
      <c r="CH829" s="46"/>
    </row>
    <row r="830" spans="1:86" s="13" customFormat="1" ht="12" hidden="1">
      <c r="A830" s="21" t="s">
        <v>222</v>
      </c>
      <c r="B830" s="20" t="s">
        <v>49</v>
      </c>
      <c r="C830" s="20" t="s">
        <v>5</v>
      </c>
      <c r="D830" s="20" t="s">
        <v>44</v>
      </c>
      <c r="E830" s="20" t="s">
        <v>176</v>
      </c>
      <c r="F830" s="20"/>
      <c r="G830" s="100">
        <f t="shared" si="200"/>
        <v>0</v>
      </c>
      <c r="H830" s="100">
        <f t="shared" si="200"/>
        <v>0</v>
      </c>
      <c r="I830" s="100">
        <f t="shared" si="194"/>
        <v>0</v>
      </c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  <c r="AG830" s="46"/>
      <c r="AH830" s="46"/>
      <c r="AI830" s="46"/>
      <c r="AJ830" s="46"/>
      <c r="AK830" s="46"/>
      <c r="AL830" s="46"/>
      <c r="AM830" s="46"/>
      <c r="AN830" s="46"/>
      <c r="AO830" s="46"/>
      <c r="AP830" s="46"/>
      <c r="AQ830" s="46"/>
      <c r="AR830" s="46"/>
      <c r="AS830" s="46"/>
      <c r="AT830" s="46"/>
      <c r="AU830" s="46"/>
      <c r="AV830" s="46"/>
      <c r="AW830" s="46"/>
      <c r="AX830" s="46"/>
      <c r="AY830" s="46"/>
      <c r="AZ830" s="46"/>
      <c r="BA830" s="46"/>
      <c r="BB830" s="46"/>
      <c r="BC830" s="46"/>
      <c r="BD830" s="46"/>
      <c r="BE830" s="46"/>
      <c r="BF830" s="46"/>
      <c r="BG830" s="46"/>
      <c r="BH830" s="46"/>
      <c r="BI830" s="46"/>
      <c r="BJ830" s="46"/>
      <c r="BK830" s="46"/>
      <c r="BL830" s="46"/>
      <c r="BM830" s="46"/>
      <c r="BN830" s="46"/>
      <c r="BO830" s="46"/>
      <c r="BP830" s="46"/>
      <c r="BQ830" s="46"/>
      <c r="BR830" s="46"/>
      <c r="BS830" s="46"/>
      <c r="BT830" s="46"/>
      <c r="BU830" s="46"/>
      <c r="BV830" s="46"/>
      <c r="BW830" s="46"/>
      <c r="BX830" s="46"/>
      <c r="BY830" s="46"/>
      <c r="BZ830" s="46"/>
      <c r="CA830" s="46"/>
      <c r="CB830" s="46"/>
      <c r="CC830" s="46"/>
      <c r="CD830" s="46"/>
      <c r="CE830" s="46"/>
      <c r="CF830" s="46"/>
      <c r="CG830" s="46"/>
      <c r="CH830" s="46"/>
    </row>
    <row r="831" spans="1:86" s="13" customFormat="1" ht="12" hidden="1">
      <c r="A831" s="29" t="s">
        <v>102</v>
      </c>
      <c r="B831" s="20" t="s">
        <v>49</v>
      </c>
      <c r="C831" s="20" t="s">
        <v>5</v>
      </c>
      <c r="D831" s="20" t="s">
        <v>44</v>
      </c>
      <c r="E831" s="20" t="s">
        <v>177</v>
      </c>
      <c r="F831" s="20"/>
      <c r="G831" s="100">
        <f t="shared" si="200"/>
        <v>0</v>
      </c>
      <c r="H831" s="100">
        <f t="shared" si="200"/>
        <v>0</v>
      </c>
      <c r="I831" s="100">
        <f t="shared" si="194"/>
        <v>0</v>
      </c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  <c r="AG831" s="46"/>
      <c r="AH831" s="46"/>
      <c r="AI831" s="46"/>
      <c r="AJ831" s="46"/>
      <c r="AK831" s="46"/>
      <c r="AL831" s="46"/>
      <c r="AM831" s="46"/>
      <c r="AN831" s="46"/>
      <c r="AO831" s="46"/>
      <c r="AP831" s="46"/>
      <c r="AQ831" s="46"/>
      <c r="AR831" s="46"/>
      <c r="AS831" s="46"/>
      <c r="AT831" s="46"/>
      <c r="AU831" s="46"/>
      <c r="AV831" s="46"/>
      <c r="AW831" s="46"/>
      <c r="AX831" s="46"/>
      <c r="AY831" s="46"/>
      <c r="AZ831" s="46"/>
      <c r="BA831" s="46"/>
      <c r="BB831" s="46"/>
      <c r="BC831" s="46"/>
      <c r="BD831" s="46"/>
      <c r="BE831" s="46"/>
      <c r="BF831" s="46"/>
      <c r="BG831" s="46"/>
      <c r="BH831" s="46"/>
      <c r="BI831" s="46"/>
      <c r="BJ831" s="46"/>
      <c r="BK831" s="46"/>
      <c r="BL831" s="46"/>
      <c r="BM831" s="46"/>
      <c r="BN831" s="46"/>
      <c r="BO831" s="46"/>
      <c r="BP831" s="46"/>
      <c r="BQ831" s="46"/>
      <c r="BR831" s="46"/>
      <c r="BS831" s="46"/>
      <c r="BT831" s="46"/>
      <c r="BU831" s="46"/>
      <c r="BV831" s="46"/>
      <c r="BW831" s="46"/>
      <c r="BX831" s="46"/>
      <c r="BY831" s="46"/>
      <c r="BZ831" s="46"/>
      <c r="CA831" s="46"/>
      <c r="CB831" s="46"/>
      <c r="CC831" s="46"/>
      <c r="CD831" s="46"/>
      <c r="CE831" s="46"/>
      <c r="CF831" s="46"/>
      <c r="CG831" s="46"/>
      <c r="CH831" s="46"/>
    </row>
    <row r="832" spans="1:86" s="13" customFormat="1" ht="12" hidden="1">
      <c r="A832" s="29" t="s">
        <v>69</v>
      </c>
      <c r="B832" s="20" t="s">
        <v>49</v>
      </c>
      <c r="C832" s="20" t="s">
        <v>5</v>
      </c>
      <c r="D832" s="20" t="s">
        <v>44</v>
      </c>
      <c r="E832" s="20" t="s">
        <v>177</v>
      </c>
      <c r="F832" s="20" t="s">
        <v>22</v>
      </c>
      <c r="G832" s="100">
        <f t="shared" si="200"/>
        <v>0</v>
      </c>
      <c r="H832" s="100">
        <f t="shared" si="200"/>
        <v>0</v>
      </c>
      <c r="I832" s="100">
        <f t="shared" si="194"/>
        <v>0</v>
      </c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  <c r="AG832" s="46"/>
      <c r="AH832" s="46"/>
      <c r="AI832" s="46"/>
      <c r="AJ832" s="46"/>
      <c r="AK832" s="46"/>
      <c r="AL832" s="46"/>
      <c r="AM832" s="46"/>
      <c r="AN832" s="46"/>
      <c r="AO832" s="46"/>
      <c r="AP832" s="46"/>
      <c r="AQ832" s="46"/>
      <c r="AR832" s="46"/>
      <c r="AS832" s="46"/>
      <c r="AT832" s="46"/>
      <c r="AU832" s="46"/>
      <c r="AV832" s="46"/>
      <c r="AW832" s="46"/>
      <c r="AX832" s="46"/>
      <c r="AY832" s="46"/>
      <c r="AZ832" s="46"/>
      <c r="BA832" s="46"/>
      <c r="BB832" s="46"/>
      <c r="BC832" s="46"/>
      <c r="BD832" s="46"/>
      <c r="BE832" s="46"/>
      <c r="BF832" s="46"/>
      <c r="BG832" s="46"/>
      <c r="BH832" s="46"/>
      <c r="BI832" s="46"/>
      <c r="BJ832" s="46"/>
      <c r="BK832" s="46"/>
      <c r="BL832" s="46"/>
      <c r="BM832" s="46"/>
      <c r="BN832" s="46"/>
      <c r="BO832" s="46"/>
      <c r="BP832" s="46"/>
      <c r="BQ832" s="46"/>
      <c r="BR832" s="46"/>
      <c r="BS832" s="46"/>
      <c r="BT832" s="46"/>
      <c r="BU832" s="46"/>
      <c r="BV832" s="46"/>
      <c r="BW832" s="46"/>
      <c r="BX832" s="46"/>
      <c r="BY832" s="46"/>
      <c r="BZ832" s="46"/>
      <c r="CA832" s="46"/>
      <c r="CB832" s="46"/>
      <c r="CC832" s="46"/>
      <c r="CD832" s="46"/>
      <c r="CE832" s="46"/>
      <c r="CF832" s="46"/>
      <c r="CG832" s="46"/>
      <c r="CH832" s="46"/>
    </row>
    <row r="833" spans="1:88" s="13" customFormat="1" ht="12" hidden="1">
      <c r="A833" s="21" t="s">
        <v>104</v>
      </c>
      <c r="B833" s="20" t="s">
        <v>49</v>
      </c>
      <c r="C833" s="20" t="s">
        <v>5</v>
      </c>
      <c r="D833" s="20" t="s">
        <v>44</v>
      </c>
      <c r="E833" s="20" t="s">
        <v>177</v>
      </c>
      <c r="F833" s="20" t="s">
        <v>103</v>
      </c>
      <c r="G833" s="100">
        <v>0</v>
      </c>
      <c r="H833" s="103"/>
      <c r="I833" s="100">
        <f t="shared" si="194"/>
        <v>0</v>
      </c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  <c r="AG833" s="46"/>
      <c r="AH833" s="46"/>
      <c r="AI833" s="46"/>
      <c r="AJ833" s="46"/>
      <c r="AK833" s="46"/>
      <c r="AL833" s="46"/>
      <c r="AM833" s="46"/>
      <c r="AN833" s="46"/>
      <c r="AO833" s="46"/>
      <c r="AP833" s="46"/>
      <c r="AQ833" s="46"/>
      <c r="AR833" s="46"/>
      <c r="AS833" s="46"/>
      <c r="AT833" s="46"/>
      <c r="AU833" s="46"/>
      <c r="AV833" s="46"/>
      <c r="AW833" s="46"/>
      <c r="AX833" s="46"/>
      <c r="AY833" s="46"/>
      <c r="AZ833" s="46"/>
      <c r="BA833" s="46"/>
      <c r="BB833" s="46"/>
      <c r="BC833" s="46"/>
      <c r="BD833" s="46"/>
      <c r="BE833" s="46"/>
      <c r="BF833" s="46"/>
      <c r="BG833" s="46"/>
      <c r="BH833" s="46"/>
      <c r="BI833" s="46"/>
      <c r="BJ833" s="46"/>
      <c r="BK833" s="46"/>
      <c r="BL833" s="46"/>
      <c r="BM833" s="46"/>
      <c r="BN833" s="46"/>
      <c r="BO833" s="46"/>
      <c r="BP833" s="46"/>
      <c r="BQ833" s="46"/>
      <c r="BR833" s="46"/>
      <c r="BS833" s="46"/>
      <c r="BT833" s="46"/>
      <c r="BU833" s="46"/>
      <c r="BV833" s="46"/>
      <c r="BW833" s="46"/>
      <c r="BX833" s="46"/>
      <c r="BY833" s="46"/>
      <c r="BZ833" s="46"/>
      <c r="CA833" s="46"/>
      <c r="CB833" s="46"/>
      <c r="CC833" s="46"/>
      <c r="CD833" s="46"/>
      <c r="CE833" s="46"/>
      <c r="CF833" s="46"/>
      <c r="CG833" s="46"/>
      <c r="CH833" s="46"/>
    </row>
    <row r="834" spans="1:88" s="13" customFormat="1" ht="12">
      <c r="A834" s="22" t="s">
        <v>50</v>
      </c>
      <c r="B834" s="18" t="s">
        <v>49</v>
      </c>
      <c r="C834" s="18" t="s">
        <v>5</v>
      </c>
      <c r="D834" s="18" t="s">
        <v>47</v>
      </c>
      <c r="E834" s="18"/>
      <c r="F834" s="18"/>
      <c r="G834" s="99">
        <f>G835+G840</f>
        <v>1406.1</v>
      </c>
      <c r="H834" s="99">
        <f>H835+H840</f>
        <v>568.09999999999991</v>
      </c>
      <c r="I834" s="99">
        <f t="shared" si="194"/>
        <v>1974.1999999999998</v>
      </c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  <c r="AH834" s="46"/>
      <c r="AI834" s="46"/>
      <c r="AJ834" s="46"/>
      <c r="AK834" s="46"/>
      <c r="AL834" s="46"/>
      <c r="AM834" s="46"/>
      <c r="AN834" s="46"/>
      <c r="AO834" s="46"/>
      <c r="AP834" s="46"/>
      <c r="AQ834" s="46"/>
      <c r="AR834" s="46"/>
      <c r="AS834" s="46"/>
      <c r="AT834" s="46"/>
      <c r="AU834" s="46"/>
      <c r="AV834" s="46"/>
      <c r="AW834" s="46"/>
      <c r="AX834" s="46"/>
      <c r="AY834" s="46"/>
      <c r="AZ834" s="46"/>
      <c r="BA834" s="46"/>
      <c r="BB834" s="46"/>
      <c r="BC834" s="46"/>
      <c r="BD834" s="46"/>
      <c r="BE834" s="46"/>
      <c r="BF834" s="46"/>
      <c r="BG834" s="46"/>
      <c r="BH834" s="46"/>
      <c r="BI834" s="46"/>
      <c r="BJ834" s="46"/>
      <c r="BK834" s="46"/>
      <c r="BL834" s="46"/>
      <c r="BM834" s="46"/>
      <c r="BN834" s="46"/>
      <c r="BO834" s="46"/>
      <c r="BP834" s="46"/>
      <c r="BQ834" s="46"/>
      <c r="BR834" s="46"/>
      <c r="BS834" s="46"/>
      <c r="BT834" s="46"/>
      <c r="BU834" s="46"/>
      <c r="BV834" s="46"/>
      <c r="BW834" s="46"/>
      <c r="BX834" s="46"/>
      <c r="BY834" s="46"/>
      <c r="BZ834" s="46"/>
      <c r="CA834" s="46"/>
      <c r="CB834" s="46"/>
      <c r="CC834" s="46"/>
      <c r="CD834" s="46"/>
      <c r="CE834" s="46"/>
      <c r="CF834" s="46"/>
      <c r="CG834" s="46"/>
      <c r="CH834" s="46"/>
    </row>
    <row r="835" spans="1:88" s="13" customFormat="1" ht="26.25" customHeight="1">
      <c r="A835" s="21" t="s">
        <v>391</v>
      </c>
      <c r="B835" s="20" t="s">
        <v>49</v>
      </c>
      <c r="C835" s="20" t="s">
        <v>5</v>
      </c>
      <c r="D835" s="20" t="s">
        <v>47</v>
      </c>
      <c r="E835" s="20" t="s">
        <v>144</v>
      </c>
      <c r="F835" s="20"/>
      <c r="G835" s="100">
        <f>G836</f>
        <v>1315.5</v>
      </c>
      <c r="H835" s="100">
        <f t="shared" ref="H835:H837" si="201">H836</f>
        <v>0</v>
      </c>
      <c r="I835" s="100">
        <f t="shared" si="194"/>
        <v>1315.5</v>
      </c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  <c r="AG835" s="46"/>
      <c r="AH835" s="46"/>
      <c r="AI835" s="46"/>
      <c r="AJ835" s="46"/>
      <c r="AK835" s="46"/>
      <c r="AL835" s="46"/>
      <c r="AM835" s="46"/>
      <c r="AN835" s="46"/>
      <c r="AO835" s="46"/>
      <c r="AP835" s="46"/>
      <c r="AQ835" s="46"/>
      <c r="AR835" s="46"/>
      <c r="AS835" s="46"/>
      <c r="AT835" s="46"/>
      <c r="AU835" s="46"/>
      <c r="AV835" s="46"/>
      <c r="AW835" s="46"/>
      <c r="AX835" s="46"/>
      <c r="AY835" s="46"/>
      <c r="AZ835" s="46"/>
      <c r="BA835" s="46"/>
      <c r="BB835" s="46"/>
      <c r="BC835" s="46"/>
      <c r="BD835" s="46"/>
      <c r="BE835" s="46"/>
      <c r="BF835" s="46"/>
      <c r="BG835" s="46"/>
      <c r="BH835" s="46"/>
      <c r="BI835" s="46"/>
      <c r="BJ835" s="46"/>
      <c r="BK835" s="46"/>
      <c r="BL835" s="46"/>
      <c r="BM835" s="46"/>
      <c r="BN835" s="46"/>
      <c r="BO835" s="46"/>
      <c r="BP835" s="46"/>
      <c r="BQ835" s="46"/>
      <c r="BR835" s="46"/>
      <c r="BS835" s="46"/>
      <c r="BT835" s="46"/>
      <c r="BU835" s="46"/>
      <c r="BV835" s="46"/>
      <c r="BW835" s="46"/>
      <c r="BX835" s="46"/>
      <c r="BY835" s="46"/>
      <c r="BZ835" s="46"/>
      <c r="CA835" s="46"/>
      <c r="CB835" s="46"/>
      <c r="CC835" s="46"/>
      <c r="CD835" s="46"/>
      <c r="CE835" s="46"/>
      <c r="CF835" s="46"/>
      <c r="CG835" s="46"/>
      <c r="CH835" s="46"/>
    </row>
    <row r="836" spans="1:88" s="13" customFormat="1" ht="12">
      <c r="A836" s="21" t="s">
        <v>392</v>
      </c>
      <c r="B836" s="20" t="s">
        <v>49</v>
      </c>
      <c r="C836" s="20" t="s">
        <v>5</v>
      </c>
      <c r="D836" s="20" t="s">
        <v>47</v>
      </c>
      <c r="E836" s="20" t="s">
        <v>178</v>
      </c>
      <c r="F836" s="20"/>
      <c r="G836" s="100">
        <f>G837</f>
        <v>1315.5</v>
      </c>
      <c r="H836" s="100">
        <f t="shared" si="201"/>
        <v>0</v>
      </c>
      <c r="I836" s="100">
        <f t="shared" si="194"/>
        <v>1315.5</v>
      </c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  <c r="AG836" s="46"/>
      <c r="AH836" s="46"/>
      <c r="AI836" s="46"/>
      <c r="AJ836" s="46"/>
      <c r="AK836" s="46"/>
      <c r="AL836" s="46"/>
      <c r="AM836" s="46"/>
      <c r="AN836" s="46"/>
      <c r="AO836" s="46"/>
      <c r="AP836" s="46"/>
      <c r="AQ836" s="46"/>
      <c r="AR836" s="46"/>
      <c r="AS836" s="46"/>
      <c r="AT836" s="46"/>
      <c r="AU836" s="46"/>
      <c r="AV836" s="46"/>
      <c r="AW836" s="46"/>
      <c r="AX836" s="46"/>
      <c r="AY836" s="46"/>
      <c r="AZ836" s="46"/>
      <c r="BA836" s="46"/>
      <c r="BB836" s="46"/>
      <c r="BC836" s="46"/>
      <c r="BD836" s="46"/>
      <c r="BE836" s="46"/>
      <c r="BF836" s="46"/>
      <c r="BG836" s="46"/>
      <c r="BH836" s="46"/>
      <c r="BI836" s="46"/>
      <c r="BJ836" s="46"/>
      <c r="BK836" s="46"/>
      <c r="BL836" s="46"/>
      <c r="BM836" s="46"/>
      <c r="BN836" s="46"/>
      <c r="BO836" s="46"/>
      <c r="BP836" s="46"/>
      <c r="BQ836" s="46"/>
      <c r="BR836" s="46"/>
      <c r="BS836" s="46"/>
      <c r="BT836" s="46"/>
      <c r="BU836" s="46"/>
      <c r="BV836" s="46"/>
      <c r="BW836" s="46"/>
      <c r="BX836" s="46"/>
      <c r="BY836" s="46"/>
      <c r="BZ836" s="46"/>
      <c r="CA836" s="46"/>
      <c r="CB836" s="46"/>
      <c r="CC836" s="46"/>
      <c r="CD836" s="46"/>
      <c r="CE836" s="46"/>
      <c r="CF836" s="46"/>
      <c r="CG836" s="46"/>
      <c r="CH836" s="46"/>
    </row>
    <row r="837" spans="1:88" s="13" customFormat="1" ht="12">
      <c r="A837" s="21" t="s">
        <v>186</v>
      </c>
      <c r="B837" s="20" t="s">
        <v>49</v>
      </c>
      <c r="C837" s="20" t="s">
        <v>5</v>
      </c>
      <c r="D837" s="20" t="s">
        <v>47</v>
      </c>
      <c r="E837" s="20" t="s">
        <v>196</v>
      </c>
      <c r="F837" s="20"/>
      <c r="G837" s="100">
        <f>G838</f>
        <v>1315.5</v>
      </c>
      <c r="H837" s="100">
        <f t="shared" si="201"/>
        <v>0</v>
      </c>
      <c r="I837" s="100">
        <f t="shared" si="194"/>
        <v>1315.5</v>
      </c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  <c r="AG837" s="46"/>
      <c r="AH837" s="46"/>
      <c r="AI837" s="46"/>
      <c r="AJ837" s="46"/>
      <c r="AK837" s="46"/>
      <c r="AL837" s="46"/>
      <c r="AM837" s="46"/>
      <c r="AN837" s="46"/>
      <c r="AO837" s="46"/>
      <c r="AP837" s="46"/>
      <c r="AQ837" s="46"/>
      <c r="AR837" s="46"/>
      <c r="AS837" s="46"/>
      <c r="AT837" s="46"/>
      <c r="AU837" s="46"/>
      <c r="AV837" s="46"/>
      <c r="AW837" s="46"/>
      <c r="AX837" s="46"/>
      <c r="AY837" s="46"/>
      <c r="AZ837" s="46"/>
      <c r="BA837" s="46"/>
      <c r="BB837" s="46"/>
      <c r="BC837" s="46"/>
      <c r="BD837" s="46"/>
      <c r="BE837" s="46"/>
      <c r="BF837" s="46"/>
      <c r="BG837" s="46"/>
      <c r="BH837" s="46"/>
      <c r="BI837" s="46"/>
      <c r="BJ837" s="46"/>
      <c r="BK837" s="46"/>
      <c r="BL837" s="46"/>
      <c r="BM837" s="46"/>
      <c r="BN837" s="46"/>
      <c r="BO837" s="46"/>
      <c r="BP837" s="46"/>
      <c r="BQ837" s="46"/>
      <c r="BR837" s="46"/>
      <c r="BS837" s="46"/>
      <c r="BT837" s="46"/>
      <c r="BU837" s="46"/>
      <c r="BV837" s="46"/>
      <c r="BW837" s="46"/>
      <c r="BX837" s="46"/>
      <c r="BY837" s="46"/>
      <c r="BZ837" s="46"/>
      <c r="CA837" s="46"/>
      <c r="CB837" s="46"/>
      <c r="CC837" s="46"/>
      <c r="CD837" s="46"/>
      <c r="CE837" s="46"/>
      <c r="CF837" s="46"/>
      <c r="CG837" s="46"/>
      <c r="CH837" s="46"/>
    </row>
    <row r="838" spans="1:88" s="13" customFormat="1" ht="12">
      <c r="A838" s="21" t="s">
        <v>100</v>
      </c>
      <c r="B838" s="20" t="s">
        <v>49</v>
      </c>
      <c r="C838" s="20" t="s">
        <v>5</v>
      </c>
      <c r="D838" s="20" t="s">
        <v>47</v>
      </c>
      <c r="E838" s="20" t="s">
        <v>196</v>
      </c>
      <c r="F838" s="20" t="s">
        <v>98</v>
      </c>
      <c r="G838" s="100">
        <f>G839</f>
        <v>1315.5</v>
      </c>
      <c r="H838" s="100">
        <f>H839</f>
        <v>0</v>
      </c>
      <c r="I838" s="100">
        <f t="shared" si="194"/>
        <v>1315.5</v>
      </c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  <c r="AG838" s="46"/>
      <c r="AH838" s="46"/>
      <c r="AI838" s="46"/>
      <c r="AJ838" s="46"/>
      <c r="AK838" s="46"/>
      <c r="AL838" s="46"/>
      <c r="AM838" s="46"/>
      <c r="AN838" s="46"/>
      <c r="AO838" s="46"/>
      <c r="AP838" s="46"/>
      <c r="AQ838" s="46"/>
      <c r="AR838" s="46"/>
      <c r="AS838" s="46"/>
      <c r="AT838" s="46"/>
      <c r="AU838" s="46"/>
      <c r="AV838" s="46"/>
      <c r="AW838" s="46"/>
      <c r="AX838" s="46"/>
      <c r="AY838" s="46"/>
      <c r="AZ838" s="46"/>
      <c r="BA838" s="46"/>
      <c r="BB838" s="46"/>
      <c r="BC838" s="46"/>
      <c r="BD838" s="46"/>
      <c r="BE838" s="46"/>
      <c r="BF838" s="46"/>
      <c r="BG838" s="46"/>
      <c r="BH838" s="46"/>
      <c r="BI838" s="46"/>
      <c r="BJ838" s="46"/>
      <c r="BK838" s="46"/>
      <c r="BL838" s="46"/>
      <c r="BM838" s="46"/>
      <c r="BN838" s="46"/>
      <c r="BO838" s="46"/>
      <c r="BP838" s="46"/>
      <c r="BQ838" s="46"/>
      <c r="BR838" s="46"/>
      <c r="BS838" s="46"/>
      <c r="BT838" s="46"/>
      <c r="BU838" s="46"/>
      <c r="BV838" s="46"/>
      <c r="BW838" s="46"/>
      <c r="BX838" s="46"/>
      <c r="BY838" s="46"/>
      <c r="BZ838" s="46"/>
      <c r="CA838" s="46"/>
      <c r="CB838" s="46"/>
      <c r="CC838" s="46"/>
      <c r="CD838" s="46"/>
      <c r="CE838" s="46"/>
      <c r="CF838" s="46"/>
      <c r="CG838" s="46"/>
      <c r="CH838" s="46"/>
    </row>
    <row r="839" spans="1:88" s="13" customFormat="1" ht="12">
      <c r="A839" s="21" t="s">
        <v>110</v>
      </c>
      <c r="B839" s="20" t="s">
        <v>49</v>
      </c>
      <c r="C839" s="20" t="s">
        <v>5</v>
      </c>
      <c r="D839" s="20" t="s">
        <v>47</v>
      </c>
      <c r="E839" s="20" t="s">
        <v>196</v>
      </c>
      <c r="F839" s="20" t="s">
        <v>109</v>
      </c>
      <c r="G839" s="100">
        <v>1315.5</v>
      </c>
      <c r="H839" s="103"/>
      <c r="I839" s="100">
        <f t="shared" si="194"/>
        <v>1315.5</v>
      </c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  <c r="AH839" s="46"/>
      <c r="AI839" s="46"/>
      <c r="AJ839" s="46"/>
      <c r="AK839" s="46"/>
      <c r="AL839" s="46"/>
      <c r="AM839" s="46"/>
      <c r="AN839" s="46"/>
      <c r="AO839" s="46"/>
      <c r="AP839" s="46"/>
      <c r="AQ839" s="46"/>
      <c r="AR839" s="46"/>
      <c r="AS839" s="46"/>
      <c r="AT839" s="46"/>
      <c r="AU839" s="46"/>
      <c r="AV839" s="46"/>
      <c r="AW839" s="46"/>
      <c r="AX839" s="46"/>
      <c r="AY839" s="46"/>
      <c r="AZ839" s="46"/>
      <c r="BA839" s="46"/>
      <c r="BB839" s="46"/>
      <c r="BC839" s="46"/>
      <c r="BD839" s="46"/>
      <c r="BE839" s="46"/>
      <c r="BF839" s="46"/>
      <c r="BG839" s="46"/>
      <c r="BH839" s="46"/>
      <c r="BI839" s="46"/>
      <c r="BJ839" s="46"/>
      <c r="BK839" s="46"/>
      <c r="BL839" s="46"/>
      <c r="BM839" s="46"/>
      <c r="BN839" s="46"/>
      <c r="BO839" s="46"/>
      <c r="BP839" s="46"/>
      <c r="BQ839" s="46"/>
      <c r="BR839" s="46"/>
      <c r="BS839" s="46"/>
      <c r="BT839" s="46"/>
      <c r="BU839" s="46"/>
      <c r="BV839" s="46"/>
      <c r="BW839" s="46"/>
      <c r="BX839" s="46"/>
      <c r="BY839" s="46"/>
      <c r="BZ839" s="46"/>
      <c r="CA839" s="46"/>
      <c r="CB839" s="46"/>
      <c r="CC839" s="46"/>
      <c r="CD839" s="46"/>
      <c r="CE839" s="46"/>
      <c r="CF839" s="46"/>
      <c r="CG839" s="46"/>
      <c r="CH839" s="46"/>
    </row>
    <row r="840" spans="1:88" s="13" customFormat="1" ht="12">
      <c r="A840" s="21" t="s">
        <v>50</v>
      </c>
      <c r="B840" s="20" t="s">
        <v>49</v>
      </c>
      <c r="C840" s="20" t="s">
        <v>5</v>
      </c>
      <c r="D840" s="20" t="s">
        <v>47</v>
      </c>
      <c r="E840" s="20" t="s">
        <v>149</v>
      </c>
      <c r="F840" s="20"/>
      <c r="G840" s="100">
        <f>G841+G844</f>
        <v>90.6</v>
      </c>
      <c r="H840" s="100">
        <f>H841+H844</f>
        <v>568.09999999999991</v>
      </c>
      <c r="I840" s="100">
        <f t="shared" si="194"/>
        <v>658.69999999999993</v>
      </c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  <c r="AG840" s="46"/>
      <c r="AH840" s="46"/>
      <c r="AI840" s="46"/>
      <c r="AJ840" s="46"/>
      <c r="AK840" s="46"/>
      <c r="AL840" s="46"/>
      <c r="AM840" s="46"/>
      <c r="AN840" s="46"/>
      <c r="AO840" s="46"/>
      <c r="AP840" s="46"/>
      <c r="AQ840" s="46"/>
      <c r="AR840" s="46"/>
      <c r="AS840" s="46"/>
      <c r="AT840" s="46"/>
      <c r="AU840" s="46"/>
      <c r="AV840" s="46"/>
      <c r="AW840" s="46"/>
      <c r="AX840" s="46"/>
      <c r="AY840" s="46"/>
      <c r="AZ840" s="46"/>
      <c r="BA840" s="46"/>
      <c r="BB840" s="46"/>
      <c r="BC840" s="46"/>
      <c r="BD840" s="46"/>
      <c r="BE840" s="46"/>
      <c r="BF840" s="46"/>
      <c r="BG840" s="46"/>
      <c r="BH840" s="46"/>
      <c r="BI840" s="46"/>
      <c r="BJ840" s="46"/>
      <c r="BK840" s="46"/>
      <c r="BL840" s="46"/>
      <c r="BM840" s="46"/>
      <c r="BN840" s="46"/>
      <c r="BO840" s="46"/>
      <c r="BP840" s="46"/>
      <c r="BQ840" s="46"/>
      <c r="BR840" s="46"/>
      <c r="BS840" s="46"/>
      <c r="BT840" s="46"/>
      <c r="BU840" s="46"/>
      <c r="BV840" s="46"/>
      <c r="BW840" s="46"/>
      <c r="BX840" s="46"/>
      <c r="BY840" s="46"/>
      <c r="BZ840" s="46"/>
      <c r="CA840" s="46"/>
      <c r="CB840" s="46"/>
      <c r="CC840" s="46"/>
      <c r="CD840" s="46"/>
      <c r="CE840" s="46"/>
      <c r="CF840" s="46"/>
      <c r="CG840" s="46"/>
      <c r="CH840" s="46"/>
      <c r="CI840" s="46"/>
      <c r="CJ840" s="46"/>
    </row>
    <row r="841" spans="1:88" s="13" customFormat="1" ht="12">
      <c r="A841" s="24" t="s">
        <v>97</v>
      </c>
      <c r="B841" s="20" t="s">
        <v>49</v>
      </c>
      <c r="C841" s="20" t="s">
        <v>5</v>
      </c>
      <c r="D841" s="20" t="s">
        <v>47</v>
      </c>
      <c r="E841" s="20" t="s">
        <v>366</v>
      </c>
      <c r="F841" s="20"/>
      <c r="G841" s="100">
        <f t="shared" ref="G841:H842" si="202">G842</f>
        <v>39.799999999999997</v>
      </c>
      <c r="H841" s="100">
        <f t="shared" si="202"/>
        <v>568.09999999999991</v>
      </c>
      <c r="I841" s="100">
        <f t="shared" si="194"/>
        <v>607.89999999999986</v>
      </c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  <c r="AG841" s="46"/>
      <c r="AH841" s="46"/>
      <c r="AI841" s="46"/>
      <c r="AJ841" s="46"/>
      <c r="AK841" s="46"/>
      <c r="AL841" s="46"/>
      <c r="AM841" s="46"/>
      <c r="AN841" s="46"/>
      <c r="AO841" s="46"/>
      <c r="AP841" s="46"/>
      <c r="AQ841" s="46"/>
      <c r="AR841" s="46"/>
      <c r="AS841" s="46"/>
      <c r="AT841" s="46"/>
      <c r="AU841" s="46"/>
      <c r="AV841" s="46"/>
      <c r="AW841" s="46"/>
      <c r="AX841" s="46"/>
      <c r="AY841" s="46"/>
      <c r="AZ841" s="46"/>
      <c r="BA841" s="46"/>
      <c r="BB841" s="46"/>
      <c r="BC841" s="46"/>
      <c r="BD841" s="46"/>
      <c r="BE841" s="46"/>
      <c r="BF841" s="46"/>
      <c r="BG841" s="46"/>
      <c r="BH841" s="46"/>
      <c r="BI841" s="46"/>
      <c r="BJ841" s="46"/>
      <c r="BK841" s="46"/>
      <c r="BL841" s="46"/>
      <c r="BM841" s="46"/>
      <c r="BN841" s="46"/>
      <c r="BO841" s="46"/>
      <c r="BP841" s="46"/>
      <c r="BQ841" s="46"/>
      <c r="BR841" s="46"/>
      <c r="BS841" s="46"/>
      <c r="BT841" s="46"/>
      <c r="BU841" s="46"/>
      <c r="BV841" s="46"/>
      <c r="BW841" s="46"/>
      <c r="BX841" s="46"/>
      <c r="BY841" s="46"/>
      <c r="BZ841" s="46"/>
      <c r="CA841" s="46"/>
      <c r="CB841" s="46"/>
      <c r="CC841" s="46"/>
      <c r="CD841" s="46"/>
      <c r="CE841" s="46"/>
      <c r="CF841" s="46"/>
      <c r="CG841" s="46"/>
      <c r="CH841" s="46"/>
      <c r="CI841" s="46"/>
      <c r="CJ841" s="46"/>
    </row>
    <row r="842" spans="1:88" s="13" customFormat="1" ht="12">
      <c r="A842" s="29" t="s">
        <v>69</v>
      </c>
      <c r="B842" s="20" t="s">
        <v>49</v>
      </c>
      <c r="C842" s="20" t="s">
        <v>5</v>
      </c>
      <c r="D842" s="20" t="s">
        <v>47</v>
      </c>
      <c r="E842" s="20" t="s">
        <v>366</v>
      </c>
      <c r="F842" s="20" t="s">
        <v>22</v>
      </c>
      <c r="G842" s="100">
        <f t="shared" si="202"/>
        <v>39.799999999999997</v>
      </c>
      <c r="H842" s="100">
        <f t="shared" si="202"/>
        <v>568.09999999999991</v>
      </c>
      <c r="I842" s="100">
        <f t="shared" si="194"/>
        <v>607.89999999999986</v>
      </c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  <c r="AG842" s="46"/>
      <c r="AH842" s="46"/>
      <c r="AI842" s="46"/>
      <c r="AJ842" s="46"/>
      <c r="AK842" s="46"/>
      <c r="AL842" s="46"/>
      <c r="AM842" s="46"/>
      <c r="AN842" s="46"/>
      <c r="AO842" s="46"/>
      <c r="AP842" s="46"/>
      <c r="AQ842" s="46"/>
      <c r="AR842" s="46"/>
      <c r="AS842" s="46"/>
      <c r="AT842" s="46"/>
      <c r="AU842" s="46"/>
      <c r="AV842" s="46"/>
      <c r="AW842" s="46"/>
      <c r="AX842" s="46"/>
      <c r="AY842" s="46"/>
      <c r="AZ842" s="46"/>
      <c r="BA842" s="46"/>
      <c r="BB842" s="46"/>
      <c r="BC842" s="46"/>
      <c r="BD842" s="46"/>
      <c r="BE842" s="46"/>
      <c r="BF842" s="46"/>
      <c r="BG842" s="46"/>
      <c r="BH842" s="46"/>
      <c r="BI842" s="46"/>
      <c r="BJ842" s="46"/>
      <c r="BK842" s="46"/>
      <c r="BL842" s="46"/>
      <c r="BM842" s="46"/>
      <c r="BN842" s="46"/>
      <c r="BO842" s="46"/>
      <c r="BP842" s="46"/>
      <c r="BQ842" s="46"/>
      <c r="BR842" s="46"/>
      <c r="BS842" s="46"/>
      <c r="BT842" s="46"/>
      <c r="BU842" s="46"/>
      <c r="BV842" s="46"/>
      <c r="BW842" s="46"/>
      <c r="BX842" s="46"/>
      <c r="BY842" s="46"/>
      <c r="BZ842" s="46"/>
      <c r="CA842" s="46"/>
      <c r="CB842" s="46"/>
      <c r="CC842" s="46"/>
      <c r="CD842" s="46"/>
      <c r="CE842" s="46"/>
      <c r="CF842" s="46"/>
      <c r="CG842" s="46"/>
      <c r="CH842" s="46"/>
      <c r="CI842" s="46"/>
      <c r="CJ842" s="46"/>
    </row>
    <row r="843" spans="1:88" s="13" customFormat="1" ht="12">
      <c r="A843" s="29" t="s">
        <v>104</v>
      </c>
      <c r="B843" s="20" t="s">
        <v>49</v>
      </c>
      <c r="C843" s="20" t="s">
        <v>5</v>
      </c>
      <c r="D843" s="20" t="s">
        <v>47</v>
      </c>
      <c r="E843" s="20" t="s">
        <v>366</v>
      </c>
      <c r="F843" s="20" t="s">
        <v>103</v>
      </c>
      <c r="G843" s="100">
        <v>39.799999999999997</v>
      </c>
      <c r="H843" s="103">
        <f>568.8-0.7</f>
        <v>568.09999999999991</v>
      </c>
      <c r="I843" s="100">
        <f t="shared" si="194"/>
        <v>607.89999999999986</v>
      </c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  <c r="AG843" s="46"/>
      <c r="AH843" s="46"/>
      <c r="AI843" s="46"/>
      <c r="AJ843" s="46"/>
      <c r="AK843" s="46"/>
      <c r="AL843" s="46"/>
      <c r="AM843" s="46"/>
      <c r="AN843" s="46"/>
      <c r="AO843" s="46"/>
      <c r="AP843" s="46"/>
      <c r="AQ843" s="46"/>
      <c r="AR843" s="46"/>
      <c r="AS843" s="46"/>
      <c r="AT843" s="46"/>
      <c r="AU843" s="46"/>
      <c r="AV843" s="46"/>
      <c r="AW843" s="46"/>
      <c r="AX843" s="46"/>
      <c r="AY843" s="46"/>
      <c r="AZ843" s="46"/>
      <c r="BA843" s="46"/>
      <c r="BB843" s="46"/>
      <c r="BC843" s="46"/>
      <c r="BD843" s="46"/>
      <c r="BE843" s="46"/>
      <c r="BF843" s="46"/>
      <c r="BG843" s="46"/>
      <c r="BH843" s="46"/>
      <c r="BI843" s="46"/>
      <c r="BJ843" s="46"/>
      <c r="BK843" s="46"/>
      <c r="BL843" s="46"/>
      <c r="BM843" s="46"/>
      <c r="BN843" s="46"/>
      <c r="BO843" s="46"/>
      <c r="BP843" s="46"/>
      <c r="BQ843" s="46"/>
      <c r="BR843" s="46"/>
      <c r="BS843" s="46"/>
      <c r="BT843" s="46"/>
      <c r="BU843" s="46"/>
      <c r="BV843" s="46"/>
      <c r="BW843" s="46"/>
      <c r="BX843" s="46"/>
      <c r="BY843" s="46"/>
      <c r="BZ843" s="46"/>
      <c r="CA843" s="46"/>
      <c r="CB843" s="46"/>
      <c r="CC843" s="46"/>
      <c r="CD843" s="46"/>
      <c r="CE843" s="46"/>
      <c r="CF843" s="46"/>
      <c r="CG843" s="46"/>
      <c r="CH843" s="46"/>
      <c r="CI843" s="46"/>
      <c r="CJ843" s="46"/>
    </row>
    <row r="844" spans="1:88" s="13" customFormat="1" ht="12">
      <c r="A844" s="21" t="s">
        <v>211</v>
      </c>
      <c r="B844" s="20" t="s">
        <v>49</v>
      </c>
      <c r="C844" s="20" t="s">
        <v>5</v>
      </c>
      <c r="D844" s="20" t="s">
        <v>47</v>
      </c>
      <c r="E844" s="20" t="s">
        <v>272</v>
      </c>
      <c r="F844" s="20"/>
      <c r="G844" s="100">
        <f>G845</f>
        <v>50.8</v>
      </c>
      <c r="H844" s="100">
        <f>H845</f>
        <v>0</v>
      </c>
      <c r="I844" s="100">
        <f t="shared" si="194"/>
        <v>50.8</v>
      </c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  <c r="AG844" s="46"/>
      <c r="AH844" s="46"/>
      <c r="AI844" s="46"/>
      <c r="AJ844" s="46"/>
      <c r="AK844" s="46"/>
      <c r="AL844" s="46"/>
      <c r="AM844" s="46"/>
      <c r="AN844" s="46"/>
      <c r="AO844" s="46"/>
      <c r="AP844" s="46"/>
      <c r="AQ844" s="46"/>
      <c r="AR844" s="46"/>
      <c r="AS844" s="46"/>
      <c r="AT844" s="46"/>
      <c r="AU844" s="46"/>
      <c r="AV844" s="46"/>
      <c r="AW844" s="46"/>
      <c r="AX844" s="46"/>
      <c r="AY844" s="46"/>
      <c r="AZ844" s="46"/>
      <c r="BA844" s="46"/>
      <c r="BB844" s="46"/>
      <c r="BC844" s="46"/>
      <c r="BD844" s="46"/>
      <c r="BE844" s="46"/>
      <c r="BF844" s="46"/>
      <c r="BG844" s="46"/>
      <c r="BH844" s="46"/>
      <c r="BI844" s="46"/>
      <c r="BJ844" s="46"/>
      <c r="BK844" s="46"/>
      <c r="BL844" s="46"/>
      <c r="BM844" s="46"/>
      <c r="BN844" s="46"/>
      <c r="BO844" s="46"/>
      <c r="BP844" s="46"/>
      <c r="BQ844" s="46"/>
      <c r="BR844" s="46"/>
      <c r="BS844" s="46"/>
      <c r="BT844" s="46"/>
      <c r="BU844" s="46"/>
      <c r="BV844" s="46"/>
      <c r="BW844" s="46"/>
      <c r="BX844" s="46"/>
      <c r="BY844" s="46"/>
      <c r="BZ844" s="46"/>
      <c r="CA844" s="46"/>
      <c r="CB844" s="46"/>
      <c r="CC844" s="46"/>
      <c r="CD844" s="46"/>
      <c r="CE844" s="46"/>
      <c r="CF844" s="46"/>
      <c r="CG844" s="46"/>
      <c r="CH844" s="46"/>
      <c r="CI844" s="46"/>
      <c r="CJ844" s="46"/>
    </row>
    <row r="845" spans="1:88" s="13" customFormat="1" ht="12">
      <c r="A845" s="21" t="s">
        <v>69</v>
      </c>
      <c r="B845" s="20" t="s">
        <v>49</v>
      </c>
      <c r="C845" s="20" t="s">
        <v>5</v>
      </c>
      <c r="D845" s="20" t="s">
        <v>47</v>
      </c>
      <c r="E845" s="20" t="s">
        <v>272</v>
      </c>
      <c r="F845" s="20" t="s">
        <v>22</v>
      </c>
      <c r="G845" s="100">
        <f>G846</f>
        <v>50.8</v>
      </c>
      <c r="H845" s="100">
        <f>H846</f>
        <v>0</v>
      </c>
      <c r="I845" s="100">
        <f t="shared" si="194"/>
        <v>50.8</v>
      </c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  <c r="AG845" s="46"/>
      <c r="AH845" s="46"/>
      <c r="AI845" s="46"/>
      <c r="AJ845" s="46"/>
      <c r="AK845" s="46"/>
      <c r="AL845" s="46"/>
      <c r="AM845" s="46"/>
      <c r="AN845" s="46"/>
      <c r="AO845" s="46"/>
      <c r="AP845" s="46"/>
      <c r="AQ845" s="46"/>
      <c r="AR845" s="46"/>
      <c r="AS845" s="46"/>
      <c r="AT845" s="46"/>
      <c r="AU845" s="46"/>
      <c r="AV845" s="46"/>
      <c r="AW845" s="46"/>
      <c r="AX845" s="46"/>
      <c r="AY845" s="46"/>
      <c r="AZ845" s="46"/>
      <c r="BA845" s="46"/>
      <c r="BB845" s="46"/>
      <c r="BC845" s="46"/>
      <c r="BD845" s="46"/>
      <c r="BE845" s="46"/>
      <c r="BF845" s="46"/>
      <c r="BG845" s="46"/>
      <c r="BH845" s="46"/>
      <c r="BI845" s="46"/>
      <c r="BJ845" s="46"/>
      <c r="BK845" s="46"/>
      <c r="BL845" s="46"/>
      <c r="BM845" s="46"/>
      <c r="BN845" s="46"/>
      <c r="BO845" s="46"/>
      <c r="BP845" s="46"/>
      <c r="BQ845" s="46"/>
      <c r="BR845" s="46"/>
      <c r="BS845" s="46"/>
      <c r="BT845" s="46"/>
      <c r="BU845" s="46"/>
      <c r="BV845" s="46"/>
      <c r="BW845" s="46"/>
      <c r="BX845" s="46"/>
      <c r="BY845" s="46"/>
      <c r="BZ845" s="46"/>
      <c r="CA845" s="46"/>
      <c r="CB845" s="46"/>
      <c r="CC845" s="46"/>
      <c r="CD845" s="46"/>
      <c r="CE845" s="46"/>
      <c r="CF845" s="46"/>
      <c r="CG845" s="46"/>
      <c r="CH845" s="46"/>
      <c r="CI845" s="46"/>
      <c r="CJ845" s="46"/>
    </row>
    <row r="846" spans="1:88" s="13" customFormat="1" ht="12">
      <c r="A846" s="21" t="s">
        <v>250</v>
      </c>
      <c r="B846" s="20" t="s">
        <v>49</v>
      </c>
      <c r="C846" s="20" t="s">
        <v>5</v>
      </c>
      <c r="D846" s="20" t="s">
        <v>47</v>
      </c>
      <c r="E846" s="20" t="s">
        <v>272</v>
      </c>
      <c r="F846" s="20" t="s">
        <v>251</v>
      </c>
      <c r="G846" s="100">
        <v>50.8</v>
      </c>
      <c r="H846" s="103"/>
      <c r="I846" s="100">
        <f t="shared" si="194"/>
        <v>50.8</v>
      </c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  <c r="AG846" s="46"/>
      <c r="AH846" s="46"/>
      <c r="AI846" s="46"/>
      <c r="AJ846" s="46"/>
      <c r="AK846" s="46"/>
      <c r="AL846" s="46"/>
      <c r="AM846" s="46"/>
      <c r="AN846" s="46"/>
      <c r="AO846" s="46"/>
      <c r="AP846" s="46"/>
      <c r="AQ846" s="46"/>
      <c r="AR846" s="46"/>
      <c r="AS846" s="46"/>
      <c r="AT846" s="46"/>
      <c r="AU846" s="46"/>
      <c r="AV846" s="46"/>
      <c r="AW846" s="46"/>
      <c r="AX846" s="46"/>
      <c r="AY846" s="46"/>
      <c r="AZ846" s="46"/>
      <c r="BA846" s="46"/>
      <c r="BB846" s="46"/>
      <c r="BC846" s="46"/>
      <c r="BD846" s="46"/>
      <c r="BE846" s="46"/>
      <c r="BF846" s="46"/>
      <c r="BG846" s="46"/>
      <c r="BH846" s="46"/>
      <c r="BI846" s="46"/>
      <c r="BJ846" s="46"/>
      <c r="BK846" s="46"/>
      <c r="BL846" s="46"/>
      <c r="BM846" s="46"/>
      <c r="BN846" s="46"/>
      <c r="BO846" s="46"/>
      <c r="BP846" s="46"/>
      <c r="BQ846" s="46"/>
      <c r="BR846" s="46"/>
      <c r="BS846" s="46"/>
      <c r="BT846" s="46"/>
      <c r="BU846" s="46"/>
      <c r="BV846" s="46"/>
      <c r="BW846" s="46"/>
      <c r="BX846" s="46"/>
      <c r="BY846" s="46"/>
      <c r="BZ846" s="46"/>
      <c r="CA846" s="46"/>
      <c r="CB846" s="46"/>
      <c r="CC846" s="46"/>
      <c r="CD846" s="46"/>
      <c r="CE846" s="46"/>
      <c r="CF846" s="46"/>
      <c r="CG846" s="46"/>
      <c r="CH846" s="46"/>
      <c r="CI846" s="46"/>
      <c r="CJ846" s="46"/>
    </row>
    <row r="847" spans="1:88" s="13" customFormat="1" ht="11.4">
      <c r="A847" s="25" t="s">
        <v>42</v>
      </c>
      <c r="B847" s="16" t="s">
        <v>49</v>
      </c>
      <c r="C847" s="16" t="s">
        <v>6</v>
      </c>
      <c r="D847" s="16"/>
      <c r="E847" s="16"/>
      <c r="F847" s="16"/>
      <c r="G847" s="98">
        <f t="shared" ref="G847:H852" si="203">G848</f>
        <v>1055.2</v>
      </c>
      <c r="H847" s="98">
        <f t="shared" si="203"/>
        <v>0</v>
      </c>
      <c r="I847" s="98">
        <f t="shared" si="194"/>
        <v>1055.2</v>
      </c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  <c r="AE847" s="46"/>
      <c r="AF847" s="46"/>
      <c r="AG847" s="46"/>
      <c r="AH847" s="46"/>
      <c r="AI847" s="46"/>
      <c r="AJ847" s="46"/>
      <c r="AK847" s="46"/>
      <c r="AL847" s="46"/>
      <c r="AM847" s="46"/>
      <c r="AN847" s="46"/>
      <c r="AO847" s="46"/>
      <c r="AP847" s="46"/>
      <c r="AQ847" s="46"/>
      <c r="AR847" s="46"/>
      <c r="AS847" s="46"/>
      <c r="AT847" s="46"/>
      <c r="AU847" s="46"/>
      <c r="AV847" s="46"/>
      <c r="AW847" s="46"/>
      <c r="AX847" s="46"/>
      <c r="AY847" s="46"/>
      <c r="AZ847" s="46"/>
      <c r="BA847" s="46"/>
      <c r="BB847" s="46"/>
      <c r="BC847" s="46"/>
      <c r="BD847" s="46"/>
      <c r="BE847" s="46"/>
      <c r="BF847" s="46"/>
      <c r="BG847" s="46"/>
      <c r="BH847" s="46"/>
      <c r="BI847" s="46"/>
      <c r="BJ847" s="46"/>
      <c r="BK847" s="46"/>
      <c r="BL847" s="46"/>
      <c r="BM847" s="46"/>
      <c r="BN847" s="46"/>
      <c r="BO847" s="46"/>
      <c r="BP847" s="46"/>
      <c r="BQ847" s="46"/>
      <c r="BR847" s="46"/>
      <c r="BS847" s="46"/>
      <c r="BT847" s="46"/>
      <c r="BU847" s="46"/>
      <c r="BV847" s="46"/>
      <c r="BW847" s="46"/>
      <c r="BX847" s="46"/>
      <c r="BY847" s="46"/>
      <c r="BZ847" s="46"/>
      <c r="CA847" s="46"/>
      <c r="CB847" s="46"/>
      <c r="CC847" s="46"/>
      <c r="CD847" s="46"/>
      <c r="CE847" s="46"/>
      <c r="CF847" s="46"/>
      <c r="CG847" s="46"/>
      <c r="CH847" s="46"/>
    </row>
    <row r="848" spans="1:88" s="13" customFormat="1" ht="12">
      <c r="A848" s="22" t="s">
        <v>43</v>
      </c>
      <c r="B848" s="18" t="s">
        <v>49</v>
      </c>
      <c r="C848" s="18" t="s">
        <v>6</v>
      </c>
      <c r="D848" s="18" t="s">
        <v>7</v>
      </c>
      <c r="E848" s="18"/>
      <c r="F848" s="18"/>
      <c r="G848" s="99">
        <f t="shared" si="203"/>
        <v>1055.2</v>
      </c>
      <c r="H848" s="99">
        <f t="shared" si="203"/>
        <v>0</v>
      </c>
      <c r="I848" s="99">
        <f t="shared" si="194"/>
        <v>1055.2</v>
      </c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  <c r="AD848" s="46"/>
      <c r="AE848" s="46"/>
      <c r="AF848" s="46"/>
      <c r="AG848" s="46"/>
      <c r="AH848" s="46"/>
      <c r="AI848" s="46"/>
      <c r="AJ848" s="46"/>
      <c r="AK848" s="46"/>
      <c r="AL848" s="46"/>
      <c r="AM848" s="46"/>
      <c r="AN848" s="46"/>
      <c r="AO848" s="46"/>
      <c r="AP848" s="46"/>
      <c r="AQ848" s="46"/>
      <c r="AR848" s="46"/>
      <c r="AS848" s="46"/>
      <c r="AT848" s="46"/>
      <c r="AU848" s="46"/>
      <c r="AV848" s="46"/>
      <c r="AW848" s="46"/>
      <c r="AX848" s="46"/>
      <c r="AY848" s="46"/>
      <c r="AZ848" s="46"/>
      <c r="BA848" s="46"/>
      <c r="BB848" s="46"/>
      <c r="BC848" s="46"/>
      <c r="BD848" s="46"/>
      <c r="BE848" s="46"/>
      <c r="BF848" s="46"/>
      <c r="BG848" s="46"/>
      <c r="BH848" s="46"/>
      <c r="BI848" s="46"/>
      <c r="BJ848" s="46"/>
      <c r="BK848" s="46"/>
      <c r="BL848" s="46"/>
      <c r="BM848" s="46"/>
      <c r="BN848" s="46"/>
      <c r="BO848" s="46"/>
      <c r="BP848" s="46"/>
      <c r="BQ848" s="46"/>
      <c r="BR848" s="46"/>
      <c r="BS848" s="46"/>
      <c r="BT848" s="46"/>
      <c r="BU848" s="46"/>
      <c r="BV848" s="46"/>
      <c r="BW848" s="46"/>
      <c r="BX848" s="46"/>
      <c r="BY848" s="46"/>
      <c r="BZ848" s="46"/>
      <c r="CA848" s="46"/>
      <c r="CB848" s="46"/>
      <c r="CC848" s="46"/>
      <c r="CD848" s="46"/>
      <c r="CE848" s="46"/>
      <c r="CF848" s="46"/>
      <c r="CG848" s="46"/>
      <c r="CH848" s="46"/>
    </row>
    <row r="849" spans="1:86" s="13" customFormat="1" ht="12">
      <c r="A849" s="21" t="s">
        <v>394</v>
      </c>
      <c r="B849" s="20" t="s">
        <v>49</v>
      </c>
      <c r="C849" s="20" t="s">
        <v>6</v>
      </c>
      <c r="D849" s="20" t="s">
        <v>7</v>
      </c>
      <c r="E849" s="20" t="s">
        <v>173</v>
      </c>
      <c r="F849" s="20"/>
      <c r="G849" s="100">
        <f t="shared" si="203"/>
        <v>1055.2</v>
      </c>
      <c r="H849" s="100">
        <f t="shared" si="203"/>
        <v>0</v>
      </c>
      <c r="I849" s="100">
        <f t="shared" si="194"/>
        <v>1055.2</v>
      </c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  <c r="AD849" s="46"/>
      <c r="AE849" s="46"/>
      <c r="AF849" s="46"/>
      <c r="AG849" s="46"/>
      <c r="AH849" s="46"/>
      <c r="AI849" s="46"/>
      <c r="AJ849" s="46"/>
      <c r="AK849" s="46"/>
      <c r="AL849" s="46"/>
      <c r="AM849" s="46"/>
      <c r="AN849" s="46"/>
      <c r="AO849" s="46"/>
      <c r="AP849" s="46"/>
      <c r="AQ849" s="46"/>
      <c r="AR849" s="46"/>
      <c r="AS849" s="46"/>
      <c r="AT849" s="46"/>
      <c r="AU849" s="46"/>
      <c r="AV849" s="46"/>
      <c r="AW849" s="46"/>
      <c r="AX849" s="46"/>
      <c r="AY849" s="46"/>
      <c r="AZ849" s="46"/>
      <c r="BA849" s="46"/>
      <c r="BB849" s="46"/>
      <c r="BC849" s="46"/>
      <c r="BD849" s="46"/>
      <c r="BE849" s="46"/>
      <c r="BF849" s="46"/>
      <c r="BG849" s="46"/>
      <c r="BH849" s="46"/>
      <c r="BI849" s="46"/>
      <c r="BJ849" s="46"/>
      <c r="BK849" s="46"/>
      <c r="BL849" s="46"/>
      <c r="BM849" s="46"/>
      <c r="BN849" s="46"/>
      <c r="BO849" s="46"/>
      <c r="BP849" s="46"/>
      <c r="BQ849" s="46"/>
      <c r="BR849" s="46"/>
      <c r="BS849" s="46"/>
      <c r="BT849" s="46"/>
      <c r="BU849" s="46"/>
      <c r="BV849" s="46"/>
      <c r="BW849" s="46"/>
      <c r="BX849" s="46"/>
      <c r="BY849" s="46"/>
      <c r="BZ849" s="46"/>
      <c r="CA849" s="46"/>
      <c r="CB849" s="46"/>
      <c r="CC849" s="46"/>
      <c r="CD849" s="46"/>
      <c r="CE849" s="46"/>
      <c r="CF849" s="46"/>
      <c r="CG849" s="46"/>
      <c r="CH849" s="46"/>
    </row>
    <row r="850" spans="1:86" s="13" customFormat="1" ht="12">
      <c r="A850" s="21" t="s">
        <v>395</v>
      </c>
      <c r="B850" s="20" t="s">
        <v>49</v>
      </c>
      <c r="C850" s="20" t="s">
        <v>6</v>
      </c>
      <c r="D850" s="20" t="s">
        <v>7</v>
      </c>
      <c r="E850" s="20" t="s">
        <v>174</v>
      </c>
      <c r="F850" s="20"/>
      <c r="G850" s="100">
        <f t="shared" si="203"/>
        <v>1055.2</v>
      </c>
      <c r="H850" s="100">
        <f t="shared" si="203"/>
        <v>0</v>
      </c>
      <c r="I850" s="100">
        <f t="shared" si="194"/>
        <v>1055.2</v>
      </c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  <c r="AD850" s="46"/>
      <c r="AE850" s="46"/>
      <c r="AF850" s="46"/>
      <c r="AG850" s="46"/>
      <c r="AH850" s="46"/>
      <c r="AI850" s="46"/>
      <c r="AJ850" s="46"/>
      <c r="AK850" s="46"/>
      <c r="AL850" s="46"/>
      <c r="AM850" s="46"/>
      <c r="AN850" s="46"/>
      <c r="AO850" s="46"/>
      <c r="AP850" s="46"/>
      <c r="AQ850" s="46"/>
      <c r="AR850" s="46"/>
      <c r="AS850" s="46"/>
      <c r="AT850" s="46"/>
      <c r="AU850" s="46"/>
      <c r="AV850" s="46"/>
      <c r="AW850" s="46"/>
      <c r="AX850" s="46"/>
      <c r="AY850" s="46"/>
      <c r="AZ850" s="46"/>
      <c r="BA850" s="46"/>
      <c r="BB850" s="46"/>
      <c r="BC850" s="46"/>
      <c r="BD850" s="46"/>
      <c r="BE850" s="46"/>
      <c r="BF850" s="46"/>
      <c r="BG850" s="46"/>
      <c r="BH850" s="46"/>
      <c r="BI850" s="46"/>
      <c r="BJ850" s="46"/>
      <c r="BK850" s="46"/>
      <c r="BL850" s="46"/>
      <c r="BM850" s="46"/>
      <c r="BN850" s="46"/>
      <c r="BO850" s="46"/>
      <c r="BP850" s="46"/>
      <c r="BQ850" s="46"/>
      <c r="BR850" s="46"/>
      <c r="BS850" s="46"/>
      <c r="BT850" s="46"/>
      <c r="BU850" s="46"/>
      <c r="BV850" s="46"/>
      <c r="BW850" s="46"/>
      <c r="BX850" s="46"/>
      <c r="BY850" s="46"/>
      <c r="BZ850" s="46"/>
      <c r="CA850" s="46"/>
      <c r="CB850" s="46"/>
      <c r="CC850" s="46"/>
      <c r="CD850" s="46"/>
      <c r="CE850" s="46"/>
      <c r="CF850" s="46"/>
      <c r="CG850" s="46"/>
      <c r="CH850" s="46"/>
    </row>
    <row r="851" spans="1:86">
      <c r="A851" s="21" t="s">
        <v>105</v>
      </c>
      <c r="B851" s="20" t="s">
        <v>49</v>
      </c>
      <c r="C851" s="20" t="s">
        <v>6</v>
      </c>
      <c r="D851" s="20" t="s">
        <v>7</v>
      </c>
      <c r="E851" s="20" t="s">
        <v>179</v>
      </c>
      <c r="F851" s="20"/>
      <c r="G851" s="100">
        <f t="shared" si="203"/>
        <v>1055.2</v>
      </c>
      <c r="H851" s="100">
        <f t="shared" si="203"/>
        <v>0</v>
      </c>
      <c r="I851" s="100">
        <f t="shared" si="194"/>
        <v>1055.2</v>
      </c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  <c r="AA851" s="47"/>
      <c r="AB851" s="47"/>
      <c r="AC851" s="47"/>
      <c r="AD851" s="47"/>
      <c r="AE851" s="47"/>
      <c r="AF851" s="47"/>
      <c r="AG851" s="47"/>
      <c r="AH851" s="47"/>
      <c r="AI851" s="47"/>
      <c r="AJ851" s="47"/>
      <c r="AK851" s="47"/>
      <c r="AL851" s="47"/>
      <c r="AM851" s="47"/>
      <c r="AN851" s="47"/>
      <c r="AO851" s="47"/>
      <c r="AP851" s="47"/>
      <c r="AQ851" s="47"/>
      <c r="AR851" s="47"/>
      <c r="AS851" s="47"/>
      <c r="AT851" s="47"/>
      <c r="AU851" s="47"/>
      <c r="AV851" s="47"/>
      <c r="AW851" s="47"/>
      <c r="AX851" s="47"/>
      <c r="AY851" s="47"/>
      <c r="AZ851" s="47"/>
      <c r="BA851" s="47"/>
      <c r="BB851" s="47"/>
      <c r="BC851" s="47"/>
      <c r="BD851" s="47"/>
      <c r="BE851" s="47"/>
      <c r="BF851" s="47"/>
      <c r="BG851" s="47"/>
      <c r="BH851" s="47"/>
      <c r="BI851" s="47"/>
      <c r="BJ851" s="47"/>
      <c r="BK851" s="47"/>
      <c r="BL851" s="47"/>
      <c r="BM851" s="47"/>
      <c r="BN851" s="47"/>
      <c r="BO851" s="47"/>
      <c r="BP851" s="47"/>
      <c r="BQ851" s="47"/>
      <c r="BR851" s="47"/>
      <c r="BS851" s="47"/>
      <c r="BT851" s="47"/>
      <c r="BU851" s="47"/>
      <c r="BV851" s="47"/>
      <c r="BW851" s="47"/>
      <c r="BX851" s="47"/>
      <c r="BY851" s="47"/>
      <c r="BZ851" s="47"/>
      <c r="CA851" s="47"/>
      <c r="CB851" s="47"/>
      <c r="CC851" s="47"/>
      <c r="CD851" s="47"/>
      <c r="CE851" s="47"/>
      <c r="CF851" s="47"/>
      <c r="CG851" s="47"/>
      <c r="CH851" s="47"/>
    </row>
    <row r="852" spans="1:86">
      <c r="A852" s="21" t="s">
        <v>107</v>
      </c>
      <c r="B852" s="20" t="s">
        <v>49</v>
      </c>
      <c r="C852" s="20" t="s">
        <v>6</v>
      </c>
      <c r="D852" s="20" t="s">
        <v>7</v>
      </c>
      <c r="E852" s="20" t="s">
        <v>179</v>
      </c>
      <c r="F852" s="20" t="s">
        <v>98</v>
      </c>
      <c r="G852" s="100">
        <f t="shared" si="203"/>
        <v>1055.2</v>
      </c>
      <c r="H852" s="100">
        <f t="shared" si="203"/>
        <v>0</v>
      </c>
      <c r="I852" s="100">
        <f t="shared" si="194"/>
        <v>1055.2</v>
      </c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  <c r="AA852" s="47"/>
      <c r="AB852" s="47"/>
      <c r="AC852" s="47"/>
      <c r="AD852" s="47"/>
      <c r="AE852" s="47"/>
      <c r="AF852" s="47"/>
      <c r="AG852" s="47"/>
      <c r="AH852" s="47"/>
      <c r="AI852" s="47"/>
      <c r="AJ852" s="47"/>
      <c r="AK852" s="47"/>
      <c r="AL852" s="47"/>
      <c r="AM852" s="47"/>
      <c r="AN852" s="47"/>
      <c r="AO852" s="47"/>
      <c r="AP852" s="47"/>
      <c r="AQ852" s="47"/>
      <c r="AR852" s="47"/>
      <c r="AS852" s="47"/>
      <c r="AT852" s="47"/>
      <c r="AU852" s="47"/>
      <c r="AV852" s="47"/>
      <c r="AW852" s="47"/>
      <c r="AX852" s="47"/>
      <c r="AY852" s="47"/>
      <c r="AZ852" s="47"/>
      <c r="BA852" s="47"/>
      <c r="BB852" s="47"/>
      <c r="BC852" s="47"/>
      <c r="BD852" s="47"/>
      <c r="BE852" s="47"/>
      <c r="BF852" s="47"/>
      <c r="BG852" s="47"/>
      <c r="BH852" s="47"/>
      <c r="BI852" s="47"/>
      <c r="BJ852" s="47"/>
      <c r="BK852" s="47"/>
      <c r="BL852" s="47"/>
      <c r="BM852" s="47"/>
      <c r="BN852" s="47"/>
      <c r="BO852" s="47"/>
      <c r="BP852" s="47"/>
      <c r="BQ852" s="47"/>
      <c r="BR852" s="47"/>
      <c r="BS852" s="47"/>
      <c r="BT852" s="47"/>
      <c r="BU852" s="47"/>
      <c r="BV852" s="47"/>
      <c r="BW852" s="47"/>
      <c r="BX852" s="47"/>
      <c r="BY852" s="47"/>
      <c r="BZ852" s="47"/>
      <c r="CA852" s="47"/>
      <c r="CB852" s="47"/>
      <c r="CC852" s="47"/>
      <c r="CD852" s="47"/>
      <c r="CE852" s="47"/>
      <c r="CF852" s="47"/>
      <c r="CG852" s="47"/>
      <c r="CH852" s="47"/>
    </row>
    <row r="853" spans="1:86">
      <c r="A853" s="21" t="s">
        <v>101</v>
      </c>
      <c r="B853" s="20" t="s">
        <v>49</v>
      </c>
      <c r="C853" s="20" t="s">
        <v>6</v>
      </c>
      <c r="D853" s="20" t="s">
        <v>7</v>
      </c>
      <c r="E853" s="20" t="s">
        <v>179</v>
      </c>
      <c r="F853" s="20" t="s">
        <v>99</v>
      </c>
      <c r="G853" s="100">
        <v>1055.2</v>
      </c>
      <c r="H853" s="103"/>
      <c r="I853" s="100">
        <f t="shared" si="194"/>
        <v>1055.2</v>
      </c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  <c r="AA853" s="47"/>
      <c r="AB853" s="47"/>
      <c r="AC853" s="47"/>
      <c r="AD853" s="47"/>
      <c r="AE853" s="47"/>
      <c r="AF853" s="47"/>
      <c r="AG853" s="47"/>
      <c r="AH853" s="47"/>
      <c r="AI853" s="47"/>
      <c r="AJ853" s="47"/>
      <c r="AK853" s="47"/>
      <c r="AL853" s="47"/>
      <c r="AM853" s="47"/>
      <c r="AN853" s="47"/>
      <c r="AO853" s="47"/>
      <c r="AP853" s="47"/>
      <c r="AQ853" s="47"/>
      <c r="AR853" s="47"/>
      <c r="AS853" s="47"/>
      <c r="AT853" s="47"/>
      <c r="AU853" s="47"/>
      <c r="AV853" s="47"/>
      <c r="AW853" s="47"/>
      <c r="AX853" s="47"/>
      <c r="AY853" s="47"/>
      <c r="AZ853" s="47"/>
      <c r="BA853" s="47"/>
      <c r="BB853" s="47"/>
      <c r="BC853" s="47"/>
      <c r="BD853" s="47"/>
      <c r="BE853" s="47"/>
      <c r="BF853" s="47"/>
      <c r="BG853" s="47"/>
      <c r="BH853" s="47"/>
      <c r="BI853" s="47"/>
      <c r="BJ853" s="47"/>
      <c r="BK853" s="47"/>
      <c r="BL853" s="47"/>
      <c r="BM853" s="47"/>
      <c r="BN853" s="47"/>
      <c r="BO853" s="47"/>
      <c r="BP853" s="47"/>
      <c r="BQ853" s="47"/>
      <c r="BR853" s="47"/>
      <c r="BS853" s="47"/>
      <c r="BT853" s="47"/>
      <c r="BU853" s="47"/>
      <c r="BV853" s="47"/>
      <c r="BW853" s="47"/>
      <c r="BX853" s="47"/>
      <c r="BY853" s="47"/>
      <c r="BZ853" s="47"/>
      <c r="CA853" s="47"/>
      <c r="CB853" s="47"/>
      <c r="CC853" s="47"/>
      <c r="CD853" s="47"/>
      <c r="CE853" s="47"/>
      <c r="CF853" s="47"/>
      <c r="CG853" s="47"/>
      <c r="CH853" s="47"/>
    </row>
    <row r="854" spans="1:86">
      <c r="A854" s="25" t="s">
        <v>205</v>
      </c>
      <c r="B854" s="16" t="s">
        <v>49</v>
      </c>
      <c r="C854" s="16" t="s">
        <v>7</v>
      </c>
      <c r="D854" s="16"/>
      <c r="E854" s="16"/>
      <c r="F854" s="16"/>
      <c r="G854" s="98">
        <f>G855</f>
        <v>50</v>
      </c>
      <c r="H854" s="98">
        <f>H855</f>
        <v>0</v>
      </c>
      <c r="I854" s="98">
        <f t="shared" si="194"/>
        <v>50</v>
      </c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  <c r="AA854" s="47"/>
      <c r="AB854" s="47"/>
      <c r="AC854" s="47"/>
      <c r="AD854" s="47"/>
      <c r="AE854" s="47"/>
      <c r="AF854" s="47"/>
      <c r="AG854" s="47"/>
      <c r="AH854" s="47"/>
      <c r="AI854" s="47"/>
      <c r="AJ854" s="47"/>
      <c r="AK854" s="47"/>
      <c r="AL854" s="47"/>
      <c r="AM854" s="47"/>
      <c r="AN854" s="47"/>
      <c r="AO854" s="47"/>
      <c r="AP854" s="47"/>
      <c r="AQ854" s="47"/>
      <c r="AR854" s="47"/>
      <c r="AS854" s="47"/>
      <c r="AT854" s="47"/>
      <c r="AU854" s="47"/>
      <c r="AV854" s="47"/>
      <c r="AW854" s="47"/>
      <c r="AX854" s="47"/>
      <c r="AY854" s="47"/>
      <c r="AZ854" s="47"/>
      <c r="BA854" s="47"/>
      <c r="BB854" s="47"/>
      <c r="BC854" s="47"/>
      <c r="BD854" s="47"/>
      <c r="BE854" s="47"/>
      <c r="BF854" s="47"/>
      <c r="BG854" s="47"/>
      <c r="BH854" s="47"/>
      <c r="BI854" s="47"/>
      <c r="BJ854" s="47"/>
      <c r="BK854" s="47"/>
      <c r="BL854" s="47"/>
      <c r="BM854" s="47"/>
      <c r="BN854" s="47"/>
      <c r="BO854" s="47"/>
      <c r="BP854" s="47"/>
      <c r="BQ854" s="47"/>
      <c r="BR854" s="47"/>
      <c r="BS854" s="47"/>
      <c r="BT854" s="47"/>
      <c r="BU854" s="47"/>
      <c r="BV854" s="47"/>
      <c r="BW854" s="47"/>
      <c r="BX854" s="47"/>
      <c r="BY854" s="47"/>
      <c r="BZ854" s="47"/>
      <c r="CA854" s="47"/>
      <c r="CB854" s="47"/>
      <c r="CC854" s="47"/>
      <c r="CD854" s="47"/>
      <c r="CE854" s="47"/>
      <c r="CF854" s="47"/>
      <c r="CG854" s="47"/>
      <c r="CH854" s="47"/>
    </row>
    <row r="855" spans="1:86" ht="23.25" customHeight="1">
      <c r="A855" s="61" t="s">
        <v>393</v>
      </c>
      <c r="B855" s="18" t="s">
        <v>49</v>
      </c>
      <c r="C855" s="18" t="s">
        <v>7</v>
      </c>
      <c r="D855" s="18" t="s">
        <v>13</v>
      </c>
      <c r="E855" s="18"/>
      <c r="F855" s="18"/>
      <c r="G855" s="99">
        <f>G856+G862</f>
        <v>50</v>
      </c>
      <c r="H855" s="99">
        <f>H856+H862</f>
        <v>0</v>
      </c>
      <c r="I855" s="99">
        <f t="shared" si="194"/>
        <v>50</v>
      </c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  <c r="AA855" s="47"/>
      <c r="AB855" s="47"/>
      <c r="AC855" s="47"/>
      <c r="AD855" s="47"/>
      <c r="AE855" s="47"/>
      <c r="AF855" s="47"/>
      <c r="AG855" s="47"/>
      <c r="AH855" s="47"/>
      <c r="AI855" s="47"/>
      <c r="AJ855" s="47"/>
      <c r="AK855" s="47"/>
      <c r="AL855" s="47"/>
      <c r="AM855" s="47"/>
      <c r="AN855" s="47"/>
      <c r="AO855" s="47"/>
      <c r="AP855" s="47"/>
      <c r="AQ855" s="47"/>
      <c r="AR855" s="47"/>
      <c r="AS855" s="47"/>
      <c r="AT855" s="47"/>
      <c r="AU855" s="47"/>
      <c r="AV855" s="47"/>
      <c r="AW855" s="47"/>
      <c r="AX855" s="47"/>
      <c r="AY855" s="47"/>
      <c r="AZ855" s="47"/>
      <c r="BA855" s="47"/>
      <c r="BB855" s="47"/>
      <c r="BC855" s="47"/>
      <c r="BD855" s="47"/>
      <c r="BE855" s="47"/>
      <c r="BF855" s="47"/>
      <c r="BG855" s="47"/>
      <c r="BH855" s="47"/>
      <c r="BI855" s="47"/>
      <c r="BJ855" s="47"/>
      <c r="BK855" s="47"/>
      <c r="BL855" s="47"/>
      <c r="BM855" s="47"/>
      <c r="BN855" s="47"/>
      <c r="BO855" s="47"/>
      <c r="BP855" s="47"/>
      <c r="BQ855" s="47"/>
      <c r="BR855" s="47"/>
      <c r="BS855" s="47"/>
      <c r="BT855" s="47"/>
      <c r="BU855" s="47"/>
      <c r="BV855" s="47"/>
      <c r="BW855" s="47"/>
      <c r="BX855" s="47"/>
      <c r="BY855" s="47"/>
      <c r="BZ855" s="47"/>
      <c r="CA855" s="47"/>
      <c r="CB855" s="47"/>
      <c r="CC855" s="47"/>
      <c r="CD855" s="47"/>
      <c r="CE855" s="47"/>
      <c r="CF855" s="47"/>
      <c r="CG855" s="47"/>
      <c r="CH855" s="47"/>
    </row>
    <row r="856" spans="1:86" ht="36" hidden="1">
      <c r="A856" s="29" t="s">
        <v>326</v>
      </c>
      <c r="B856" s="20" t="s">
        <v>49</v>
      </c>
      <c r="C856" s="20" t="s">
        <v>7</v>
      </c>
      <c r="D856" s="20" t="s">
        <v>13</v>
      </c>
      <c r="E856" s="20" t="s">
        <v>311</v>
      </c>
      <c r="F856" s="20"/>
      <c r="G856" s="100">
        <f>G857</f>
        <v>0</v>
      </c>
      <c r="H856" s="100">
        <f t="shared" ref="G856:H860" si="204">H857</f>
        <v>0</v>
      </c>
      <c r="I856" s="100">
        <f t="shared" si="194"/>
        <v>0</v>
      </c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  <c r="AA856" s="47"/>
      <c r="AB856" s="47"/>
      <c r="AC856" s="47"/>
      <c r="AD856" s="47"/>
      <c r="AE856" s="47"/>
      <c r="AF856" s="47"/>
      <c r="AG856" s="47"/>
      <c r="AH856" s="47"/>
      <c r="AI856" s="47"/>
      <c r="AJ856" s="47"/>
      <c r="AK856" s="47"/>
      <c r="AL856" s="47"/>
      <c r="AM856" s="47"/>
      <c r="AN856" s="47"/>
      <c r="AO856" s="47"/>
      <c r="AP856" s="47"/>
      <c r="AQ856" s="47"/>
      <c r="AR856" s="47"/>
      <c r="AS856" s="47"/>
      <c r="AT856" s="47"/>
      <c r="AU856" s="47"/>
      <c r="AV856" s="47"/>
      <c r="AW856" s="47"/>
      <c r="AX856" s="47"/>
      <c r="AY856" s="47"/>
      <c r="AZ856" s="47"/>
      <c r="BA856" s="47"/>
      <c r="BB856" s="47"/>
      <c r="BC856" s="47"/>
      <c r="BD856" s="47"/>
      <c r="BE856" s="47"/>
      <c r="BF856" s="47"/>
      <c r="BG856" s="47"/>
      <c r="BH856" s="47"/>
      <c r="BI856" s="47"/>
      <c r="BJ856" s="47"/>
      <c r="BK856" s="47"/>
      <c r="BL856" s="47"/>
      <c r="BM856" s="47"/>
      <c r="BN856" s="47"/>
      <c r="BO856" s="47"/>
      <c r="BP856" s="47"/>
      <c r="BQ856" s="47"/>
      <c r="BR856" s="47"/>
      <c r="BS856" s="47"/>
      <c r="BT856" s="47"/>
      <c r="BU856" s="47"/>
      <c r="BV856" s="47"/>
      <c r="BW856" s="47"/>
      <c r="BX856" s="47"/>
      <c r="BY856" s="47"/>
      <c r="BZ856" s="47"/>
      <c r="CA856" s="47"/>
      <c r="CB856" s="47"/>
      <c r="CC856" s="47"/>
      <c r="CD856" s="47"/>
      <c r="CE856" s="47"/>
      <c r="CF856" s="47"/>
      <c r="CG856" s="47"/>
      <c r="CH856" s="47"/>
    </row>
    <row r="857" spans="1:86" hidden="1">
      <c r="A857" s="29" t="s">
        <v>116</v>
      </c>
      <c r="B857" s="20" t="s">
        <v>49</v>
      </c>
      <c r="C857" s="20" t="s">
        <v>7</v>
      </c>
      <c r="D857" s="20" t="s">
        <v>13</v>
      </c>
      <c r="E857" s="20" t="s">
        <v>318</v>
      </c>
      <c r="F857" s="20"/>
      <c r="G857" s="100">
        <f>G860+G858</f>
        <v>0</v>
      </c>
      <c r="H857" s="100">
        <f t="shared" ref="H857" si="205">H860+H858</f>
        <v>0</v>
      </c>
      <c r="I857" s="100">
        <f t="shared" si="194"/>
        <v>0</v>
      </c>
    </row>
    <row r="858" spans="1:86" s="2" customFormat="1" ht="12" hidden="1">
      <c r="A858" s="21" t="s">
        <v>100</v>
      </c>
      <c r="B858" s="20" t="s">
        <v>49</v>
      </c>
      <c r="C858" s="20" t="s">
        <v>7</v>
      </c>
      <c r="D858" s="20" t="s">
        <v>13</v>
      </c>
      <c r="E858" s="20" t="s">
        <v>318</v>
      </c>
      <c r="F858" s="20" t="s">
        <v>98</v>
      </c>
      <c r="G858" s="100">
        <f>G859</f>
        <v>0</v>
      </c>
      <c r="H858" s="100">
        <f t="shared" ref="H858" si="206">H859</f>
        <v>0</v>
      </c>
      <c r="I858" s="100">
        <f t="shared" si="194"/>
        <v>0</v>
      </c>
    </row>
    <row r="859" spans="1:86" s="2" customFormat="1" ht="6" hidden="1" customHeight="1">
      <c r="A859" s="21" t="s">
        <v>110</v>
      </c>
      <c r="B859" s="20" t="s">
        <v>49</v>
      </c>
      <c r="C859" s="20" t="s">
        <v>7</v>
      </c>
      <c r="D859" s="20" t="s">
        <v>13</v>
      </c>
      <c r="E859" s="20" t="s">
        <v>318</v>
      </c>
      <c r="F859" s="20" t="s">
        <v>109</v>
      </c>
      <c r="G859" s="100"/>
      <c r="H859" s="100"/>
      <c r="I859" s="100">
        <f t="shared" si="194"/>
        <v>0</v>
      </c>
    </row>
    <row r="860" spans="1:86" s="2" customFormat="1" ht="12" hidden="1">
      <c r="A860" s="29" t="s">
        <v>69</v>
      </c>
      <c r="B860" s="20" t="s">
        <v>49</v>
      </c>
      <c r="C860" s="20" t="s">
        <v>7</v>
      </c>
      <c r="D860" s="20" t="s">
        <v>13</v>
      </c>
      <c r="E860" s="20" t="s">
        <v>318</v>
      </c>
      <c r="F860" s="20" t="s">
        <v>22</v>
      </c>
      <c r="G860" s="100">
        <f t="shared" si="204"/>
        <v>0</v>
      </c>
      <c r="H860" s="100">
        <f t="shared" si="204"/>
        <v>0</v>
      </c>
      <c r="I860" s="100">
        <f t="shared" si="194"/>
        <v>0</v>
      </c>
    </row>
    <row r="861" spans="1:86" s="2" customFormat="1" ht="12" hidden="1">
      <c r="A861" s="29" t="s">
        <v>104</v>
      </c>
      <c r="B861" s="20" t="s">
        <v>49</v>
      </c>
      <c r="C861" s="20" t="s">
        <v>7</v>
      </c>
      <c r="D861" s="20" t="s">
        <v>13</v>
      </c>
      <c r="E861" s="20" t="s">
        <v>318</v>
      </c>
      <c r="F861" s="20" t="s">
        <v>103</v>
      </c>
      <c r="G861" s="100">
        <v>0</v>
      </c>
      <c r="H861" s="101"/>
      <c r="I861" s="100">
        <f t="shared" si="194"/>
        <v>0</v>
      </c>
    </row>
    <row r="862" spans="1:86" s="2" customFormat="1" ht="12">
      <c r="A862" s="21" t="s">
        <v>222</v>
      </c>
      <c r="B862" s="20" t="s">
        <v>49</v>
      </c>
      <c r="C862" s="20" t="s">
        <v>7</v>
      </c>
      <c r="D862" s="20" t="s">
        <v>13</v>
      </c>
      <c r="E862" s="20" t="s">
        <v>176</v>
      </c>
      <c r="F862" s="20"/>
      <c r="G862" s="100">
        <f t="shared" ref="G862:H864" si="207">G863</f>
        <v>50</v>
      </c>
      <c r="H862" s="100">
        <f t="shared" si="207"/>
        <v>0</v>
      </c>
      <c r="I862" s="100">
        <f t="shared" si="194"/>
        <v>50</v>
      </c>
    </row>
    <row r="863" spans="1:86" s="2" customFormat="1" ht="12">
      <c r="A863" s="29" t="s">
        <v>102</v>
      </c>
      <c r="B863" s="20" t="s">
        <v>49</v>
      </c>
      <c r="C863" s="20" t="s">
        <v>7</v>
      </c>
      <c r="D863" s="20" t="s">
        <v>13</v>
      </c>
      <c r="E863" s="20" t="s">
        <v>177</v>
      </c>
      <c r="F863" s="20"/>
      <c r="G863" s="100">
        <f t="shared" si="207"/>
        <v>50</v>
      </c>
      <c r="H863" s="100">
        <f t="shared" si="207"/>
        <v>0</v>
      </c>
      <c r="I863" s="100">
        <f t="shared" si="194"/>
        <v>50</v>
      </c>
    </row>
    <row r="864" spans="1:86" s="2" customFormat="1" ht="12">
      <c r="A864" s="21" t="s">
        <v>100</v>
      </c>
      <c r="B864" s="20" t="s">
        <v>49</v>
      </c>
      <c r="C864" s="20" t="s">
        <v>7</v>
      </c>
      <c r="D864" s="20" t="s">
        <v>13</v>
      </c>
      <c r="E864" s="20" t="s">
        <v>177</v>
      </c>
      <c r="F864" s="20" t="s">
        <v>98</v>
      </c>
      <c r="G864" s="100">
        <f t="shared" si="207"/>
        <v>50</v>
      </c>
      <c r="H864" s="100">
        <f t="shared" si="207"/>
        <v>0</v>
      </c>
      <c r="I864" s="100">
        <f t="shared" si="194"/>
        <v>50</v>
      </c>
    </row>
    <row r="865" spans="1:13" s="2" customFormat="1" ht="12">
      <c r="A865" s="21" t="s">
        <v>110</v>
      </c>
      <c r="B865" s="20" t="s">
        <v>49</v>
      </c>
      <c r="C865" s="20" t="s">
        <v>7</v>
      </c>
      <c r="D865" s="20" t="s">
        <v>13</v>
      </c>
      <c r="E865" s="20" t="s">
        <v>177</v>
      </c>
      <c r="F865" s="20" t="s">
        <v>109</v>
      </c>
      <c r="G865" s="100">
        <v>50</v>
      </c>
      <c r="H865" s="101"/>
      <c r="I865" s="100">
        <f t="shared" si="194"/>
        <v>50</v>
      </c>
    </row>
    <row r="866" spans="1:13" s="6" customFormat="1" ht="12">
      <c r="A866" s="25" t="s">
        <v>53</v>
      </c>
      <c r="B866" s="16" t="s">
        <v>49</v>
      </c>
      <c r="C866" s="16" t="s">
        <v>17</v>
      </c>
      <c r="D866" s="16"/>
      <c r="E866" s="16"/>
      <c r="F866" s="16"/>
      <c r="G866" s="98">
        <f t="shared" ref="G866:H873" si="208">G867</f>
        <v>472.1</v>
      </c>
      <c r="H866" s="98">
        <f t="shared" si="208"/>
        <v>0</v>
      </c>
      <c r="I866" s="98">
        <f t="shared" si="194"/>
        <v>472.1</v>
      </c>
      <c r="J866" s="2"/>
      <c r="K866" s="2"/>
      <c r="L866" s="2"/>
      <c r="M866" s="2"/>
    </row>
    <row r="867" spans="1:13" s="53" customFormat="1" ht="12">
      <c r="A867" s="22" t="s">
        <v>20</v>
      </c>
      <c r="B867" s="18" t="s">
        <v>49</v>
      </c>
      <c r="C867" s="18" t="s">
        <v>17</v>
      </c>
      <c r="D867" s="18" t="s">
        <v>5</v>
      </c>
      <c r="E867" s="18"/>
      <c r="F867" s="18"/>
      <c r="G867" s="99">
        <f>G868</f>
        <v>472.1</v>
      </c>
      <c r="H867" s="99">
        <f>H868</f>
        <v>0</v>
      </c>
      <c r="I867" s="99">
        <f t="shared" si="194"/>
        <v>472.1</v>
      </c>
      <c r="J867" s="5"/>
      <c r="K867" s="5"/>
      <c r="L867" s="5"/>
      <c r="M867" s="5"/>
    </row>
    <row r="868" spans="1:13" s="2" customFormat="1" ht="15.75" customHeight="1">
      <c r="A868" s="21" t="s">
        <v>433</v>
      </c>
      <c r="B868" s="20" t="s">
        <v>49</v>
      </c>
      <c r="C868" s="20" t="s">
        <v>17</v>
      </c>
      <c r="D868" s="20" t="s">
        <v>5</v>
      </c>
      <c r="E868" s="20" t="s">
        <v>151</v>
      </c>
      <c r="F868" s="20"/>
      <c r="G868" s="100">
        <f>G872+G875+G869</f>
        <v>472.1</v>
      </c>
      <c r="H868" s="100">
        <f>H872+H875+H869</f>
        <v>0</v>
      </c>
      <c r="I868" s="100">
        <f t="shared" si="194"/>
        <v>472.1</v>
      </c>
    </row>
    <row r="869" spans="1:13" s="2" customFormat="1" ht="12" hidden="1">
      <c r="A869" s="21" t="s">
        <v>345</v>
      </c>
      <c r="B869" s="20" t="s">
        <v>49</v>
      </c>
      <c r="C869" s="20" t="s">
        <v>17</v>
      </c>
      <c r="D869" s="20" t="s">
        <v>5</v>
      </c>
      <c r="E869" s="20" t="s">
        <v>505</v>
      </c>
      <c r="F869" s="20"/>
      <c r="G869" s="100">
        <f>G870</f>
        <v>0</v>
      </c>
      <c r="H869" s="100">
        <f>H870</f>
        <v>0</v>
      </c>
      <c r="I869" s="100">
        <f t="shared" si="194"/>
        <v>0</v>
      </c>
    </row>
    <row r="870" spans="1:13" s="2" customFormat="1" ht="12" hidden="1">
      <c r="A870" s="21" t="s">
        <v>100</v>
      </c>
      <c r="B870" s="20" t="s">
        <v>49</v>
      </c>
      <c r="C870" s="20" t="s">
        <v>17</v>
      </c>
      <c r="D870" s="20" t="s">
        <v>5</v>
      </c>
      <c r="E870" s="20" t="s">
        <v>505</v>
      </c>
      <c r="F870" s="20" t="s">
        <v>98</v>
      </c>
      <c r="G870" s="100">
        <f>G871</f>
        <v>0</v>
      </c>
      <c r="H870" s="100">
        <f>H871</f>
        <v>0</v>
      </c>
      <c r="I870" s="100">
        <f t="shared" si="194"/>
        <v>0</v>
      </c>
    </row>
    <row r="871" spans="1:13" s="2" customFormat="1" ht="12" hidden="1">
      <c r="A871" s="21" t="s">
        <v>110</v>
      </c>
      <c r="B871" s="20" t="s">
        <v>49</v>
      </c>
      <c r="C871" s="20" t="s">
        <v>17</v>
      </c>
      <c r="D871" s="20" t="s">
        <v>5</v>
      </c>
      <c r="E871" s="20" t="s">
        <v>505</v>
      </c>
      <c r="F871" s="20" t="s">
        <v>109</v>
      </c>
      <c r="G871" s="100"/>
      <c r="H871" s="100"/>
      <c r="I871" s="100">
        <f t="shared" si="194"/>
        <v>0</v>
      </c>
    </row>
    <row r="872" spans="1:13" s="2" customFormat="1" ht="24" hidden="1">
      <c r="A872" s="21" t="s">
        <v>285</v>
      </c>
      <c r="B872" s="20" t="s">
        <v>49</v>
      </c>
      <c r="C872" s="20" t="s">
        <v>17</v>
      </c>
      <c r="D872" s="20" t="s">
        <v>5</v>
      </c>
      <c r="E872" s="20" t="s">
        <v>447</v>
      </c>
      <c r="F872" s="20"/>
      <c r="G872" s="100">
        <f t="shared" si="208"/>
        <v>0</v>
      </c>
      <c r="H872" s="100">
        <f t="shared" si="208"/>
        <v>0</v>
      </c>
      <c r="I872" s="100">
        <f t="shared" si="194"/>
        <v>0</v>
      </c>
    </row>
    <row r="873" spans="1:13" s="2" customFormat="1" ht="12" hidden="1">
      <c r="A873" s="21" t="s">
        <v>107</v>
      </c>
      <c r="B873" s="20" t="s">
        <v>49</v>
      </c>
      <c r="C873" s="20" t="s">
        <v>17</v>
      </c>
      <c r="D873" s="20" t="s">
        <v>5</v>
      </c>
      <c r="E873" s="20" t="s">
        <v>447</v>
      </c>
      <c r="F873" s="20" t="s">
        <v>98</v>
      </c>
      <c r="G873" s="100">
        <f t="shared" si="208"/>
        <v>0</v>
      </c>
      <c r="H873" s="100">
        <f t="shared" si="208"/>
        <v>0</v>
      </c>
      <c r="I873" s="100">
        <f t="shared" si="194"/>
        <v>0</v>
      </c>
    </row>
    <row r="874" spans="1:13" s="2" customFormat="1" ht="12" hidden="1">
      <c r="A874" s="21" t="s">
        <v>108</v>
      </c>
      <c r="B874" s="20" t="s">
        <v>49</v>
      </c>
      <c r="C874" s="20" t="s">
        <v>17</v>
      </c>
      <c r="D874" s="20" t="s">
        <v>5</v>
      </c>
      <c r="E874" s="20" t="s">
        <v>447</v>
      </c>
      <c r="F874" s="20" t="s">
        <v>106</v>
      </c>
      <c r="G874" s="100"/>
      <c r="H874" s="101"/>
      <c r="I874" s="100">
        <f t="shared" si="194"/>
        <v>0</v>
      </c>
    </row>
    <row r="875" spans="1:13" s="2" customFormat="1" ht="12">
      <c r="A875" s="21" t="s">
        <v>364</v>
      </c>
      <c r="B875" s="20" t="s">
        <v>49</v>
      </c>
      <c r="C875" s="20" t="s">
        <v>17</v>
      </c>
      <c r="D875" s="20" t="s">
        <v>5</v>
      </c>
      <c r="E875" s="20" t="s">
        <v>444</v>
      </c>
      <c r="F875" s="20"/>
      <c r="G875" s="100">
        <f>G876</f>
        <v>472.1</v>
      </c>
      <c r="H875" s="100">
        <f>H876</f>
        <v>0</v>
      </c>
      <c r="I875" s="100">
        <f t="shared" si="194"/>
        <v>472.1</v>
      </c>
    </row>
    <row r="876" spans="1:13" s="2" customFormat="1" ht="12">
      <c r="A876" s="21" t="s">
        <v>107</v>
      </c>
      <c r="B876" s="20" t="s">
        <v>49</v>
      </c>
      <c r="C876" s="20" t="s">
        <v>17</v>
      </c>
      <c r="D876" s="20" t="s">
        <v>5</v>
      </c>
      <c r="E876" s="20" t="s">
        <v>444</v>
      </c>
      <c r="F876" s="20" t="s">
        <v>98</v>
      </c>
      <c r="G876" s="100">
        <f>G877</f>
        <v>472.1</v>
      </c>
      <c r="H876" s="100">
        <f>H877</f>
        <v>0</v>
      </c>
      <c r="I876" s="100">
        <f t="shared" ref="I876:I901" si="209">G876+H876</f>
        <v>472.1</v>
      </c>
    </row>
    <row r="877" spans="1:13" s="2" customFormat="1" ht="12">
      <c r="A877" s="21" t="s">
        <v>110</v>
      </c>
      <c r="B877" s="20" t="s">
        <v>49</v>
      </c>
      <c r="C877" s="20" t="s">
        <v>17</v>
      </c>
      <c r="D877" s="20" t="s">
        <v>5</v>
      </c>
      <c r="E877" s="20" t="s">
        <v>444</v>
      </c>
      <c r="F877" s="20" t="s">
        <v>109</v>
      </c>
      <c r="G877" s="100">
        <v>472.1</v>
      </c>
      <c r="H877" s="103"/>
      <c r="I877" s="100">
        <f t="shared" si="209"/>
        <v>472.1</v>
      </c>
    </row>
    <row r="878" spans="1:13" s="2" customFormat="1" ht="11.4">
      <c r="A878" s="15" t="s">
        <v>227</v>
      </c>
      <c r="B878" s="16" t="s">
        <v>49</v>
      </c>
      <c r="C878" s="16" t="s">
        <v>30</v>
      </c>
      <c r="D878" s="16"/>
      <c r="E878" s="16"/>
      <c r="F878" s="16"/>
      <c r="G878" s="98">
        <f>G879+G888+G894</f>
        <v>27523.800000000003</v>
      </c>
      <c r="H878" s="98">
        <f t="shared" ref="H878" si="210">H879+H888+H894</f>
        <v>1180</v>
      </c>
      <c r="I878" s="98">
        <f t="shared" si="209"/>
        <v>28703.800000000003</v>
      </c>
    </row>
    <row r="879" spans="1:13" s="2" customFormat="1" ht="12">
      <c r="A879" s="17" t="s">
        <v>41</v>
      </c>
      <c r="B879" s="18" t="s">
        <v>49</v>
      </c>
      <c r="C879" s="18" t="s">
        <v>30</v>
      </c>
      <c r="D879" s="18" t="s">
        <v>5</v>
      </c>
      <c r="E879" s="18"/>
      <c r="F879" s="18"/>
      <c r="G879" s="99">
        <f>G880</f>
        <v>3914.6000000000004</v>
      </c>
      <c r="H879" s="99">
        <f t="shared" ref="H879:H880" si="211">H880</f>
        <v>0</v>
      </c>
      <c r="I879" s="99">
        <f t="shared" si="209"/>
        <v>3914.6000000000004</v>
      </c>
    </row>
    <row r="880" spans="1:13" s="2" customFormat="1" ht="12">
      <c r="A880" s="21" t="s">
        <v>394</v>
      </c>
      <c r="B880" s="20" t="s">
        <v>49</v>
      </c>
      <c r="C880" s="20" t="s">
        <v>30</v>
      </c>
      <c r="D880" s="20" t="s">
        <v>5</v>
      </c>
      <c r="E880" s="20" t="s">
        <v>173</v>
      </c>
      <c r="F880" s="20"/>
      <c r="G880" s="100">
        <f>G881</f>
        <v>3914.6000000000004</v>
      </c>
      <c r="H880" s="100">
        <f t="shared" si="211"/>
        <v>0</v>
      </c>
      <c r="I880" s="100">
        <f t="shared" si="209"/>
        <v>3914.6000000000004</v>
      </c>
    </row>
    <row r="881" spans="1:13" s="2" customFormat="1" ht="24">
      <c r="A881" s="21" t="s">
        <v>396</v>
      </c>
      <c r="B881" s="20" t="s">
        <v>49</v>
      </c>
      <c r="C881" s="20" t="s">
        <v>30</v>
      </c>
      <c r="D881" s="20" t="s">
        <v>5</v>
      </c>
      <c r="E881" s="20" t="s">
        <v>180</v>
      </c>
      <c r="F881" s="20"/>
      <c r="G881" s="100">
        <f>G882+G885</f>
        <v>3914.6000000000004</v>
      </c>
      <c r="H881" s="100">
        <f t="shared" ref="H881" si="212">H882+H885</f>
        <v>0</v>
      </c>
      <c r="I881" s="100">
        <f t="shared" si="209"/>
        <v>3914.6000000000004</v>
      </c>
    </row>
    <row r="882" spans="1:13" s="2" customFormat="1" ht="12">
      <c r="A882" s="21" t="s">
        <v>111</v>
      </c>
      <c r="B882" s="20" t="s">
        <v>49</v>
      </c>
      <c r="C882" s="20" t="s">
        <v>30</v>
      </c>
      <c r="D882" s="20" t="s">
        <v>5</v>
      </c>
      <c r="E882" s="20" t="s">
        <v>181</v>
      </c>
      <c r="F882" s="20"/>
      <c r="G882" s="100">
        <f>G883</f>
        <v>2289.8000000000002</v>
      </c>
      <c r="H882" s="100">
        <f t="shared" ref="H882:H883" si="213">H883</f>
        <v>0</v>
      </c>
      <c r="I882" s="100">
        <f t="shared" si="209"/>
        <v>2289.8000000000002</v>
      </c>
    </row>
    <row r="883" spans="1:13" s="2" customFormat="1" ht="12">
      <c r="A883" s="21" t="s">
        <v>107</v>
      </c>
      <c r="B883" s="20" t="s">
        <v>49</v>
      </c>
      <c r="C883" s="20" t="s">
        <v>30</v>
      </c>
      <c r="D883" s="20" t="s">
        <v>5</v>
      </c>
      <c r="E883" s="20" t="s">
        <v>181</v>
      </c>
      <c r="F883" s="20" t="s">
        <v>98</v>
      </c>
      <c r="G883" s="100">
        <f>G884</f>
        <v>2289.8000000000002</v>
      </c>
      <c r="H883" s="100">
        <f t="shared" si="213"/>
        <v>0</v>
      </c>
      <c r="I883" s="100">
        <f t="shared" si="209"/>
        <v>2289.8000000000002</v>
      </c>
    </row>
    <row r="884" spans="1:13" s="2" customFormat="1" ht="12">
      <c r="A884" s="21" t="s">
        <v>201</v>
      </c>
      <c r="B884" s="20" t="s">
        <v>49</v>
      </c>
      <c r="C884" s="20" t="s">
        <v>30</v>
      </c>
      <c r="D884" s="20" t="s">
        <v>5</v>
      </c>
      <c r="E884" s="20" t="s">
        <v>181</v>
      </c>
      <c r="F884" s="20" t="s">
        <v>203</v>
      </c>
      <c r="G884" s="100">
        <v>2289.8000000000002</v>
      </c>
      <c r="H884" s="101"/>
      <c r="I884" s="100">
        <f t="shared" si="209"/>
        <v>2289.8000000000002</v>
      </c>
    </row>
    <row r="885" spans="1:13" s="2" customFormat="1" ht="12">
      <c r="A885" s="21" t="s">
        <v>111</v>
      </c>
      <c r="B885" s="20" t="s">
        <v>49</v>
      </c>
      <c r="C885" s="20" t="s">
        <v>30</v>
      </c>
      <c r="D885" s="20" t="s">
        <v>5</v>
      </c>
      <c r="E885" s="20" t="s">
        <v>182</v>
      </c>
      <c r="F885" s="20"/>
      <c r="G885" s="100">
        <f>G886</f>
        <v>1624.8</v>
      </c>
      <c r="H885" s="100">
        <f t="shared" ref="H885:H886" si="214">H886</f>
        <v>0</v>
      </c>
      <c r="I885" s="100">
        <f t="shared" si="209"/>
        <v>1624.8</v>
      </c>
    </row>
    <row r="886" spans="1:13" s="6" customFormat="1" ht="12">
      <c r="A886" s="21" t="s">
        <v>107</v>
      </c>
      <c r="B886" s="20" t="s">
        <v>49</v>
      </c>
      <c r="C886" s="20" t="s">
        <v>30</v>
      </c>
      <c r="D886" s="20" t="s">
        <v>5</v>
      </c>
      <c r="E886" s="20" t="s">
        <v>182</v>
      </c>
      <c r="F886" s="20" t="s">
        <v>98</v>
      </c>
      <c r="G886" s="100">
        <f>G887</f>
        <v>1624.8</v>
      </c>
      <c r="H886" s="100">
        <f t="shared" si="214"/>
        <v>0</v>
      </c>
      <c r="I886" s="100">
        <f t="shared" si="209"/>
        <v>1624.8</v>
      </c>
      <c r="J886" s="2"/>
      <c r="K886" s="2"/>
      <c r="L886" s="2"/>
      <c r="M886" s="2"/>
    </row>
    <row r="887" spans="1:13" s="2" customFormat="1" ht="12">
      <c r="A887" s="21" t="s">
        <v>202</v>
      </c>
      <c r="B887" s="20" t="s">
        <v>49</v>
      </c>
      <c r="C887" s="20" t="s">
        <v>30</v>
      </c>
      <c r="D887" s="20" t="s">
        <v>5</v>
      </c>
      <c r="E887" s="20" t="s">
        <v>182</v>
      </c>
      <c r="F887" s="20" t="s">
        <v>203</v>
      </c>
      <c r="G887" s="100">
        <v>1624.8</v>
      </c>
      <c r="H887" s="101"/>
      <c r="I887" s="100">
        <f t="shared" si="209"/>
        <v>1624.8</v>
      </c>
    </row>
    <row r="888" spans="1:13" s="2" customFormat="1" ht="12" hidden="1">
      <c r="A888" s="22" t="s">
        <v>51</v>
      </c>
      <c r="B888" s="18" t="s">
        <v>49</v>
      </c>
      <c r="C888" s="18" t="s">
        <v>30</v>
      </c>
      <c r="D888" s="18" t="s">
        <v>6</v>
      </c>
      <c r="E888" s="18"/>
      <c r="F888" s="18"/>
      <c r="G888" s="99">
        <f t="shared" ref="G888:H892" si="215">G889</f>
        <v>0</v>
      </c>
      <c r="H888" s="99">
        <f t="shared" si="215"/>
        <v>0</v>
      </c>
      <c r="I888" s="99">
        <f t="shared" si="209"/>
        <v>0</v>
      </c>
    </row>
    <row r="889" spans="1:13" s="2" customFormat="1" ht="12" hidden="1">
      <c r="A889" s="21" t="s">
        <v>394</v>
      </c>
      <c r="B889" s="20" t="s">
        <v>49</v>
      </c>
      <c r="C889" s="20" t="s">
        <v>30</v>
      </c>
      <c r="D889" s="20" t="s">
        <v>6</v>
      </c>
      <c r="E889" s="20" t="s">
        <v>173</v>
      </c>
      <c r="F889" s="20"/>
      <c r="G889" s="100">
        <f t="shared" si="215"/>
        <v>0</v>
      </c>
      <c r="H889" s="100">
        <f t="shared" si="215"/>
        <v>0</v>
      </c>
      <c r="I889" s="100">
        <f t="shared" si="209"/>
        <v>0</v>
      </c>
    </row>
    <row r="890" spans="1:13" s="2" customFormat="1" ht="24" hidden="1">
      <c r="A890" s="21" t="s">
        <v>396</v>
      </c>
      <c r="B890" s="20" t="s">
        <v>49</v>
      </c>
      <c r="C890" s="20" t="s">
        <v>30</v>
      </c>
      <c r="D890" s="20" t="s">
        <v>6</v>
      </c>
      <c r="E890" s="20" t="s">
        <v>180</v>
      </c>
      <c r="F890" s="20"/>
      <c r="G890" s="100">
        <f t="shared" si="215"/>
        <v>0</v>
      </c>
      <c r="H890" s="100">
        <f t="shared" si="215"/>
        <v>0</v>
      </c>
      <c r="I890" s="100">
        <f t="shared" si="209"/>
        <v>0</v>
      </c>
    </row>
    <row r="891" spans="1:13" s="2" customFormat="1" ht="12" hidden="1">
      <c r="A891" s="21" t="s">
        <v>219</v>
      </c>
      <c r="B891" s="20" t="s">
        <v>49</v>
      </c>
      <c r="C891" s="20" t="s">
        <v>30</v>
      </c>
      <c r="D891" s="20" t="s">
        <v>6</v>
      </c>
      <c r="E891" s="50" t="s">
        <v>183</v>
      </c>
      <c r="F891" s="20"/>
      <c r="G891" s="100">
        <f>G892</f>
        <v>0</v>
      </c>
      <c r="H891" s="100">
        <f t="shared" si="215"/>
        <v>0</v>
      </c>
      <c r="I891" s="100">
        <f t="shared" si="209"/>
        <v>0</v>
      </c>
    </row>
    <row r="892" spans="1:13" s="2" customFormat="1" ht="12" hidden="1">
      <c r="A892" s="21" t="s">
        <v>107</v>
      </c>
      <c r="B892" s="20" t="s">
        <v>49</v>
      </c>
      <c r="C892" s="20" t="s">
        <v>30</v>
      </c>
      <c r="D892" s="20" t="s">
        <v>6</v>
      </c>
      <c r="E892" s="50" t="s">
        <v>183</v>
      </c>
      <c r="F892" s="20" t="s">
        <v>98</v>
      </c>
      <c r="G892" s="100">
        <f>G893</f>
        <v>0</v>
      </c>
      <c r="H892" s="100">
        <f t="shared" si="215"/>
        <v>0</v>
      </c>
      <c r="I892" s="100">
        <f t="shared" si="209"/>
        <v>0</v>
      </c>
    </row>
    <row r="893" spans="1:13" s="2" customFormat="1" ht="12" hidden="1">
      <c r="A893" s="21" t="s">
        <v>202</v>
      </c>
      <c r="B893" s="20" t="s">
        <v>49</v>
      </c>
      <c r="C893" s="20" t="s">
        <v>30</v>
      </c>
      <c r="D893" s="20" t="s">
        <v>6</v>
      </c>
      <c r="E893" s="50" t="s">
        <v>183</v>
      </c>
      <c r="F893" s="20" t="s">
        <v>203</v>
      </c>
      <c r="G893" s="100"/>
      <c r="H893" s="101"/>
      <c r="I893" s="100">
        <f t="shared" si="209"/>
        <v>0</v>
      </c>
    </row>
    <row r="894" spans="1:13" s="2" customFormat="1" ht="12">
      <c r="A894" s="22" t="s">
        <v>261</v>
      </c>
      <c r="B894" s="18" t="s">
        <v>49</v>
      </c>
      <c r="C894" s="18" t="s">
        <v>30</v>
      </c>
      <c r="D894" s="18" t="s">
        <v>7</v>
      </c>
      <c r="E894" s="76"/>
      <c r="F894" s="18"/>
      <c r="G894" s="99">
        <f t="shared" ref="G894:H898" si="216">G895</f>
        <v>23609.200000000001</v>
      </c>
      <c r="H894" s="99">
        <f t="shared" si="216"/>
        <v>1180</v>
      </c>
      <c r="I894" s="99">
        <f t="shared" si="209"/>
        <v>24789.200000000001</v>
      </c>
    </row>
    <row r="895" spans="1:13" s="2" customFormat="1" ht="12">
      <c r="A895" s="21" t="s">
        <v>394</v>
      </c>
      <c r="B895" s="20" t="s">
        <v>49</v>
      </c>
      <c r="C895" s="20" t="s">
        <v>30</v>
      </c>
      <c r="D895" s="20" t="s">
        <v>7</v>
      </c>
      <c r="E895" s="20" t="s">
        <v>173</v>
      </c>
      <c r="F895" s="20"/>
      <c r="G895" s="100">
        <f>G896</f>
        <v>23609.200000000001</v>
      </c>
      <c r="H895" s="100">
        <f>H896</f>
        <v>1180</v>
      </c>
      <c r="I895" s="100">
        <f t="shared" si="209"/>
        <v>24789.200000000001</v>
      </c>
    </row>
    <row r="896" spans="1:13" s="2" customFormat="1" ht="24">
      <c r="A896" s="21" t="s">
        <v>499</v>
      </c>
      <c r="B896" s="20" t="s">
        <v>49</v>
      </c>
      <c r="C896" s="20" t="s">
        <v>30</v>
      </c>
      <c r="D896" s="20" t="s">
        <v>7</v>
      </c>
      <c r="E896" s="20" t="s">
        <v>180</v>
      </c>
      <c r="F896" s="20"/>
      <c r="G896" s="100">
        <f>G897</f>
        <v>23609.200000000001</v>
      </c>
      <c r="H896" s="100">
        <f>H897</f>
        <v>1180</v>
      </c>
      <c r="I896" s="100">
        <f t="shared" si="209"/>
        <v>24789.200000000001</v>
      </c>
    </row>
    <row r="897" spans="1:86" s="2" customFormat="1" ht="12">
      <c r="A897" s="21" t="s">
        <v>397</v>
      </c>
      <c r="B897" s="20" t="s">
        <v>49</v>
      </c>
      <c r="C897" s="20" t="s">
        <v>30</v>
      </c>
      <c r="D897" s="20" t="s">
        <v>7</v>
      </c>
      <c r="E897" s="50" t="s">
        <v>398</v>
      </c>
      <c r="F897" s="20"/>
      <c r="G897" s="100">
        <f t="shared" si="216"/>
        <v>23609.200000000001</v>
      </c>
      <c r="H897" s="100">
        <f t="shared" si="216"/>
        <v>1180</v>
      </c>
      <c r="I897" s="100">
        <f t="shared" si="209"/>
        <v>24789.200000000001</v>
      </c>
    </row>
    <row r="898" spans="1:86" s="53" customFormat="1" ht="12">
      <c r="A898" s="21" t="s">
        <v>107</v>
      </c>
      <c r="B898" s="20" t="s">
        <v>49</v>
      </c>
      <c r="C898" s="20" t="s">
        <v>30</v>
      </c>
      <c r="D898" s="20" t="s">
        <v>7</v>
      </c>
      <c r="E898" s="50" t="s">
        <v>398</v>
      </c>
      <c r="F898" s="20" t="s">
        <v>98</v>
      </c>
      <c r="G898" s="100">
        <f t="shared" si="216"/>
        <v>23609.200000000001</v>
      </c>
      <c r="H898" s="100">
        <f t="shared" si="216"/>
        <v>1180</v>
      </c>
      <c r="I898" s="100">
        <f t="shared" si="209"/>
        <v>24789.200000000001</v>
      </c>
      <c r="J898" s="5"/>
      <c r="K898" s="5"/>
      <c r="L898" s="5"/>
      <c r="M898" s="5"/>
    </row>
    <row r="899" spans="1:86" s="2" customFormat="1" ht="12">
      <c r="A899" s="21" t="s">
        <v>108</v>
      </c>
      <c r="B899" s="20" t="s">
        <v>49</v>
      </c>
      <c r="C899" s="20" t="s">
        <v>30</v>
      </c>
      <c r="D899" s="20" t="s">
        <v>7</v>
      </c>
      <c r="E899" s="50" t="s">
        <v>398</v>
      </c>
      <c r="F899" s="20" t="s">
        <v>106</v>
      </c>
      <c r="G899" s="100">
        <v>23609.200000000001</v>
      </c>
      <c r="H899" s="101">
        <v>1180</v>
      </c>
      <c r="I899" s="100">
        <f t="shared" si="209"/>
        <v>24789.200000000001</v>
      </c>
    </row>
    <row r="900" spans="1:86" s="2" customFormat="1" ht="0.6" customHeight="1">
      <c r="A900" s="25"/>
      <c r="B900" s="27"/>
      <c r="C900" s="27"/>
      <c r="D900" s="27"/>
      <c r="E900" s="27"/>
      <c r="F900" s="27"/>
      <c r="G900" s="100"/>
      <c r="H900" s="101"/>
      <c r="I900" s="98"/>
    </row>
    <row r="901" spans="1:86" s="2" customFormat="1" ht="11.4">
      <c r="A901" s="78" t="s">
        <v>25</v>
      </c>
      <c r="B901" s="78"/>
      <c r="C901" s="16"/>
      <c r="D901" s="16"/>
      <c r="E901" s="16"/>
      <c r="F901" s="16"/>
      <c r="G901" s="98">
        <f>G13+G504+G548+G805</f>
        <v>891152.5</v>
      </c>
      <c r="H901" s="98">
        <f>H13+H504+H548+H805</f>
        <v>7785.5000000000018</v>
      </c>
      <c r="I901" s="98">
        <f t="shared" si="209"/>
        <v>898938</v>
      </c>
    </row>
    <row r="902" spans="1:86" s="2" customFormat="1" ht="12">
      <c r="A902" s="116"/>
      <c r="B902" s="35"/>
      <c r="C902" s="36"/>
      <c r="D902" s="36"/>
      <c r="E902" s="36"/>
      <c r="F902" s="36"/>
      <c r="G902" s="37"/>
      <c r="H902" s="38"/>
      <c r="I902" s="38"/>
    </row>
    <row r="903" spans="1:86" s="2" customFormat="1" ht="12">
      <c r="A903" s="117" t="s">
        <v>26</v>
      </c>
      <c r="B903" s="38"/>
      <c r="C903" s="39"/>
      <c r="D903" s="39"/>
      <c r="E903" s="39"/>
      <c r="F903" s="39"/>
      <c r="G903" s="40"/>
      <c r="H903" s="38"/>
      <c r="I903" s="38"/>
    </row>
    <row r="904" spans="1:86" s="4" customFormat="1" ht="13.8">
      <c r="A904" s="117"/>
      <c r="B904" s="38"/>
      <c r="C904" s="39"/>
      <c r="D904" s="39"/>
      <c r="E904" s="39"/>
      <c r="F904" s="39"/>
      <c r="G904" s="40"/>
      <c r="H904" s="92"/>
      <c r="I904" s="90"/>
      <c r="J904" s="10"/>
      <c r="K904" s="10"/>
      <c r="L904" s="10"/>
      <c r="M904" s="10"/>
    </row>
    <row r="905" spans="1:86">
      <c r="A905" s="117"/>
      <c r="B905" s="38"/>
      <c r="C905" s="39"/>
      <c r="D905" s="39"/>
      <c r="E905" s="39"/>
      <c r="F905" s="39"/>
      <c r="G905" s="40"/>
    </row>
    <row r="906" spans="1:86">
      <c r="A906" s="117"/>
      <c r="B906" s="38"/>
      <c r="C906" s="39"/>
      <c r="D906" s="39"/>
      <c r="E906" s="39"/>
      <c r="F906" s="39"/>
      <c r="G906" s="40"/>
    </row>
    <row r="907" spans="1:86">
      <c r="A907" s="117"/>
      <c r="B907" s="38"/>
      <c r="C907" s="39"/>
      <c r="D907" s="39"/>
      <c r="E907" s="39"/>
      <c r="F907" s="39"/>
      <c r="G907" s="40"/>
    </row>
    <row r="908" spans="1:86">
      <c r="A908" s="117"/>
      <c r="B908" s="38"/>
      <c r="C908" s="39"/>
      <c r="D908" s="39"/>
      <c r="E908" s="39"/>
      <c r="F908" s="39"/>
      <c r="G908" s="40"/>
    </row>
    <row r="909" spans="1:86">
      <c r="A909" s="117"/>
      <c r="B909" s="38"/>
      <c r="C909" s="41"/>
      <c r="D909" s="41"/>
      <c r="E909" s="41"/>
      <c r="F909" s="41"/>
      <c r="G909" s="40"/>
    </row>
    <row r="910" spans="1:86">
      <c r="A910" s="117"/>
      <c r="B910" s="38"/>
      <c r="C910" s="41"/>
      <c r="D910" s="41"/>
      <c r="E910" s="41"/>
      <c r="F910" s="41"/>
      <c r="G910" s="40"/>
    </row>
    <row r="911" spans="1:86">
      <c r="A911" s="117"/>
      <c r="B911" s="38"/>
      <c r="C911" s="41"/>
      <c r="D911" s="41"/>
      <c r="E911" s="41"/>
      <c r="F911" s="41"/>
      <c r="G911" s="40"/>
    </row>
    <row r="912" spans="1:86" s="73" customFormat="1">
      <c r="A912" s="117"/>
      <c r="B912" s="38"/>
      <c r="C912" s="41"/>
      <c r="D912" s="41"/>
      <c r="E912" s="41"/>
      <c r="F912" s="41"/>
      <c r="G912" s="40"/>
      <c r="H912" s="38"/>
      <c r="I912" s="38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</row>
    <row r="913" spans="1:86" s="73" customFormat="1">
      <c r="A913" s="117"/>
      <c r="B913" s="38"/>
      <c r="C913" s="41"/>
      <c r="D913" s="41"/>
      <c r="E913" s="41"/>
      <c r="F913" s="41"/>
      <c r="G913" s="40"/>
      <c r="H913" s="38"/>
      <c r="I913" s="38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</row>
    <row r="914" spans="1:86" s="73" customFormat="1">
      <c r="A914" s="117"/>
      <c r="B914" s="38"/>
      <c r="C914" s="41"/>
      <c r="D914" s="41"/>
      <c r="E914" s="41"/>
      <c r="F914" s="41"/>
      <c r="G914" s="40"/>
      <c r="H914" s="38"/>
      <c r="I914" s="38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</row>
    <row r="915" spans="1:86" s="73" customFormat="1">
      <c r="A915" s="117"/>
      <c r="B915" s="38"/>
      <c r="C915" s="41"/>
      <c r="D915" s="41"/>
      <c r="E915" s="41"/>
      <c r="F915" s="41"/>
      <c r="G915" s="40"/>
      <c r="H915" s="38"/>
      <c r="I915" s="38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</row>
    <row r="916" spans="1:86" s="73" customFormat="1">
      <c r="A916" s="117"/>
      <c r="B916" s="38"/>
      <c r="C916" s="41"/>
      <c r="D916" s="41"/>
      <c r="E916" s="41"/>
      <c r="F916" s="41"/>
      <c r="G916" s="40"/>
      <c r="H916" s="38"/>
      <c r="I916" s="38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</row>
    <row r="917" spans="1:86" s="73" customFormat="1">
      <c r="A917" s="117"/>
      <c r="B917" s="38"/>
      <c r="C917" s="41"/>
      <c r="D917" s="41"/>
      <c r="E917" s="41"/>
      <c r="F917" s="41"/>
      <c r="G917" s="40"/>
      <c r="H917" s="38"/>
      <c r="I917" s="38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</row>
    <row r="918" spans="1:86" s="73" customFormat="1">
      <c r="A918" s="117"/>
      <c r="B918" s="38"/>
      <c r="C918" s="41"/>
      <c r="D918" s="41"/>
      <c r="E918" s="41"/>
      <c r="F918" s="41"/>
      <c r="G918" s="40"/>
      <c r="H918" s="38"/>
      <c r="I918" s="38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</row>
    <row r="919" spans="1:86" s="73" customFormat="1">
      <c r="A919" s="117"/>
      <c r="B919" s="38"/>
      <c r="C919" s="41"/>
      <c r="D919" s="41"/>
      <c r="E919" s="41"/>
      <c r="F919" s="41"/>
      <c r="G919" s="40"/>
      <c r="H919" s="38"/>
      <c r="I919" s="38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</row>
    <row r="920" spans="1:86" s="73" customFormat="1">
      <c r="A920" s="117"/>
      <c r="B920" s="38"/>
      <c r="C920" s="41"/>
      <c r="D920" s="41"/>
      <c r="E920" s="41"/>
      <c r="F920" s="41"/>
      <c r="G920" s="40"/>
      <c r="H920" s="38"/>
      <c r="I920" s="38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</row>
    <row r="921" spans="1:86" s="73" customFormat="1">
      <c r="A921" s="117"/>
      <c r="B921" s="38"/>
      <c r="C921" s="41"/>
      <c r="D921" s="41"/>
      <c r="E921" s="41"/>
      <c r="F921" s="41"/>
      <c r="G921" s="40"/>
      <c r="H921" s="38"/>
      <c r="I921" s="38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</row>
    <row r="922" spans="1:86" s="73" customFormat="1">
      <c r="A922" s="117"/>
      <c r="B922" s="38"/>
      <c r="C922" s="41"/>
      <c r="D922" s="41"/>
      <c r="E922" s="41"/>
      <c r="F922" s="41"/>
      <c r="G922" s="40"/>
      <c r="H922" s="38"/>
      <c r="I922" s="38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</row>
    <row r="923" spans="1:86" s="73" customFormat="1">
      <c r="A923" s="117"/>
      <c r="B923" s="38"/>
      <c r="C923" s="41"/>
      <c r="D923" s="41"/>
      <c r="E923" s="41"/>
      <c r="F923" s="41"/>
      <c r="G923" s="40"/>
      <c r="H923" s="38"/>
      <c r="I923" s="38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</row>
    <row r="924" spans="1:86" s="73" customFormat="1">
      <c r="A924" s="117"/>
      <c r="B924" s="38"/>
      <c r="C924" s="41"/>
      <c r="D924" s="41"/>
      <c r="E924" s="41"/>
      <c r="F924" s="41"/>
      <c r="G924" s="40"/>
      <c r="H924" s="38"/>
      <c r="I924" s="38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</row>
    <row r="925" spans="1:86" s="73" customFormat="1">
      <c r="A925" s="117"/>
      <c r="B925" s="38"/>
      <c r="C925" s="41"/>
      <c r="D925" s="41"/>
      <c r="E925" s="41"/>
      <c r="F925" s="41"/>
      <c r="G925" s="40"/>
      <c r="H925" s="38"/>
      <c r="I925" s="38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</row>
    <row r="926" spans="1:86" s="73" customFormat="1">
      <c r="A926" s="117"/>
      <c r="B926" s="38"/>
      <c r="C926" s="41"/>
      <c r="D926" s="41"/>
      <c r="E926" s="41"/>
      <c r="F926" s="41"/>
      <c r="G926" s="40"/>
      <c r="H926" s="38"/>
      <c r="I926" s="38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</row>
    <row r="927" spans="1:86" s="73" customFormat="1">
      <c r="A927" s="117"/>
      <c r="B927" s="38"/>
      <c r="C927" s="41"/>
      <c r="D927" s="41"/>
      <c r="E927" s="41"/>
      <c r="F927" s="41"/>
      <c r="G927" s="40"/>
      <c r="H927" s="38"/>
      <c r="I927" s="38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</row>
    <row r="928" spans="1:86" s="73" customFormat="1">
      <c r="A928" s="117"/>
      <c r="B928" s="38"/>
      <c r="C928" s="41"/>
      <c r="D928" s="41"/>
      <c r="E928" s="41"/>
      <c r="F928" s="41"/>
      <c r="G928" s="40"/>
      <c r="H928" s="38"/>
      <c r="I928" s="38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</row>
    <row r="929" spans="1:86" s="73" customFormat="1">
      <c r="A929" s="117"/>
      <c r="B929" s="38"/>
      <c r="C929" s="41"/>
      <c r="D929" s="41"/>
      <c r="E929" s="41"/>
      <c r="F929" s="41"/>
      <c r="G929" s="40"/>
      <c r="H929" s="38"/>
      <c r="I929" s="38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</row>
    <row r="930" spans="1:86" s="73" customFormat="1">
      <c r="A930" s="117"/>
      <c r="B930" s="38"/>
      <c r="C930" s="41"/>
      <c r="D930" s="41"/>
      <c r="E930" s="41"/>
      <c r="F930" s="41"/>
      <c r="G930" s="40"/>
      <c r="H930" s="38"/>
      <c r="I930" s="38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</row>
    <row r="931" spans="1:86" s="73" customFormat="1">
      <c r="A931" s="117"/>
      <c r="B931" s="38"/>
      <c r="C931" s="41"/>
      <c r="D931" s="41"/>
      <c r="E931" s="41"/>
      <c r="F931" s="41"/>
      <c r="G931" s="40"/>
      <c r="H931" s="38"/>
      <c r="I931" s="38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</row>
  </sheetData>
  <mergeCells count="2">
    <mergeCell ref="A9:I9"/>
    <mergeCell ref="A10:G10"/>
  </mergeCells>
  <pageMargins left="0.39370078740157483" right="0.19685039370078741" top="0.55118110236220474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2021-12-24T12:23:58Z</cp:lastPrinted>
  <dcterms:created xsi:type="dcterms:W3CDTF">2004-09-08T09:13:27Z</dcterms:created>
  <dcterms:modified xsi:type="dcterms:W3CDTF">2021-12-27T08:57:41Z</dcterms:modified>
</cp:coreProperties>
</file>