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47" r:id="rId1"/>
  </sheets>
  <definedNames>
    <definedName name="_xlnm.Print_Area" localSheetId="0">'к реш.'!$A$1:$I$897</definedName>
  </definedNames>
  <calcPr calcId="125725"/>
</workbook>
</file>

<file path=xl/calcChain.xml><?xml version="1.0" encoding="utf-8"?>
<calcChain xmlns="http://schemas.openxmlformats.org/spreadsheetml/2006/main">
  <c r="I895" i="147"/>
  <c r="H894"/>
  <c r="G894"/>
  <c r="G893" s="1"/>
  <c r="H893"/>
  <c r="H892" s="1"/>
  <c r="H891" s="1"/>
  <c r="H890" s="1"/>
  <c r="I889"/>
  <c r="H888"/>
  <c r="G888"/>
  <c r="G887" s="1"/>
  <c r="H887"/>
  <c r="H886" s="1"/>
  <c r="H885" s="1"/>
  <c r="H884" s="1"/>
  <c r="I883"/>
  <c r="H882"/>
  <c r="G882"/>
  <c r="G881" s="1"/>
  <c r="I881" s="1"/>
  <c r="H881"/>
  <c r="I880"/>
  <c r="H879"/>
  <c r="H878" s="1"/>
  <c r="H877" s="1"/>
  <c r="H876" s="1"/>
  <c r="H875" s="1"/>
  <c r="H874" s="1"/>
  <c r="G879"/>
  <c r="I879" s="1"/>
  <c r="G878"/>
  <c r="I873"/>
  <c r="H872"/>
  <c r="G872"/>
  <c r="G871" s="1"/>
  <c r="H871"/>
  <c r="I870"/>
  <c r="H869"/>
  <c r="H868" s="1"/>
  <c r="H864" s="1"/>
  <c r="H863" s="1"/>
  <c r="H862" s="1"/>
  <c r="G869"/>
  <c r="I869" s="1"/>
  <c r="G868"/>
  <c r="I868" s="1"/>
  <c r="I867"/>
  <c r="H866"/>
  <c r="G866"/>
  <c r="G865" s="1"/>
  <c r="I865" s="1"/>
  <c r="H865"/>
  <c r="I861"/>
  <c r="H860"/>
  <c r="G860"/>
  <c r="G859" s="1"/>
  <c r="H859"/>
  <c r="H858" s="1"/>
  <c r="I857"/>
  <c r="H856"/>
  <c r="G856"/>
  <c r="G853" s="1"/>
  <c r="I855"/>
  <c r="H854"/>
  <c r="G854"/>
  <c r="I854" s="1"/>
  <c r="H853"/>
  <c r="H852" s="1"/>
  <c r="I849"/>
  <c r="H848"/>
  <c r="G848"/>
  <c r="G847" s="1"/>
  <c r="H847"/>
  <c r="H846" s="1"/>
  <c r="H845" s="1"/>
  <c r="H844" s="1"/>
  <c r="H843" s="1"/>
  <c r="I842"/>
  <c r="H842"/>
  <c r="H841"/>
  <c r="G841"/>
  <c r="G840" s="1"/>
  <c r="I840" s="1"/>
  <c r="H840"/>
  <c r="I839"/>
  <c r="H839"/>
  <c r="H838"/>
  <c r="G838"/>
  <c r="G837" s="1"/>
  <c r="H837"/>
  <c r="H836" s="1"/>
  <c r="I835"/>
  <c r="H834"/>
  <c r="G834"/>
  <c r="G833" s="1"/>
  <c r="H833"/>
  <c r="H832" s="1"/>
  <c r="H831" s="1"/>
  <c r="H830" s="1"/>
  <c r="H829"/>
  <c r="I829" s="1"/>
  <c r="H828"/>
  <c r="H827" s="1"/>
  <c r="H826" s="1"/>
  <c r="H825" s="1"/>
  <c r="G828"/>
  <c r="I828" s="1"/>
  <c r="G827"/>
  <c r="G826" s="1"/>
  <c r="I824"/>
  <c r="I823"/>
  <c r="G823"/>
  <c r="I822"/>
  <c r="G822"/>
  <c r="I821"/>
  <c r="G821"/>
  <c r="I820"/>
  <c r="G820"/>
  <c r="I819"/>
  <c r="G818"/>
  <c r="I818" s="1"/>
  <c r="I817"/>
  <c r="H816"/>
  <c r="G816"/>
  <c r="I816" s="1"/>
  <c r="I815"/>
  <c r="H814"/>
  <c r="G814"/>
  <c r="G813" s="1"/>
  <c r="H813"/>
  <c r="H812" s="1"/>
  <c r="H811" s="1"/>
  <c r="H810" s="1"/>
  <c r="I809"/>
  <c r="H808"/>
  <c r="G808"/>
  <c r="G807" s="1"/>
  <c r="H807"/>
  <c r="H806" s="1"/>
  <c r="H805" s="1"/>
  <c r="H804" s="1"/>
  <c r="H803" s="1"/>
  <c r="H802" s="1"/>
  <c r="I799"/>
  <c r="H798"/>
  <c r="G798"/>
  <c r="I798" s="1"/>
  <c r="H797"/>
  <c r="G797"/>
  <c r="I797" s="1"/>
  <c r="H796"/>
  <c r="G796"/>
  <c r="I796" s="1"/>
  <c r="H795"/>
  <c r="G795"/>
  <c r="I795" s="1"/>
  <c r="H794"/>
  <c r="G794"/>
  <c r="I794" s="1"/>
  <c r="I793"/>
  <c r="H793"/>
  <c r="H792"/>
  <c r="G792"/>
  <c r="I792" s="1"/>
  <c r="H791"/>
  <c r="I791" s="1"/>
  <c r="H790"/>
  <c r="G790"/>
  <c r="I790" s="1"/>
  <c r="H789"/>
  <c r="G789"/>
  <c r="I789" s="1"/>
  <c r="H788"/>
  <c r="G788"/>
  <c r="I788" s="1"/>
  <c r="I787"/>
  <c r="H786"/>
  <c r="G786"/>
  <c r="I786" s="1"/>
  <c r="H785"/>
  <c r="H784"/>
  <c r="H783"/>
  <c r="H782"/>
  <c r="G781"/>
  <c r="I781" s="1"/>
  <c r="H780"/>
  <c r="G780"/>
  <c r="I780" s="1"/>
  <c r="H779"/>
  <c r="G779"/>
  <c r="I779" s="1"/>
  <c r="H778"/>
  <c r="I778" s="1"/>
  <c r="H777"/>
  <c r="G777"/>
  <c r="I777" s="1"/>
  <c r="H776"/>
  <c r="G776"/>
  <c r="I776" s="1"/>
  <c r="I775"/>
  <c r="H774"/>
  <c r="G774"/>
  <c r="I774" s="1"/>
  <c r="H773"/>
  <c r="G773"/>
  <c r="I773" s="1"/>
  <c r="I772"/>
  <c r="H771"/>
  <c r="G771"/>
  <c r="I771" s="1"/>
  <c r="H770"/>
  <c r="G770"/>
  <c r="I770" s="1"/>
  <c r="G769"/>
  <c r="I769" s="1"/>
  <c r="H768"/>
  <c r="G768"/>
  <c r="I768" s="1"/>
  <c r="H767"/>
  <c r="G767"/>
  <c r="I767" s="1"/>
  <c r="I766"/>
  <c r="G766"/>
  <c r="H765"/>
  <c r="G765"/>
  <c r="G764" s="1"/>
  <c r="H764"/>
  <c r="I763"/>
  <c r="H762"/>
  <c r="H761" s="1"/>
  <c r="H760" s="1"/>
  <c r="H759" s="1"/>
  <c r="H758" s="1"/>
  <c r="H757" s="1"/>
  <c r="G762"/>
  <c r="I762" s="1"/>
  <c r="G761"/>
  <c r="I761" s="1"/>
  <c r="I756"/>
  <c r="H755"/>
  <c r="G755"/>
  <c r="I755" s="1"/>
  <c r="I754"/>
  <c r="H753"/>
  <c r="G753"/>
  <c r="I753" s="1"/>
  <c r="I752"/>
  <c r="G752"/>
  <c r="H751"/>
  <c r="G751"/>
  <c r="I751" s="1"/>
  <c r="H750"/>
  <c r="H749" s="1"/>
  <c r="H741" s="1"/>
  <c r="H740" s="1"/>
  <c r="G750"/>
  <c r="I750" s="1"/>
  <c r="G749"/>
  <c r="I749" s="1"/>
  <c r="H748"/>
  <c r="I748" s="1"/>
  <c r="H747"/>
  <c r="G747"/>
  <c r="I747" s="1"/>
  <c r="H746"/>
  <c r="G746"/>
  <c r="I746" s="1"/>
  <c r="I745"/>
  <c r="H744"/>
  <c r="G744"/>
  <c r="I744" s="1"/>
  <c r="H743"/>
  <c r="G743"/>
  <c r="I743" s="1"/>
  <c r="H742"/>
  <c r="G742"/>
  <c r="I742" s="1"/>
  <c r="G741"/>
  <c r="I741" s="1"/>
  <c r="G740"/>
  <c r="I740" s="1"/>
  <c r="I739"/>
  <c r="H738"/>
  <c r="G738"/>
  <c r="I738" s="1"/>
  <c r="H737"/>
  <c r="G737"/>
  <c r="I737" s="1"/>
  <c r="H736"/>
  <c r="G736"/>
  <c r="I736" s="1"/>
  <c r="I735"/>
  <c r="H734"/>
  <c r="G734"/>
  <c r="I734" s="1"/>
  <c r="H733"/>
  <c r="G733"/>
  <c r="I733" s="1"/>
  <c r="H732"/>
  <c r="G732"/>
  <c r="I732" s="1"/>
  <c r="H731"/>
  <c r="G731"/>
  <c r="I731" s="1"/>
  <c r="H730"/>
  <c r="I730" s="1"/>
  <c r="H729"/>
  <c r="G729"/>
  <c r="I729" s="1"/>
  <c r="H728"/>
  <c r="G728"/>
  <c r="I728" s="1"/>
  <c r="I727"/>
  <c r="H726"/>
  <c r="H725" s="1"/>
  <c r="H724" s="1"/>
  <c r="H717" s="1"/>
  <c r="H716" s="1"/>
  <c r="G726"/>
  <c r="I726" s="1"/>
  <c r="G725"/>
  <c r="I725" s="1"/>
  <c r="G724"/>
  <c r="I723"/>
  <c r="H722"/>
  <c r="G722"/>
  <c r="I722" s="1"/>
  <c r="I721"/>
  <c r="H720"/>
  <c r="G720"/>
  <c r="I720" s="1"/>
  <c r="H719"/>
  <c r="G719"/>
  <c r="I719" s="1"/>
  <c r="H718"/>
  <c r="G718"/>
  <c r="I718" s="1"/>
  <c r="G717"/>
  <c r="I717" s="1"/>
  <c r="I716" s="1"/>
  <c r="G716"/>
  <c r="I715"/>
  <c r="H714"/>
  <c r="G714"/>
  <c r="I714" s="1"/>
  <c r="H713"/>
  <c r="G713"/>
  <c r="I713" s="1"/>
  <c r="I712"/>
  <c r="H711"/>
  <c r="G711"/>
  <c r="I711" s="1"/>
  <c r="H710"/>
  <c r="G710"/>
  <c r="I710" s="1"/>
  <c r="H709"/>
  <c r="G709"/>
  <c r="I709" s="1"/>
  <c r="I708"/>
  <c r="H707"/>
  <c r="G707"/>
  <c r="I707" s="1"/>
  <c r="I706"/>
  <c r="I705"/>
  <c r="G704"/>
  <c r="I704" s="1"/>
  <c r="H703"/>
  <c r="G703"/>
  <c r="I703" s="1"/>
  <c r="H702"/>
  <c r="G702"/>
  <c r="I702" s="1"/>
  <c r="I701"/>
  <c r="H700"/>
  <c r="G700"/>
  <c r="I700" s="1"/>
  <c r="H699"/>
  <c r="H698" s="1"/>
  <c r="I697"/>
  <c r="H696"/>
  <c r="G696"/>
  <c r="I696" s="1"/>
  <c r="H695"/>
  <c r="I694"/>
  <c r="H693"/>
  <c r="H692" s="1"/>
  <c r="H685" s="1"/>
  <c r="H684" s="1"/>
  <c r="H683" s="1"/>
  <c r="G693"/>
  <c r="I693" s="1"/>
  <c r="G692"/>
  <c r="I692" s="1"/>
  <c r="I691"/>
  <c r="H690"/>
  <c r="G690"/>
  <c r="I690" s="1"/>
  <c r="H689"/>
  <c r="I688"/>
  <c r="H687"/>
  <c r="G687"/>
  <c r="I687" s="1"/>
  <c r="H686"/>
  <c r="G686"/>
  <c r="I686" s="1"/>
  <c r="G682"/>
  <c r="I682" s="1"/>
  <c r="H681"/>
  <c r="G681"/>
  <c r="I681" s="1"/>
  <c r="H680"/>
  <c r="G680"/>
  <c r="I680" s="1"/>
  <c r="I679"/>
  <c r="H678"/>
  <c r="H677" s="1"/>
  <c r="H676" s="1"/>
  <c r="H675" s="1"/>
  <c r="G678"/>
  <c r="G677"/>
  <c r="I677" s="1"/>
  <c r="I674"/>
  <c r="H673"/>
  <c r="G673"/>
  <c r="I673" s="1"/>
  <c r="H672"/>
  <c r="G672"/>
  <c r="I672" s="1"/>
  <c r="H671"/>
  <c r="I671" s="1"/>
  <c r="H670"/>
  <c r="G670"/>
  <c r="I670" s="1"/>
  <c r="H669"/>
  <c r="G669"/>
  <c r="I669" s="1"/>
  <c r="I668"/>
  <c r="H667"/>
  <c r="G667"/>
  <c r="I667" s="1"/>
  <c r="H666"/>
  <c r="G666"/>
  <c r="I666" s="1"/>
  <c r="H665"/>
  <c r="G665"/>
  <c r="I665" s="1"/>
  <c r="H664"/>
  <c r="I664" s="1"/>
  <c r="H663"/>
  <c r="G663"/>
  <c r="H662"/>
  <c r="G662"/>
  <c r="I661"/>
  <c r="H660"/>
  <c r="G660"/>
  <c r="I660" s="1"/>
  <c r="H659"/>
  <c r="G659"/>
  <c r="I659" s="1"/>
  <c r="I657"/>
  <c r="H656"/>
  <c r="G656"/>
  <c r="I656" s="1"/>
  <c r="H655"/>
  <c r="G655"/>
  <c r="I655" s="1"/>
  <c r="I654"/>
  <c r="H653"/>
  <c r="G653"/>
  <c r="I653" s="1"/>
  <c r="H652"/>
  <c r="G652"/>
  <c r="I652" s="1"/>
  <c r="I651"/>
  <c r="H650"/>
  <c r="G650"/>
  <c r="I650" s="1"/>
  <c r="H649"/>
  <c r="G649"/>
  <c r="I649" s="1"/>
  <c r="H648"/>
  <c r="I648" s="1"/>
  <c r="H647"/>
  <c r="G647"/>
  <c r="I647" s="1"/>
  <c r="H646"/>
  <c r="G646"/>
  <c r="I646" s="1"/>
  <c r="I645"/>
  <c r="H644"/>
  <c r="G644"/>
  <c r="I644" s="1"/>
  <c r="H643"/>
  <c r="G643"/>
  <c r="I643" s="1"/>
  <c r="I642"/>
  <c r="H641"/>
  <c r="G641"/>
  <c r="I641" s="1"/>
  <c r="H640"/>
  <c r="G640"/>
  <c r="I640" s="1"/>
  <c r="I639"/>
  <c r="H638"/>
  <c r="G638"/>
  <c r="I638" s="1"/>
  <c r="H637"/>
  <c r="G637"/>
  <c r="I637" s="1"/>
  <c r="I635"/>
  <c r="H634"/>
  <c r="G634"/>
  <c r="I634" s="1"/>
  <c r="H633"/>
  <c r="I632"/>
  <c r="H631"/>
  <c r="H630" s="1"/>
  <c r="H629" s="1"/>
  <c r="G631"/>
  <c r="I631" s="1"/>
  <c r="G630"/>
  <c r="I630" s="1"/>
  <c r="I628"/>
  <c r="H627"/>
  <c r="H626" s="1"/>
  <c r="G627"/>
  <c r="I627" s="1"/>
  <c r="G626"/>
  <c r="I626" s="1"/>
  <c r="I625"/>
  <c r="H624"/>
  <c r="G624"/>
  <c r="I624" s="1"/>
  <c r="H623"/>
  <c r="I622"/>
  <c r="H621"/>
  <c r="H620" s="1"/>
  <c r="G621"/>
  <c r="I621" s="1"/>
  <c r="G620"/>
  <c r="I620" s="1"/>
  <c r="I619"/>
  <c r="H618"/>
  <c r="G618"/>
  <c r="I618" s="1"/>
  <c r="H617"/>
  <c r="G617"/>
  <c r="I617" s="1"/>
  <c r="H616"/>
  <c r="I616" s="1"/>
  <c r="H615"/>
  <c r="G615"/>
  <c r="I615" s="1"/>
  <c r="H614"/>
  <c r="G614"/>
  <c r="I614" s="1"/>
  <c r="I613"/>
  <c r="H612"/>
  <c r="G612"/>
  <c r="I612" s="1"/>
  <c r="H611"/>
  <c r="G611"/>
  <c r="I611" s="1"/>
  <c r="I610"/>
  <c r="H609"/>
  <c r="H608" s="1"/>
  <c r="G609"/>
  <c r="I609" s="1"/>
  <c r="G608"/>
  <c r="I608" s="1"/>
  <c r="I607"/>
  <c r="H606"/>
  <c r="G606"/>
  <c r="G605" s="1"/>
  <c r="I605" s="1"/>
  <c r="H605"/>
  <c r="I604"/>
  <c r="H603"/>
  <c r="H602" s="1"/>
  <c r="G603"/>
  <c r="I603" s="1"/>
  <c r="G602"/>
  <c r="I602" s="1"/>
  <c r="I601"/>
  <c r="H600"/>
  <c r="G600"/>
  <c r="G599" s="1"/>
  <c r="H599"/>
  <c r="I595"/>
  <c r="H594"/>
  <c r="G594"/>
  <c r="I594" s="1"/>
  <c r="H593"/>
  <c r="G593"/>
  <c r="I593" s="1"/>
  <c r="I592"/>
  <c r="H591"/>
  <c r="G591"/>
  <c r="I591" s="1"/>
  <c r="H590"/>
  <c r="G590"/>
  <c r="I590" s="1"/>
  <c r="H589"/>
  <c r="G589"/>
  <c r="I589" s="1"/>
  <c r="H588"/>
  <c r="G588"/>
  <c r="I588" s="1"/>
  <c r="H587"/>
  <c r="G587"/>
  <c r="I587" s="1"/>
  <c r="I586"/>
  <c r="H585"/>
  <c r="G585"/>
  <c r="I585" s="1"/>
  <c r="H584"/>
  <c r="G584"/>
  <c r="I584" s="1"/>
  <c r="H583"/>
  <c r="G583"/>
  <c r="I583" s="1"/>
  <c r="I582"/>
  <c r="H581"/>
  <c r="H580" s="1"/>
  <c r="G581"/>
  <c r="I581" s="1"/>
  <c r="G580"/>
  <c r="I580" s="1"/>
  <c r="H579"/>
  <c r="I579" s="1"/>
  <c r="H578"/>
  <c r="G578"/>
  <c r="I578" s="1"/>
  <c r="H577"/>
  <c r="G577"/>
  <c r="I577" s="1"/>
  <c r="I576"/>
  <c r="H576"/>
  <c r="H575"/>
  <c r="G575"/>
  <c r="I575" s="1"/>
  <c r="H574"/>
  <c r="I573"/>
  <c r="H572"/>
  <c r="H571" s="1"/>
  <c r="H570" s="1"/>
  <c r="H550" s="1"/>
  <c r="H549" s="1"/>
  <c r="G572"/>
  <c r="I572" s="1"/>
  <c r="G571"/>
  <c r="I571" s="1"/>
  <c r="I569"/>
  <c r="G568"/>
  <c r="I568" s="1"/>
  <c r="G567"/>
  <c r="I567" s="1"/>
  <c r="I566"/>
  <c r="H565"/>
  <c r="G565"/>
  <c r="I565" s="1"/>
  <c r="H564"/>
  <c r="G564"/>
  <c r="I564" s="1"/>
  <c r="I563"/>
  <c r="H562"/>
  <c r="G562"/>
  <c r="I562" s="1"/>
  <c r="H561"/>
  <c r="G561"/>
  <c r="I561" s="1"/>
  <c r="I560"/>
  <c r="G559"/>
  <c r="I559" s="1"/>
  <c r="G558"/>
  <c r="I558" s="1"/>
  <c r="I557"/>
  <c r="H556"/>
  <c r="G556"/>
  <c r="I556" s="1"/>
  <c r="H555"/>
  <c r="G555"/>
  <c r="I555" s="1"/>
  <c r="I554"/>
  <c r="H553"/>
  <c r="G553"/>
  <c r="I553" s="1"/>
  <c r="H552"/>
  <c r="G552"/>
  <c r="I552" s="1"/>
  <c r="H551"/>
  <c r="G551"/>
  <c r="I551" s="1"/>
  <c r="I545"/>
  <c r="G544"/>
  <c r="I544" s="1"/>
  <c r="G543"/>
  <c r="I543" s="1"/>
  <c r="I542"/>
  <c r="G541"/>
  <c r="I541" s="1"/>
  <c r="G540"/>
  <c r="I540" s="1"/>
  <c r="G539"/>
  <c r="I539" s="1"/>
  <c r="I538"/>
  <c r="G538"/>
  <c r="I537"/>
  <c r="G537"/>
  <c r="I536"/>
  <c r="H535"/>
  <c r="H534" s="1"/>
  <c r="H533" s="1"/>
  <c r="H532" s="1"/>
  <c r="G535"/>
  <c r="I535" s="1"/>
  <c r="G534"/>
  <c r="G533" s="1"/>
  <c r="I531"/>
  <c r="H530"/>
  <c r="G530"/>
  <c r="G529" s="1"/>
  <c r="H529"/>
  <c r="H528" s="1"/>
  <c r="H527" s="1"/>
  <c r="H526" s="1"/>
  <c r="I525"/>
  <c r="H524"/>
  <c r="G524"/>
  <c r="I524" s="1"/>
  <c r="H523"/>
  <c r="G523"/>
  <c r="I523" s="1"/>
  <c r="H522"/>
  <c r="G522"/>
  <c r="I522" s="1"/>
  <c r="H521"/>
  <c r="H520" s="1"/>
  <c r="G521"/>
  <c r="I521" s="1"/>
  <c r="G520"/>
  <c r="I520" s="1"/>
  <c r="I519"/>
  <c r="H518"/>
  <c r="G518"/>
  <c r="G517" s="1"/>
  <c r="I517" s="1"/>
  <c r="H517"/>
  <c r="I516"/>
  <c r="H516"/>
  <c r="H515"/>
  <c r="G515"/>
  <c r="G514" s="1"/>
  <c r="H514"/>
  <c r="I513"/>
  <c r="H512"/>
  <c r="G512"/>
  <c r="I512" s="1"/>
  <c r="I511"/>
  <c r="H510"/>
  <c r="G510"/>
  <c r="I510" s="1"/>
  <c r="I509"/>
  <c r="G509"/>
  <c r="H508"/>
  <c r="G508"/>
  <c r="I508" s="1"/>
  <c r="H507"/>
  <c r="H506" s="1"/>
  <c r="H505" s="1"/>
  <c r="H504" s="1"/>
  <c r="H503" s="1"/>
  <c r="G507"/>
  <c r="I507" s="1"/>
  <c r="I501"/>
  <c r="G501"/>
  <c r="H500"/>
  <c r="G500"/>
  <c r="G499" s="1"/>
  <c r="H499"/>
  <c r="H498" s="1"/>
  <c r="H494" s="1"/>
  <c r="H493" s="1"/>
  <c r="H486" s="1"/>
  <c r="I497"/>
  <c r="H496"/>
  <c r="G496"/>
  <c r="G495" s="1"/>
  <c r="I495" s="1"/>
  <c r="H495"/>
  <c r="I492"/>
  <c r="H491"/>
  <c r="G491"/>
  <c r="I491" s="1"/>
  <c r="I490"/>
  <c r="H489"/>
  <c r="G489"/>
  <c r="I489" s="1"/>
  <c r="H488"/>
  <c r="G488"/>
  <c r="G487" s="1"/>
  <c r="H487"/>
  <c r="I485"/>
  <c r="H484"/>
  <c r="G484"/>
  <c r="I484" s="1"/>
  <c r="I483"/>
  <c r="H482"/>
  <c r="G482"/>
  <c r="I482" s="1"/>
  <c r="H481"/>
  <c r="H480" s="1"/>
  <c r="H479" s="1"/>
  <c r="H478" s="1"/>
  <c r="G481"/>
  <c r="G480"/>
  <c r="I480" s="1"/>
  <c r="H477"/>
  <c r="I477" s="1"/>
  <c r="H476"/>
  <c r="G476"/>
  <c r="I476" s="1"/>
  <c r="H475"/>
  <c r="G475"/>
  <c r="I475" s="1"/>
  <c r="H474"/>
  <c r="H473" s="1"/>
  <c r="I472"/>
  <c r="H471"/>
  <c r="G471"/>
  <c r="I471" s="1"/>
  <c r="H470"/>
  <c r="I469"/>
  <c r="H468"/>
  <c r="G468"/>
  <c r="I468" s="1"/>
  <c r="I467"/>
  <c r="H466"/>
  <c r="G466"/>
  <c r="I466" s="1"/>
  <c r="H465"/>
  <c r="G465"/>
  <c r="I465" s="1"/>
  <c r="H464"/>
  <c r="I463"/>
  <c r="H462"/>
  <c r="H461" s="1"/>
  <c r="H457" s="1"/>
  <c r="H456" s="1"/>
  <c r="G462"/>
  <c r="I462" s="1"/>
  <c r="G461"/>
  <c r="I461" s="1"/>
  <c r="I460"/>
  <c r="H459"/>
  <c r="G459"/>
  <c r="I459" s="1"/>
  <c r="H458"/>
  <c r="I455"/>
  <c r="H455"/>
  <c r="H454"/>
  <c r="G454"/>
  <c r="I454" s="1"/>
  <c r="H453"/>
  <c r="H452" s="1"/>
  <c r="I451"/>
  <c r="H450"/>
  <c r="G450"/>
  <c r="I450" s="1"/>
  <c r="I449"/>
  <c r="H448"/>
  <c r="G448"/>
  <c r="I448" s="1"/>
  <c r="H447"/>
  <c r="I446"/>
  <c r="H445"/>
  <c r="H444" s="1"/>
  <c r="H443" s="1"/>
  <c r="H442" s="1"/>
  <c r="G445"/>
  <c r="I445" s="1"/>
  <c r="G444"/>
  <c r="I444" s="1"/>
  <c r="I441"/>
  <c r="H440"/>
  <c r="G440"/>
  <c r="I440" s="1"/>
  <c r="H439"/>
  <c r="I438"/>
  <c r="H437"/>
  <c r="H436" s="1"/>
  <c r="H435" s="1"/>
  <c r="H430" s="1"/>
  <c r="G437"/>
  <c r="I437" s="1"/>
  <c r="G436"/>
  <c r="I436" s="1"/>
  <c r="I434"/>
  <c r="H433"/>
  <c r="G433"/>
  <c r="I433" s="1"/>
  <c r="H432"/>
  <c r="G432"/>
  <c r="I432" s="1"/>
  <c r="H431"/>
  <c r="G431"/>
  <c r="I431" s="1"/>
  <c r="I429"/>
  <c r="H428"/>
  <c r="G428"/>
  <c r="I428" s="1"/>
  <c r="H427"/>
  <c r="G427"/>
  <c r="I427" s="1"/>
  <c r="I426"/>
  <c r="H425"/>
  <c r="G425"/>
  <c r="I425" s="1"/>
  <c r="H424"/>
  <c r="G424"/>
  <c r="I424" s="1"/>
  <c r="H423"/>
  <c r="G423"/>
  <c r="I423" s="1"/>
  <c r="I421"/>
  <c r="H420"/>
  <c r="I420" s="1"/>
  <c r="H419"/>
  <c r="G419"/>
  <c r="I419" s="1"/>
  <c r="H418"/>
  <c r="G418"/>
  <c r="I418" s="1"/>
  <c r="H417"/>
  <c r="G417"/>
  <c r="I417" s="1"/>
  <c r="H416"/>
  <c r="G416"/>
  <c r="I416" s="1"/>
  <c r="I414"/>
  <c r="H413"/>
  <c r="G413"/>
  <c r="I413" s="1"/>
  <c r="H412"/>
  <c r="G412"/>
  <c r="I412" s="1"/>
  <c r="H411"/>
  <c r="G411"/>
  <c r="I411" s="1"/>
  <c r="I410"/>
  <c r="H409"/>
  <c r="G409"/>
  <c r="I409" s="1"/>
  <c r="H408"/>
  <c r="G408"/>
  <c r="I408" s="1"/>
  <c r="I407"/>
  <c r="H406"/>
  <c r="G406"/>
  <c r="I406" s="1"/>
  <c r="H405"/>
  <c r="G405"/>
  <c r="I405" s="1"/>
  <c r="H404"/>
  <c r="G404"/>
  <c r="I404" s="1"/>
  <c r="G403"/>
  <c r="I403" s="1"/>
  <c r="H402"/>
  <c r="H401" s="1"/>
  <c r="H400"/>
  <c r="I400" s="1"/>
  <c r="H399"/>
  <c r="H398" s="1"/>
  <c r="G399"/>
  <c r="I399" s="1"/>
  <c r="G398"/>
  <c r="I398" s="1"/>
  <c r="I397"/>
  <c r="H396"/>
  <c r="G396"/>
  <c r="G395" s="1"/>
  <c r="I395" s="1"/>
  <c r="H395"/>
  <c r="I394"/>
  <c r="G394"/>
  <c r="H393"/>
  <c r="G393"/>
  <c r="G392" s="1"/>
  <c r="I392" s="1"/>
  <c r="H392"/>
  <c r="I391"/>
  <c r="H390"/>
  <c r="H389" s="1"/>
  <c r="G390"/>
  <c r="I390" s="1"/>
  <c r="G389"/>
  <c r="I389" s="1"/>
  <c r="I388"/>
  <c r="H387"/>
  <c r="G387"/>
  <c r="G386" s="1"/>
  <c r="I386" s="1"/>
  <c r="H386"/>
  <c r="I385"/>
  <c r="H385"/>
  <c r="H384"/>
  <c r="G384"/>
  <c r="G383" s="1"/>
  <c r="H383"/>
  <c r="I382"/>
  <c r="H381"/>
  <c r="H380" s="1"/>
  <c r="G381"/>
  <c r="I381" s="1"/>
  <c r="G380"/>
  <c r="I380" s="1"/>
  <c r="H379"/>
  <c r="I379" s="1"/>
  <c r="H378"/>
  <c r="H377" s="1"/>
  <c r="G378"/>
  <c r="I378" s="1"/>
  <c r="G377"/>
  <c r="I377" s="1"/>
  <c r="H376"/>
  <c r="I376" s="1"/>
  <c r="H375"/>
  <c r="H374" s="1"/>
  <c r="H370" s="1"/>
  <c r="H365" s="1"/>
  <c r="H364" s="1"/>
  <c r="G375"/>
  <c r="I375" s="1"/>
  <c r="G374"/>
  <c r="I374" s="1"/>
  <c r="I373"/>
  <c r="H372"/>
  <c r="G372"/>
  <c r="G371" s="1"/>
  <c r="I371" s="1"/>
  <c r="H371"/>
  <c r="H369"/>
  <c r="I369" s="1"/>
  <c r="H368"/>
  <c r="G368"/>
  <c r="I368" s="1"/>
  <c r="H367"/>
  <c r="G367"/>
  <c r="I367" s="1"/>
  <c r="H366"/>
  <c r="G366"/>
  <c r="I366" s="1"/>
  <c r="I363"/>
  <c r="H362"/>
  <c r="H361" s="1"/>
  <c r="G362"/>
  <c r="I362" s="1"/>
  <c r="G361"/>
  <c r="I361" s="1"/>
  <c r="I360"/>
  <c r="H359"/>
  <c r="G359"/>
  <c r="G358" s="1"/>
  <c r="H358"/>
  <c r="H357" s="1"/>
  <c r="I356"/>
  <c r="H355"/>
  <c r="G355"/>
  <c r="G354" s="1"/>
  <c r="H354"/>
  <c r="H353" s="1"/>
  <c r="H341" s="1"/>
  <c r="H340" s="1"/>
  <c r="I352"/>
  <c r="H351"/>
  <c r="G351"/>
  <c r="I351" s="1"/>
  <c r="I350"/>
  <c r="H349"/>
  <c r="G349"/>
  <c r="I349" s="1"/>
  <c r="H348"/>
  <c r="G348"/>
  <c r="I348" s="1"/>
  <c r="I347"/>
  <c r="H346"/>
  <c r="G346"/>
  <c r="I346" s="1"/>
  <c r="I345"/>
  <c r="H344"/>
  <c r="G344"/>
  <c r="I344" s="1"/>
  <c r="H343"/>
  <c r="G343"/>
  <c r="I343" s="1"/>
  <c r="H342"/>
  <c r="G342"/>
  <c r="I342" s="1"/>
  <c r="I339"/>
  <c r="I338"/>
  <c r="G338"/>
  <c r="I337"/>
  <c r="G337"/>
  <c r="I336"/>
  <c r="H335"/>
  <c r="H334" s="1"/>
  <c r="G335"/>
  <c r="I335" s="1"/>
  <c r="G334"/>
  <c r="I334" s="1"/>
  <c r="I333"/>
  <c r="H332"/>
  <c r="G332"/>
  <c r="I332" s="1"/>
  <c r="H331"/>
  <c r="G331"/>
  <c r="I331" s="1"/>
  <c r="I330"/>
  <c r="H329"/>
  <c r="G329"/>
  <c r="I329" s="1"/>
  <c r="H328"/>
  <c r="G328"/>
  <c r="I328" s="1"/>
  <c r="I327"/>
  <c r="H326"/>
  <c r="G326"/>
  <c r="I326" s="1"/>
  <c r="H325"/>
  <c r="G325"/>
  <c r="I325" s="1"/>
  <c r="H324"/>
  <c r="G324"/>
  <c r="I324" s="1"/>
  <c r="H323"/>
  <c r="H322" s="1"/>
  <c r="H321"/>
  <c r="I321" s="1"/>
  <c r="H320"/>
  <c r="G320"/>
  <c r="G319" s="1"/>
  <c r="H319"/>
  <c r="I318"/>
  <c r="H317"/>
  <c r="H316" s="1"/>
  <c r="G317"/>
  <c r="I317" s="1"/>
  <c r="G316"/>
  <c r="I316" s="1"/>
  <c r="I315"/>
  <c r="I314"/>
  <c r="G314"/>
  <c r="I313"/>
  <c r="G313"/>
  <c r="G310"/>
  <c r="I310" s="1"/>
  <c r="H309"/>
  <c r="G309"/>
  <c r="I309" s="1"/>
  <c r="H308"/>
  <c r="G308"/>
  <c r="I308" s="1"/>
  <c r="H307"/>
  <c r="G307"/>
  <c r="I307" s="1"/>
  <c r="I306"/>
  <c r="H305"/>
  <c r="G305"/>
  <c r="I305" s="1"/>
  <c r="H304"/>
  <c r="G304"/>
  <c r="I304" s="1"/>
  <c r="H303"/>
  <c r="G303"/>
  <c r="I303" s="1"/>
  <c r="H302"/>
  <c r="G302"/>
  <c r="I302" s="1"/>
  <c r="H301"/>
  <c r="G301"/>
  <c r="I301" s="1"/>
  <c r="H300"/>
  <c r="G300"/>
  <c r="I300" s="1"/>
  <c r="I298"/>
  <c r="H297"/>
  <c r="G297"/>
  <c r="I297" s="1"/>
  <c r="H296"/>
  <c r="G296"/>
  <c r="I296" s="1"/>
  <c r="I295"/>
  <c r="H294"/>
  <c r="G294"/>
  <c r="I294" s="1"/>
  <c r="H293"/>
  <c r="G293"/>
  <c r="I293" s="1"/>
  <c r="I292"/>
  <c r="H291"/>
  <c r="H290" s="1"/>
  <c r="H289" s="1"/>
  <c r="H281" s="1"/>
  <c r="H280" s="1"/>
  <c r="G291"/>
  <c r="I291" s="1"/>
  <c r="G290"/>
  <c r="I290" s="1"/>
  <c r="I288"/>
  <c r="H287"/>
  <c r="G287"/>
  <c r="I287" s="1"/>
  <c r="H286"/>
  <c r="G286"/>
  <c r="I286" s="1"/>
  <c r="I285"/>
  <c r="H284"/>
  <c r="G284"/>
  <c r="I284" s="1"/>
  <c r="H283"/>
  <c r="G283"/>
  <c r="I283" s="1"/>
  <c r="H282"/>
  <c r="G282"/>
  <c r="I282" s="1"/>
  <c r="I279"/>
  <c r="H278"/>
  <c r="G278"/>
  <c r="I278" s="1"/>
  <c r="H277"/>
  <c r="I277" s="1"/>
  <c r="H276"/>
  <c r="G276"/>
  <c r="I276" s="1"/>
  <c r="H275"/>
  <c r="G275"/>
  <c r="I275" s="1"/>
  <c r="I274"/>
  <c r="H273"/>
  <c r="G273"/>
  <c r="I273" s="1"/>
  <c r="H272"/>
  <c r="G272"/>
  <c r="I272" s="1"/>
  <c r="H271"/>
  <c r="I271" s="1"/>
  <c r="H270"/>
  <c r="H267" s="1"/>
  <c r="G270"/>
  <c r="I269"/>
  <c r="H268"/>
  <c r="G268"/>
  <c r="I268" s="1"/>
  <c r="G267"/>
  <c r="I266"/>
  <c r="H266"/>
  <c r="H265"/>
  <c r="G265"/>
  <c r="H264"/>
  <c r="I263"/>
  <c r="H262"/>
  <c r="G262"/>
  <c r="I262" s="1"/>
  <c r="H261"/>
  <c r="I261" s="1"/>
  <c r="H260"/>
  <c r="G260"/>
  <c r="I260" s="1"/>
  <c r="H259"/>
  <c r="G259"/>
  <c r="I259" s="1"/>
  <c r="I257"/>
  <c r="H257"/>
  <c r="H256"/>
  <c r="G256"/>
  <c r="G255" s="1"/>
  <c r="H255"/>
  <c r="H254"/>
  <c r="H253"/>
  <c r="H251"/>
  <c r="I251" s="1"/>
  <c r="H250"/>
  <c r="G250"/>
  <c r="I250" s="1"/>
  <c r="H249"/>
  <c r="I249" s="1"/>
  <c r="H248"/>
  <c r="G248"/>
  <c r="G247" s="1"/>
  <c r="I247" s="1"/>
  <c r="H247"/>
  <c r="I246"/>
  <c r="H246"/>
  <c r="H245"/>
  <c r="G245"/>
  <c r="I245" s="1"/>
  <c r="I244"/>
  <c r="H243"/>
  <c r="G243"/>
  <c r="I243" s="1"/>
  <c r="H242"/>
  <c r="G242"/>
  <c r="I242" s="1"/>
  <c r="I241"/>
  <c r="H241"/>
  <c r="H240"/>
  <c r="G240"/>
  <c r="I240" s="1"/>
  <c r="I239"/>
  <c r="H238"/>
  <c r="G238"/>
  <c r="G237" s="1"/>
  <c r="H237"/>
  <c r="H236"/>
  <c r="I235"/>
  <c r="H234"/>
  <c r="H233" s="1"/>
  <c r="G234"/>
  <c r="I234" s="1"/>
  <c r="G233"/>
  <c r="I233" s="1"/>
  <c r="I232"/>
  <c r="H231"/>
  <c r="G231"/>
  <c r="I231" s="1"/>
  <c r="H230"/>
  <c r="I229"/>
  <c r="H228"/>
  <c r="G228"/>
  <c r="I228" s="1"/>
  <c r="I227"/>
  <c r="H226"/>
  <c r="H225" s="1"/>
  <c r="G226"/>
  <c r="I226" s="1"/>
  <c r="G225"/>
  <c r="I225" s="1"/>
  <c r="I224"/>
  <c r="H223"/>
  <c r="G223"/>
  <c r="I223" s="1"/>
  <c r="I222"/>
  <c r="H221"/>
  <c r="G221"/>
  <c r="I221" s="1"/>
  <c r="H220"/>
  <c r="G220"/>
  <c r="I220" s="1"/>
  <c r="I219"/>
  <c r="H218"/>
  <c r="G218"/>
  <c r="I218" s="1"/>
  <c r="I217"/>
  <c r="H216"/>
  <c r="G216"/>
  <c r="I216" s="1"/>
  <c r="H215"/>
  <c r="G215"/>
  <c r="I215" s="1"/>
  <c r="I210"/>
  <c r="H209"/>
  <c r="G209"/>
  <c r="I209" s="1"/>
  <c r="H208"/>
  <c r="G208"/>
  <c r="I208" s="1"/>
  <c r="I207"/>
  <c r="H206"/>
  <c r="G206"/>
  <c r="I206" s="1"/>
  <c r="H205"/>
  <c r="G205"/>
  <c r="I205" s="1"/>
  <c r="H204"/>
  <c r="G204"/>
  <c r="I204" s="1"/>
  <c r="I203"/>
  <c r="H202"/>
  <c r="G202"/>
  <c r="I202" s="1"/>
  <c r="H201"/>
  <c r="G201"/>
  <c r="I201" s="1"/>
  <c r="I200"/>
  <c r="H199"/>
  <c r="G199"/>
  <c r="I199" s="1"/>
  <c r="H198"/>
  <c r="H197" s="1"/>
  <c r="H196" s="1"/>
  <c r="I195"/>
  <c r="H194"/>
  <c r="G194"/>
  <c r="I194" s="1"/>
  <c r="H193"/>
  <c r="G193"/>
  <c r="I193" s="1"/>
  <c r="I192"/>
  <c r="H191"/>
  <c r="G191"/>
  <c r="I191" s="1"/>
  <c r="H190"/>
  <c r="G190"/>
  <c r="I190" s="1"/>
  <c r="I189"/>
  <c r="H188"/>
  <c r="G188"/>
  <c r="I188" s="1"/>
  <c r="H187"/>
  <c r="G187"/>
  <c r="I187" s="1"/>
  <c r="G186"/>
  <c r="I186" s="1"/>
  <c r="H185"/>
  <c r="G185"/>
  <c r="I185" s="1"/>
  <c r="G184"/>
  <c r="I184" s="1"/>
  <c r="H183"/>
  <c r="G183"/>
  <c r="I183" s="1"/>
  <c r="H182"/>
  <c r="G182"/>
  <c r="I182" s="1"/>
  <c r="H181"/>
  <c r="G181"/>
  <c r="I181" s="1"/>
  <c r="H180"/>
  <c r="G180"/>
  <c r="I180" s="1"/>
  <c r="H179"/>
  <c r="G179"/>
  <c r="I179" s="1"/>
  <c r="I178"/>
  <c r="H178"/>
  <c r="H177"/>
  <c r="G177"/>
  <c r="G176" s="1"/>
  <c r="H176"/>
  <c r="I175"/>
  <c r="H175"/>
  <c r="H174"/>
  <c r="G174"/>
  <c r="G173" s="1"/>
  <c r="I173" s="1"/>
  <c r="H173"/>
  <c r="I172"/>
  <c r="H172"/>
  <c r="H171"/>
  <c r="G171"/>
  <c r="G170" s="1"/>
  <c r="I170" s="1"/>
  <c r="H170"/>
  <c r="I169"/>
  <c r="H169"/>
  <c r="H168"/>
  <c r="G168"/>
  <c r="G167" s="1"/>
  <c r="H167"/>
  <c r="I166"/>
  <c r="H165"/>
  <c r="H164" s="1"/>
  <c r="H163" s="1"/>
  <c r="H162" s="1"/>
  <c r="H161" s="1"/>
  <c r="G165"/>
  <c r="I165" s="1"/>
  <c r="G164"/>
  <c r="I164" s="1"/>
  <c r="I160"/>
  <c r="H159"/>
  <c r="H158" s="1"/>
  <c r="H157" s="1"/>
  <c r="H156" s="1"/>
  <c r="G159"/>
  <c r="I159" s="1"/>
  <c r="G158"/>
  <c r="G157" s="1"/>
  <c r="I154"/>
  <c r="H153"/>
  <c r="G153"/>
  <c r="I153" s="1"/>
  <c r="H152"/>
  <c r="G152"/>
  <c r="I152" s="1"/>
  <c r="H151"/>
  <c r="G151"/>
  <c r="I151" s="1"/>
  <c r="I150"/>
  <c r="H149"/>
  <c r="H148" s="1"/>
  <c r="H144" s="1"/>
  <c r="H143" s="1"/>
  <c r="H142" s="1"/>
  <c r="G149"/>
  <c r="I149" s="1"/>
  <c r="G148"/>
  <c r="I148" s="1"/>
  <c r="I147"/>
  <c r="H146"/>
  <c r="G146"/>
  <c r="G145" s="1"/>
  <c r="H145"/>
  <c r="I141"/>
  <c r="G140"/>
  <c r="I140" s="1"/>
  <c r="I139"/>
  <c r="G138"/>
  <c r="I138" s="1"/>
  <c r="G137"/>
  <c r="I137" s="1"/>
  <c r="I136"/>
  <c r="H135"/>
  <c r="G135"/>
  <c r="I135" s="1"/>
  <c r="I134"/>
  <c r="G133"/>
  <c r="I133" s="1"/>
  <c r="H132"/>
  <c r="G132"/>
  <c r="I132" s="1"/>
  <c r="H131"/>
  <c r="I131" s="1"/>
  <c r="H130"/>
  <c r="I130" s="1"/>
  <c r="H129"/>
  <c r="G129"/>
  <c r="I129" s="1"/>
  <c r="H128"/>
  <c r="I128" s="1"/>
  <c r="H127"/>
  <c r="G127"/>
  <c r="I127" s="1"/>
  <c r="H126"/>
  <c r="G126"/>
  <c r="I126" s="1"/>
  <c r="I125"/>
  <c r="H124"/>
  <c r="G124"/>
  <c r="I124" s="1"/>
  <c r="H123"/>
  <c r="G123"/>
  <c r="I123" s="1"/>
  <c r="I122"/>
  <c r="H121"/>
  <c r="G121"/>
  <c r="I121" s="1"/>
  <c r="I120"/>
  <c r="H119"/>
  <c r="G119"/>
  <c r="I119" s="1"/>
  <c r="H118"/>
  <c r="G118"/>
  <c r="I118" s="1"/>
  <c r="I117"/>
  <c r="H116"/>
  <c r="G116"/>
  <c r="I116" s="1"/>
  <c r="H115"/>
  <c r="G115"/>
  <c r="I115" s="1"/>
  <c r="H114"/>
  <c r="G114"/>
  <c r="I114" s="1"/>
  <c r="I113"/>
  <c r="H113"/>
  <c r="H112"/>
  <c r="G112"/>
  <c r="G111" s="1"/>
  <c r="H111"/>
  <c r="H110" s="1"/>
  <c r="G109"/>
  <c r="I109" s="1"/>
  <c r="I108"/>
  <c r="H107"/>
  <c r="G107"/>
  <c r="I107" s="1"/>
  <c r="H106"/>
  <c r="I106" s="1"/>
  <c r="H105"/>
  <c r="G105"/>
  <c r="I105" s="1"/>
  <c r="I104"/>
  <c r="G104"/>
  <c r="H103"/>
  <c r="G103"/>
  <c r="I103" s="1"/>
  <c r="H102"/>
  <c r="H101" s="1"/>
  <c r="G102"/>
  <c r="I102" s="1"/>
  <c r="G101"/>
  <c r="I101" s="1"/>
  <c r="I100"/>
  <c r="H99"/>
  <c r="G99"/>
  <c r="I99" s="1"/>
  <c r="H98"/>
  <c r="G98"/>
  <c r="I98" s="1"/>
  <c r="H97"/>
  <c r="G97"/>
  <c r="I97" s="1"/>
  <c r="I96"/>
  <c r="H96"/>
  <c r="H95"/>
  <c r="G95"/>
  <c r="I95" s="1"/>
  <c r="H94"/>
  <c r="H93" s="1"/>
  <c r="H92" s="1"/>
  <c r="I91"/>
  <c r="H90"/>
  <c r="H89" s="1"/>
  <c r="H88" s="1"/>
  <c r="G90"/>
  <c r="I90" s="1"/>
  <c r="G89"/>
  <c r="I89" s="1"/>
  <c r="I87"/>
  <c r="G86"/>
  <c r="I86" s="1"/>
  <c r="G85"/>
  <c r="I85" s="1"/>
  <c r="I84"/>
  <c r="H83"/>
  <c r="H82" s="1"/>
  <c r="H81" s="1"/>
  <c r="H80" s="1"/>
  <c r="G83"/>
  <c r="I83" s="1"/>
  <c r="G82"/>
  <c r="G81" s="1"/>
  <c r="I78"/>
  <c r="G77"/>
  <c r="I77" s="1"/>
  <c r="I76"/>
  <c r="H75"/>
  <c r="G75"/>
  <c r="I75" s="1"/>
  <c r="I74"/>
  <c r="H73"/>
  <c r="G73"/>
  <c r="I73" s="1"/>
  <c r="H72"/>
  <c r="G72"/>
  <c r="I72" s="1"/>
  <c r="H71"/>
  <c r="G71"/>
  <c r="I71" s="1"/>
  <c r="H70"/>
  <c r="G70"/>
  <c r="I70" s="1"/>
  <c r="I69"/>
  <c r="H68"/>
  <c r="G68"/>
  <c r="I68" s="1"/>
  <c r="H67"/>
  <c r="H66" s="1"/>
  <c r="H65" s="1"/>
  <c r="I64"/>
  <c r="G63"/>
  <c r="I63" s="1"/>
  <c r="G62"/>
  <c r="I62" s="1"/>
  <c r="G61"/>
  <c r="I61" s="1"/>
  <c r="H60"/>
  <c r="G60"/>
  <c r="I60" s="1"/>
  <c r="H59"/>
  <c r="I59" s="1"/>
  <c r="H58"/>
  <c r="G58"/>
  <c r="I58" s="1"/>
  <c r="I57"/>
  <c r="H56"/>
  <c r="G56"/>
  <c r="I56" s="1"/>
  <c r="H55"/>
  <c r="G55"/>
  <c r="I55" s="1"/>
  <c r="I54"/>
  <c r="H53"/>
  <c r="G53"/>
  <c r="I53" s="1"/>
  <c r="I52"/>
  <c r="H51"/>
  <c r="G51"/>
  <c r="I51" s="1"/>
  <c r="H50"/>
  <c r="G50"/>
  <c r="I50" s="1"/>
  <c r="I49"/>
  <c r="H48"/>
  <c r="H47" s="1"/>
  <c r="H40" s="1"/>
  <c r="G48"/>
  <c r="I48" s="1"/>
  <c r="G47"/>
  <c r="I47" s="1"/>
  <c r="I46"/>
  <c r="I45"/>
  <c r="G45"/>
  <c r="I44"/>
  <c r="H43"/>
  <c r="G43"/>
  <c r="I43" s="1"/>
  <c r="H42"/>
  <c r="G42"/>
  <c r="I42" s="1"/>
  <c r="H41"/>
  <c r="G41"/>
  <c r="I41" s="1"/>
  <c r="G40"/>
  <c r="I40" s="1"/>
  <c r="I39"/>
  <c r="H38"/>
  <c r="G38"/>
  <c r="G37" s="1"/>
  <c r="H37"/>
  <c r="H36" s="1"/>
  <c r="I34"/>
  <c r="H33"/>
  <c r="G33"/>
  <c r="I33" s="1"/>
  <c r="I32"/>
  <c r="H31"/>
  <c r="G31"/>
  <c r="I31" s="1"/>
  <c r="I30"/>
  <c r="H29"/>
  <c r="H28" s="1"/>
  <c r="H27" s="1"/>
  <c r="G29"/>
  <c r="I29" s="1"/>
  <c r="G28"/>
  <c r="G27" s="1"/>
  <c r="I27" s="1"/>
  <c r="I26"/>
  <c r="H25"/>
  <c r="H24" s="1"/>
  <c r="H23" s="1"/>
  <c r="H22" s="1"/>
  <c r="H21" s="1"/>
  <c r="G25"/>
  <c r="I25" s="1"/>
  <c r="G24"/>
  <c r="I20"/>
  <c r="H19"/>
  <c r="H18" s="1"/>
  <c r="H17" s="1"/>
  <c r="H16" s="1"/>
  <c r="G19"/>
  <c r="I19" s="1"/>
  <c r="G18"/>
  <c r="I18" s="1"/>
  <c r="H155" l="1"/>
  <c r="I176"/>
  <c r="H258"/>
  <c r="H252" s="1"/>
  <c r="I265"/>
  <c r="G658"/>
  <c r="G636" s="1"/>
  <c r="H658"/>
  <c r="H636" s="1"/>
  <c r="I636" s="1"/>
  <c r="I270"/>
  <c r="I267"/>
  <c r="I662"/>
  <c r="I663"/>
  <c r="G676"/>
  <c r="I678"/>
  <c r="I37"/>
  <c r="G36"/>
  <c r="I81"/>
  <c r="G80"/>
  <c r="I111"/>
  <c r="G110"/>
  <c r="I110" s="1"/>
  <c r="I145"/>
  <c r="G144"/>
  <c r="I157"/>
  <c r="G156"/>
  <c r="I156" s="1"/>
  <c r="I255"/>
  <c r="G254"/>
  <c r="I354"/>
  <c r="G353"/>
  <c r="I353" s="1"/>
  <c r="I358"/>
  <c r="G357"/>
  <c r="I357" s="1"/>
  <c r="G17"/>
  <c r="H35"/>
  <c r="H214"/>
  <c r="H213" s="1"/>
  <c r="H212" s="1"/>
  <c r="H211" s="1"/>
  <c r="H312"/>
  <c r="H311" s="1"/>
  <c r="H299" s="1"/>
  <c r="G23"/>
  <c r="I24"/>
  <c r="I167"/>
  <c r="G163"/>
  <c r="I237"/>
  <c r="G236"/>
  <c r="I236" s="1"/>
  <c r="I319"/>
  <c r="I383"/>
  <c r="H79"/>
  <c r="H422"/>
  <c r="H415" s="1"/>
  <c r="I499"/>
  <c r="G498"/>
  <c r="I529"/>
  <c r="G528"/>
  <c r="I599"/>
  <c r="I764"/>
  <c r="G760"/>
  <c r="I826"/>
  <c r="G825"/>
  <c r="I825" s="1"/>
  <c r="I853"/>
  <c r="G852"/>
  <c r="I859"/>
  <c r="G858"/>
  <c r="I858" s="1"/>
  <c r="I871"/>
  <c r="G864"/>
  <c r="I887"/>
  <c r="G886"/>
  <c r="I893"/>
  <c r="G892"/>
  <c r="I28"/>
  <c r="I38"/>
  <c r="G67"/>
  <c r="I82"/>
  <c r="G88"/>
  <c r="I88" s="1"/>
  <c r="G94"/>
  <c r="I112"/>
  <c r="I146"/>
  <c r="I158"/>
  <c r="I168"/>
  <c r="I171"/>
  <c r="I174"/>
  <c r="I177"/>
  <c r="G198"/>
  <c r="G230"/>
  <c r="I238"/>
  <c r="I248"/>
  <c r="I256"/>
  <c r="G264"/>
  <c r="G281"/>
  <c r="G289"/>
  <c r="I289" s="1"/>
  <c r="I320"/>
  <c r="G323"/>
  <c r="G341"/>
  <c r="I355"/>
  <c r="I359"/>
  <c r="I372"/>
  <c r="I384"/>
  <c r="I387"/>
  <c r="I393"/>
  <c r="I396"/>
  <c r="G439"/>
  <c r="G447"/>
  <c r="I447" s="1"/>
  <c r="G453"/>
  <c r="G458"/>
  <c r="G470"/>
  <c r="I470" s="1"/>
  <c r="G474"/>
  <c r="G479"/>
  <c r="I481"/>
  <c r="H598"/>
  <c r="H597" s="1"/>
  <c r="H596" s="1"/>
  <c r="H548" s="1"/>
  <c r="H547" s="1"/>
  <c r="I724"/>
  <c r="H851"/>
  <c r="H850" s="1"/>
  <c r="H801" s="1"/>
  <c r="I487"/>
  <c r="I514"/>
  <c r="G506"/>
  <c r="I533"/>
  <c r="G532"/>
  <c r="I532" s="1"/>
  <c r="I807"/>
  <c r="G806"/>
  <c r="I813"/>
  <c r="G812"/>
  <c r="I833"/>
  <c r="G832"/>
  <c r="I837"/>
  <c r="G836"/>
  <c r="I836" s="1"/>
  <c r="I847"/>
  <c r="G846"/>
  <c r="G402"/>
  <c r="G877"/>
  <c r="I488"/>
  <c r="I496"/>
  <c r="I500"/>
  <c r="I515"/>
  <c r="I518"/>
  <c r="I530"/>
  <c r="I534"/>
  <c r="G574"/>
  <c r="I600"/>
  <c r="I606"/>
  <c r="G623"/>
  <c r="I623" s="1"/>
  <c r="G633"/>
  <c r="G689"/>
  <c r="G695"/>
  <c r="I695" s="1"/>
  <c r="G699"/>
  <c r="I765"/>
  <c r="G785"/>
  <c r="I808"/>
  <c r="I814"/>
  <c r="I827"/>
  <c r="I834"/>
  <c r="I838"/>
  <c r="I841"/>
  <c r="I848"/>
  <c r="I856"/>
  <c r="I860"/>
  <c r="I866"/>
  <c r="I872"/>
  <c r="I878"/>
  <c r="I882"/>
  <c r="I888"/>
  <c r="I894"/>
  <c r="H15" l="1"/>
  <c r="I658"/>
  <c r="H14"/>
  <c r="H897" s="1"/>
  <c r="I676"/>
  <c r="G675"/>
  <c r="I675" s="1"/>
  <c r="I633"/>
  <c r="G629"/>
  <c r="I629" s="1"/>
  <c r="I574"/>
  <c r="G570"/>
  <c r="I877"/>
  <c r="G876"/>
  <c r="G845"/>
  <c r="I846"/>
  <c r="G831"/>
  <c r="I832"/>
  <c r="G811"/>
  <c r="I812"/>
  <c r="G805"/>
  <c r="I806"/>
  <c r="G505"/>
  <c r="I506"/>
  <c r="I479"/>
  <c r="G457"/>
  <c r="I457" s="1"/>
  <c r="I458"/>
  <c r="I439"/>
  <c r="G435"/>
  <c r="G340"/>
  <c r="I340" s="1"/>
  <c r="I341"/>
  <c r="G280"/>
  <c r="I280" s="1"/>
  <c r="I281"/>
  <c r="G197"/>
  <c r="I198"/>
  <c r="G93"/>
  <c r="I94"/>
  <c r="G891"/>
  <c r="I892"/>
  <c r="G885"/>
  <c r="I886"/>
  <c r="G863"/>
  <c r="I864"/>
  <c r="G851"/>
  <c r="I852"/>
  <c r="I760"/>
  <c r="G759"/>
  <c r="G527"/>
  <c r="I528"/>
  <c r="I498"/>
  <c r="G494"/>
  <c r="I163"/>
  <c r="G162"/>
  <c r="G253"/>
  <c r="I253" s="1"/>
  <c r="I254"/>
  <c r="G143"/>
  <c r="I144"/>
  <c r="I80"/>
  <c r="G35"/>
  <c r="I35" s="1"/>
  <c r="I36"/>
  <c r="G598"/>
  <c r="G784"/>
  <c r="I785"/>
  <c r="G698"/>
  <c r="I698" s="1"/>
  <c r="I699"/>
  <c r="I689"/>
  <c r="G685"/>
  <c r="I402"/>
  <c r="G401"/>
  <c r="G473"/>
  <c r="I473" s="1"/>
  <c r="I474"/>
  <c r="G452"/>
  <c r="I453"/>
  <c r="G322"/>
  <c r="I323"/>
  <c r="G258"/>
  <c r="I264"/>
  <c r="I230"/>
  <c r="G214"/>
  <c r="G66"/>
  <c r="I67"/>
  <c r="I23"/>
  <c r="G22"/>
  <c r="G16"/>
  <c r="I17"/>
  <c r="G464"/>
  <c r="G443"/>
  <c r="I464" l="1"/>
  <c r="G456"/>
  <c r="I456" s="1"/>
  <c r="I16"/>
  <c r="I66"/>
  <c r="G65"/>
  <c r="I65" s="1"/>
  <c r="I258"/>
  <c r="G252"/>
  <c r="I322"/>
  <c r="G312"/>
  <c r="I452"/>
  <c r="I784"/>
  <c r="G783"/>
  <c r="G161"/>
  <c r="I161" s="1"/>
  <c r="I162"/>
  <c r="G493"/>
  <c r="I494"/>
  <c r="G758"/>
  <c r="I759"/>
  <c r="G430"/>
  <c r="I430" s="1"/>
  <c r="I435"/>
  <c r="G875"/>
  <c r="I876"/>
  <c r="I570"/>
  <c r="G550"/>
  <c r="G442"/>
  <c r="I442" s="1"/>
  <c r="I443"/>
  <c r="G21"/>
  <c r="I21" s="1"/>
  <c r="I22"/>
  <c r="G213"/>
  <c r="I214"/>
  <c r="I401"/>
  <c r="G370"/>
  <c r="G684"/>
  <c r="I685"/>
  <c r="G597"/>
  <c r="I598"/>
  <c r="I143"/>
  <c r="G142"/>
  <c r="I142" s="1"/>
  <c r="I527"/>
  <c r="G526"/>
  <c r="I526" s="1"/>
  <c r="I851"/>
  <c r="G850"/>
  <c r="I850" s="1"/>
  <c r="I863"/>
  <c r="G862"/>
  <c r="I862" s="1"/>
  <c r="I885"/>
  <c r="G884"/>
  <c r="I884" s="1"/>
  <c r="I891"/>
  <c r="G890"/>
  <c r="I890" s="1"/>
  <c r="I93"/>
  <c r="G92"/>
  <c r="I197"/>
  <c r="G196"/>
  <c r="I505"/>
  <c r="G504"/>
  <c r="I805"/>
  <c r="G804"/>
  <c r="I811"/>
  <c r="G810"/>
  <c r="I810" s="1"/>
  <c r="I831"/>
  <c r="G830"/>
  <c r="I830" s="1"/>
  <c r="I845"/>
  <c r="G844"/>
  <c r="I597" l="1"/>
  <c r="G596"/>
  <c r="I596" s="1"/>
  <c r="I684"/>
  <c r="G683"/>
  <c r="I683" s="1"/>
  <c r="I213"/>
  <c r="G212"/>
  <c r="I212" s="1"/>
  <c r="I875"/>
  <c r="G874"/>
  <c r="I874" s="1"/>
  <c r="I758"/>
  <c r="I493"/>
  <c r="G486"/>
  <c r="G843"/>
  <c r="I843" s="1"/>
  <c r="I844"/>
  <c r="G803"/>
  <c r="I804"/>
  <c r="G503"/>
  <c r="I503" s="1"/>
  <c r="I504"/>
  <c r="G155"/>
  <c r="I155" s="1"/>
  <c r="I196"/>
  <c r="I92"/>
  <c r="G79"/>
  <c r="I79" s="1"/>
  <c r="I370"/>
  <c r="G365"/>
  <c r="G549"/>
  <c r="I550"/>
  <c r="G782"/>
  <c r="I782" s="1"/>
  <c r="I783"/>
  <c r="G311"/>
  <c r="I312"/>
  <c r="G211"/>
  <c r="I211" s="1"/>
  <c r="I252"/>
  <c r="G422"/>
  <c r="G364" l="1"/>
  <c r="I364" s="1"/>
  <c r="I365"/>
  <c r="G15"/>
  <c r="I422"/>
  <c r="G415"/>
  <c r="I415" s="1"/>
  <c r="I311"/>
  <c r="G299"/>
  <c r="I299" s="1"/>
  <c r="I549"/>
  <c r="G548"/>
  <c r="I803"/>
  <c r="G802"/>
  <c r="I486"/>
  <c r="G478"/>
  <c r="I478" s="1"/>
  <c r="G757"/>
  <c r="I757" s="1"/>
  <c r="G801" l="1"/>
  <c r="I801" s="1"/>
  <c r="I802"/>
  <c r="G547"/>
  <c r="I547" s="1"/>
  <c r="I548"/>
  <c r="G14"/>
  <c r="I15"/>
  <c r="G897" l="1"/>
  <c r="I897" s="1"/>
  <c r="I14"/>
</calcChain>
</file>

<file path=xl/sharedStrings.xml><?xml version="1.0" encoding="utf-8"?>
<sst xmlns="http://schemas.openxmlformats.org/spreadsheetml/2006/main" count="4548" uniqueCount="543">
  <si>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</si>
  <si>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</si>
  <si>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</si>
  <si>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</si>
  <si>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</si>
  <si>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</si>
  <si>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</si>
  <si>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</si>
  <si>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</si>
  <si>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</si>
  <si>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</si>
  <si>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</si>
  <si>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</si>
  <si>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</si>
  <si>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</si>
  <si>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</si>
  <si>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</si>
  <si>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</si>
  <si>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</si>
  <si>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</si>
  <si>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</si>
  <si>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</si>
  <si>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</si>
  <si>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</si>
  <si>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</si>
  <si>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</si>
  <si>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</si>
  <si>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</si>
  <si>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</si>
  <si>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</si>
  <si>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</si>
  <si>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</si>
  <si>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</si>
  <si>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</si>
  <si>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</si>
  <si>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</si>
  <si>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</si>
  <si>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</si>
  <si>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</si>
  <si>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</si>
  <si>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</si>
  <si>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</si>
  <si>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</si>
  <si>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</si>
  <si>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</si>
  <si>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</si>
  <si>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</si>
  <si>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</si>
  <si>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</si>
  <si>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</si>
  <si>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</si>
  <si>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</si>
  <si>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</si>
  <si>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</si>
  <si>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</si>
  <si>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</si>
  <si>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</si>
  <si>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</si>
  <si>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</si>
  <si>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</si>
  <si>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</si>
  <si>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</si>
  <si>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</si>
  <si>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</si>
  <si>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</si>
  <si>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</si>
  <si>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</si>
  <si>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</si>
  <si>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</si>
  <si>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</si>
  <si>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</si>
  <si>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</si>
  <si>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</si>
  <si>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</si>
  <si>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</si>
  <si>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</si>
  <si>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</si>
  <si>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</si>
  <si>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</si>
  <si>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</si>
  <si>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</si>
  <si>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</si>
  <si>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</si>
  <si>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</si>
  <si>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</si>
  <si>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</si>
  <si>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</si>
  <si>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</si>
  <si>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</si>
  <si>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</si>
  <si>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</si>
  <si>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</si>
  <si>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</si>
  <si>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</si>
  <si>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</si>
  <si>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</si>
  <si>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</si>
  <si>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</si>
  <si>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</si>
  <si>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</si>
  <si>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</si>
  <si>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</si>
  <si>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</si>
  <si>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</si>
  <si>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</si>
  <si>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</si>
  <si>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</si>
  <si>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</si>
  <si>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</si>
  <si>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</si>
  <si>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</si>
  <si>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</si>
  <si>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</si>
  <si>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</si>
  <si>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</si>
  <si>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</si>
  <si>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</si>
  <si>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</si>
  <si>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</si>
  <si>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</si>
  <si>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</si>
  <si>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</si>
  <si>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</si>
  <si>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</si>
  <si>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</si>
  <si>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</si>
  <si>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</si>
  <si>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</si>
  <si>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</si>
  <si>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</si>
  <si>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</si>
  <si>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</si>
  <si>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</si>
  <si>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</si>
  <si>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</si>
  <si>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</si>
  <si>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</si>
  <si>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</si>
  <si>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</si>
  <si>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</si>
  <si>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</si>
  <si>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</si>
  <si>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</si>
  <si>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</si>
  <si>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</si>
  <si>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</si>
  <si>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</si>
  <si>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</si>
  <si>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</si>
  <si>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</si>
  <si>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</si>
  <si>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</si>
  <si>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</si>
  <si>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</si>
  <si>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</si>
  <si>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</si>
  <si>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</si>
  <si>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</si>
  <si>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</si>
  <si>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</si>
  <si>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</si>
  <si>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</si>
  <si>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</si>
  <si>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</si>
  <si>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</si>
  <si>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</si>
  <si>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</si>
  <si>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</si>
  <si>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</si>
  <si>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</si>
  <si>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</si>
  <si>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</si>
  <si>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</si>
  <si>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</si>
  <si>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</si>
  <si>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</si>
  <si>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</si>
  <si>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</si>
  <si>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</si>
  <si>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</si>
  <si>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</si>
  <si>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</si>
  <si>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</si>
  <si>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</si>
  <si>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</si>
  <si>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</si>
  <si>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</si>
  <si>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</si>
  <si>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</si>
  <si>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</si>
  <si>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</si>
  <si>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</si>
  <si>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</si>
  <si>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</si>
  <si>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</si>
  <si>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</si>
  <si>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</si>
  <si>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</si>
  <si>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</si>
  <si>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</si>
  <si>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</si>
  <si>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</si>
  <si>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</si>
  <si>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</si>
  <si>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</si>
  <si>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</si>
  <si>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</si>
  <si>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</si>
  <si>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</si>
  <si>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</si>
  <si>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</si>
  <si>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</si>
  <si>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</si>
  <si>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</si>
  <si>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</si>
  <si>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</si>
  <si>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</si>
  <si>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</si>
  <si>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</si>
  <si>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</si>
  <si>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</si>
  <si>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</si>
  <si>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</si>
  <si>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</si>
  <si>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</si>
  <si>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</si>
  <si>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</si>
  <si>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</si>
  <si>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</si>
  <si>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</si>
  <si>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</si>
  <si>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</si>
  <si>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</si>
  <si>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</si>
  <si>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</si>
  <si>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</si>
  <si>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</si>
  <si>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</si>
  <si>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</si>
  <si>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</si>
  <si>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</si>
  <si>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</si>
  <si>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</si>
  <si>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</si>
  <si>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</si>
  <si>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</si>
  <si>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</si>
  <si>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</si>
  <si>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</si>
  <si>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</si>
  <si>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</si>
  <si>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</si>
  <si>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</si>
  <si>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</si>
  <si>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</si>
  <si>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</si>
  <si>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</si>
  <si>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</si>
  <si>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</si>
  <si>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</si>
  <si>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</si>
  <si>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</si>
  <si>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</si>
  <si>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</si>
  <si>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</si>
  <si>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</si>
  <si>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</si>
  <si>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</si>
  <si>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</si>
  <si>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</si>
  <si>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</si>
  <si>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</si>
  <si>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</si>
  <si>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</si>
  <si>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</si>
  <si>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</si>
  <si>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</si>
  <si>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</si>
  <si>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</si>
  <si>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</si>
  <si>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</si>
  <si>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</si>
  <si>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</si>
  <si>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</si>
  <si>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</si>
  <si>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</si>
  <si>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</si>
  <si>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</si>
  <si>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</si>
  <si>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</si>
  <si>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</si>
  <si>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</si>
  <si>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</si>
  <si>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</si>
  <si>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</si>
  <si>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</si>
  <si>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</si>
  <si>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</si>
  <si>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</si>
  <si>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</si>
  <si>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</si>
  <si>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</si>
  <si>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</si>
  <si>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</si>
  <si>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</si>
  <si>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</si>
  <si>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</si>
  <si>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</si>
  <si>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</si>
  <si>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</si>
  <si>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</si>
  <si>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</si>
  <si>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</si>
  <si>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</si>
  <si>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</si>
  <si>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</si>
  <si>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</si>
  <si>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</si>
  <si>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</si>
  <si>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</si>
  <si>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</si>
  <si>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</si>
  <si>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</si>
  <si>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</si>
  <si>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</si>
  <si>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</si>
  <si>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</si>
  <si>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</si>
  <si>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</si>
  <si>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</si>
  <si>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</si>
  <si>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</si>
  <si>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</si>
  <si>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</si>
  <si>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</si>
  <si>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</si>
  <si>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</si>
  <si>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</si>
  <si>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</si>
  <si>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</si>
  <si>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</si>
  <si>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</si>
  <si>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</si>
  <si>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</si>
  <si>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</si>
  <si>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</si>
  <si>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</si>
  <si>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</si>
  <si>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</si>
  <si>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</si>
  <si>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</si>
  <si>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</si>
  <si>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</si>
  <si>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</si>
  <si>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</si>
  <si>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</si>
  <si>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</si>
  <si>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</si>
  <si>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</si>
  <si>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</si>
  <si>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</si>
  <si>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</si>
  <si>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</si>
  <si>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</si>
  <si>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</si>
  <si>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</si>
  <si>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</si>
  <si>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</si>
  <si>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</si>
  <si>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</si>
  <si>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</si>
  <si>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</si>
  <si>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</si>
  <si>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</si>
  <si>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</si>
  <si>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</si>
  <si>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</si>
  <si>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</si>
  <si>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</si>
  <si>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</si>
  <si>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</si>
  <si>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</si>
  <si>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</si>
  <si>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</si>
  <si>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</si>
  <si>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</si>
  <si>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</si>
  <si>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</si>
  <si>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</si>
  <si>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</si>
  <si>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</si>
  <si>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</si>
  <si>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</si>
  <si>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</si>
  <si>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</si>
  <si>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</si>
  <si>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</si>
  <si>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</si>
  <si>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</si>
  <si>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</si>
  <si>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</si>
  <si>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</si>
  <si>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</si>
  <si>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</si>
  <si>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</si>
  <si>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</si>
  <si>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</si>
  <si>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</si>
  <si>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</si>
  <si>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</si>
  <si>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</si>
  <si>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</si>
  <si>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</si>
  <si>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</si>
  <si>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</si>
  <si>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</si>
  <si>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</si>
  <si>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</si>
  <si>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</si>
  <si>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</si>
  <si>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</si>
  <si>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</si>
  <si>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</si>
  <si>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</si>
  <si>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</si>
  <si>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</si>
  <si>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</si>
  <si>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</si>
  <si>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</si>
  <si>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</si>
  <si>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</si>
  <si>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</si>
  <si>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</si>
  <si>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</si>
  <si>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</si>
  <si>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</si>
  <si>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</si>
  <si>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</si>
  <si>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</si>
  <si>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</si>
  <si>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</si>
  <si>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</si>
  <si>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</si>
  <si>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</si>
  <si>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</si>
  <si>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</si>
  <si>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</si>
  <si>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</si>
  <si>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</si>
  <si>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</si>
  <si>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</si>
  <si>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</si>
  <si>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</si>
  <si>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</si>
  <si>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</si>
  <si>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</si>
  <si>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</si>
  <si>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</si>
  <si>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</si>
  <si>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</si>
  <si>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</si>
  <si>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</si>
  <si>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</si>
  <si>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</si>
  <si>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</si>
  <si>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</si>
  <si>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</si>
  <si>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</si>
  <si>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</si>
  <si>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</si>
  <si>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</si>
  <si>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</si>
  <si>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</si>
  <si>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</si>
  <si>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</si>
  <si>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</si>
  <si>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</si>
  <si>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</si>
  <si>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</si>
  <si>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</si>
  <si>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</si>
  <si>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</si>
  <si>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</si>
  <si>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</si>
  <si>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</si>
  <si>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</si>
  <si>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</si>
  <si>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</si>
  <si>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</si>
  <si>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</si>
  <si>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</si>
  <si>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</si>
  <si>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</si>
  <si>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</si>
  <si>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</si>
  <si>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</si>
  <si>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</si>
  <si>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</si>
  <si>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</si>
  <si>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</si>
  <si>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</si>
  <si>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</si>
  <si>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</si>
  <si>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</si>
  <si>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</si>
  <si>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</si>
  <si>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</si>
  <si>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</si>
  <si>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</si>
  <si>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</si>
  <si>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</si>
  <si>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</si>
  <si>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</si>
  <si>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</si>
  <si>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</si>
  <si>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</si>
  <si>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</si>
  <si>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</si>
  <si>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</si>
  <si>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</si>
  <si>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09 0 00 S8530</t>
  </si>
  <si>
    <t>Мероприятия по реализации молодежной политики в муниципальных оброазованиях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</si>
  <si>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</si>
  <si>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</si>
  <si>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</si>
  <si>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</si>
  <si>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</si>
  <si>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</si>
  <si>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</si>
  <si>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</si>
  <si>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</si>
  <si>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Капитальный ремонт здания МБОУ "Черевковская средняя школа" в с.Черевково Красноборского района Архангельской области</t>
  </si>
  <si>
    <t>18 2 00 84090</t>
  </si>
  <si>
    <t>16 1 00 S6400</t>
  </si>
  <si>
    <t>244</t>
  </si>
  <si>
    <t>Мероприятия по приобретению специализированного автомобильного транспорта для осуществления пассажирских перевозок для обеспечения доступной среды для инвалидов и других маломобильных групп населения (в части субсидий местным бюджетам)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</si>
  <si>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</si>
  <si>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</si>
  <si>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</si>
  <si>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</si>
  <si>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05 6 00 84090</t>
  </si>
  <si>
    <t>05 1 00 71400</t>
  </si>
  <si>
    <t xml:space="preserve">                        от 23.09.2021 года  № 32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</si>
</sst>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7" fillId="0" borderId="3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27"/>
  <sheetViews>
    <sheetView tabSelected="1" zoomScale="120" zoomScaleNormal="120" workbookViewId="0">
      <selection activeCell="A815" sqref="A815"/>
    </sheetView>
  </sheetViews>
  <sheetFormatPr defaultColWidth="8.85546875" defaultRowHeight="12.75"/>
  <cols>
    <col min="1" max="1" width="97.140625" style="118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4.7109375" style="7" customWidth="1"/>
    <col min="7" max="7" width="9.5703125" style="82" hidden="1" customWidth="1"/>
    <col min="8" max="8" width="9.140625" style="38" hidden="1" customWidth="1"/>
    <col min="9" max="9" width="10.28515625" style="38" customWidth="1"/>
    <col min="10" max="10" width="8.85546875" style="1" customWidth="1"/>
    <col min="11" max="16384" width="8.85546875" style="1"/>
  </cols>
  <sheetData>
    <row r="1" spans="1:13" ht="6" customHeight="1">
      <c r="A1" s="112" t="s">
        <v>26</v>
      </c>
      <c r="B1" s="84"/>
      <c r="C1" s="84"/>
      <c r="D1" s="84"/>
      <c r="E1" s="84"/>
      <c r="F1" s="84"/>
      <c r="I1" s="69"/>
    </row>
    <row r="2" spans="1:13">
      <c r="A2" s="113"/>
      <c r="B2" s="83"/>
      <c r="C2" s="83"/>
      <c r="D2" s="83"/>
      <c r="E2" s="83"/>
      <c r="F2" s="83"/>
      <c r="I2" s="69" t="s">
        <v>505</v>
      </c>
    </row>
    <row r="3" spans="1:13">
      <c r="A3" s="113"/>
      <c r="B3" s="83"/>
      <c r="C3" s="83"/>
      <c r="D3" s="83"/>
      <c r="E3" s="83"/>
      <c r="F3" s="83"/>
      <c r="I3" s="70" t="s">
        <v>296</v>
      </c>
    </row>
    <row r="4" spans="1:13">
      <c r="A4" s="113"/>
      <c r="B4" s="83"/>
      <c r="C4" s="83"/>
      <c r="D4" s="83"/>
      <c r="E4" s="83"/>
      <c r="F4" s="83"/>
      <c r="I4" s="69" t="s">
        <v>542</v>
      </c>
    </row>
    <row r="5" spans="1:13">
      <c r="A5" s="113"/>
      <c r="B5" s="83"/>
      <c r="C5" s="83"/>
      <c r="D5" s="83"/>
      <c r="E5" s="83"/>
      <c r="F5" s="83"/>
      <c r="I5" s="69"/>
    </row>
    <row r="6" spans="1:13">
      <c r="A6" s="113"/>
      <c r="B6" s="83"/>
      <c r="C6" s="83"/>
      <c r="D6" s="83"/>
      <c r="E6" s="83"/>
      <c r="F6" s="83"/>
      <c r="I6" s="69" t="s">
        <v>464</v>
      </c>
    </row>
    <row r="7" spans="1:13">
      <c r="A7" s="113"/>
      <c r="B7" s="83"/>
      <c r="C7" s="83"/>
      <c r="D7" s="83"/>
      <c r="E7" s="83"/>
      <c r="F7" s="83"/>
      <c r="I7" s="70" t="s">
        <v>296</v>
      </c>
    </row>
    <row r="8" spans="1:13">
      <c r="A8" s="113"/>
      <c r="B8" s="83"/>
      <c r="C8" s="83"/>
      <c r="D8" s="83"/>
      <c r="E8" s="83"/>
      <c r="F8" s="83"/>
      <c r="I8" s="69" t="s">
        <v>465</v>
      </c>
    </row>
    <row r="9" spans="1:13">
      <c r="A9" s="113"/>
      <c r="B9" s="83"/>
      <c r="C9" s="83"/>
      <c r="D9" s="83"/>
      <c r="E9" s="83"/>
      <c r="F9" s="83"/>
    </row>
    <row r="10" spans="1:13" s="10" customFormat="1" ht="29.25" customHeight="1">
      <c r="A10" s="119" t="s">
        <v>463</v>
      </c>
      <c r="B10" s="119"/>
      <c r="C10" s="119"/>
      <c r="D10" s="119"/>
      <c r="E10" s="119"/>
      <c r="F10" s="119"/>
      <c r="G10" s="119"/>
      <c r="H10" s="119"/>
      <c r="I10" s="119"/>
    </row>
    <row r="11" spans="1:13" ht="13.5" customHeight="1">
      <c r="A11" s="120"/>
      <c r="B11" s="120"/>
      <c r="C11" s="120"/>
      <c r="D11" s="120"/>
      <c r="E11" s="120"/>
      <c r="F11" s="120"/>
      <c r="G11" s="120"/>
    </row>
    <row r="12" spans="1:13" ht="39.75" customHeight="1">
      <c r="A12" s="114" t="s">
        <v>3</v>
      </c>
      <c r="B12" s="64" t="s">
        <v>32</v>
      </c>
      <c r="C12" s="63" t="s">
        <v>219</v>
      </c>
      <c r="D12" s="63" t="s">
        <v>4</v>
      </c>
      <c r="E12" s="63" t="s">
        <v>0</v>
      </c>
      <c r="F12" s="63" t="s">
        <v>263</v>
      </c>
      <c r="G12" s="110" t="s">
        <v>41</v>
      </c>
      <c r="H12" s="110" t="s">
        <v>324</v>
      </c>
      <c r="I12" s="110" t="s">
        <v>41</v>
      </c>
    </row>
    <row r="13" spans="1:13" s="74" customFormat="1" ht="10.9" customHeight="1">
      <c r="A13" s="115">
        <v>1</v>
      </c>
      <c r="B13" s="72">
        <v>2</v>
      </c>
      <c r="C13" s="72">
        <v>3</v>
      </c>
      <c r="D13" s="72">
        <v>4</v>
      </c>
      <c r="E13" s="72">
        <v>5</v>
      </c>
      <c r="F13" s="72">
        <v>6</v>
      </c>
      <c r="G13" s="91">
        <v>7</v>
      </c>
      <c r="H13" s="91">
        <v>8</v>
      </c>
      <c r="I13" s="91">
        <v>7</v>
      </c>
    </row>
    <row r="14" spans="1:13" s="10" customFormat="1" ht="14.25">
      <c r="A14" s="25" t="s">
        <v>34</v>
      </c>
      <c r="B14" s="16" t="s">
        <v>22</v>
      </c>
      <c r="C14" s="27"/>
      <c r="D14" s="27"/>
      <c r="E14" s="27"/>
      <c r="F14" s="27"/>
      <c r="G14" s="98">
        <f>G15+G155+G299+G364+G478+G142+G211+G415+G280</f>
        <v>264507.90000000002</v>
      </c>
      <c r="H14" s="98">
        <f>H15+H155+H299+H364+H478+H142+H211+H415+H280</f>
        <v>50473</v>
      </c>
      <c r="I14" s="98">
        <f>G14+H14</f>
        <v>314980.90000000002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98">
        <f>G16+G21+G35+G70+G79+G65</f>
        <v>47429.3</v>
      </c>
      <c r="H15" s="98">
        <f t="shared" ref="H15" si="0">H16+H21+H35+H70+H79+H65</f>
        <v>-173.00000000000006</v>
      </c>
      <c r="I15" s="98">
        <f t="shared" ref="I15:I78" si="1">G15+H15</f>
        <v>47256.3</v>
      </c>
    </row>
    <row r="16" spans="1:13" s="4" customFormat="1" ht="15">
      <c r="A16" s="22" t="s">
        <v>225</v>
      </c>
      <c r="B16" s="18" t="s">
        <v>22</v>
      </c>
      <c r="C16" s="18" t="s">
        <v>5</v>
      </c>
      <c r="D16" s="18" t="s">
        <v>6</v>
      </c>
      <c r="E16" s="16"/>
      <c r="F16" s="16"/>
      <c r="G16" s="99">
        <f t="shared" ref="G16:H19" si="2">G17</f>
        <v>2030.7</v>
      </c>
      <c r="H16" s="99">
        <f t="shared" si="2"/>
        <v>0</v>
      </c>
      <c r="I16" s="99">
        <f t="shared" si="1"/>
        <v>2030.7</v>
      </c>
      <c r="J16" s="10"/>
      <c r="K16" s="10"/>
      <c r="L16" s="10"/>
      <c r="M16" s="10"/>
    </row>
    <row r="17" spans="1:9" s="8" customFormat="1" ht="12">
      <c r="A17" s="21" t="s">
        <v>57</v>
      </c>
      <c r="B17" s="20" t="s">
        <v>22</v>
      </c>
      <c r="C17" s="20" t="s">
        <v>5</v>
      </c>
      <c r="D17" s="20" t="s">
        <v>6</v>
      </c>
      <c r="E17" s="20" t="s">
        <v>132</v>
      </c>
      <c r="F17" s="16"/>
      <c r="G17" s="100">
        <f t="shared" si="2"/>
        <v>2030.7</v>
      </c>
      <c r="H17" s="100">
        <f t="shared" si="2"/>
        <v>0</v>
      </c>
      <c r="I17" s="100">
        <f t="shared" si="1"/>
        <v>2030.7</v>
      </c>
    </row>
    <row r="18" spans="1:9" s="2" customFormat="1" ht="12">
      <c r="A18" s="55" t="s">
        <v>58</v>
      </c>
      <c r="B18" s="20" t="s">
        <v>22</v>
      </c>
      <c r="C18" s="20" t="s">
        <v>5</v>
      </c>
      <c r="D18" s="20" t="s">
        <v>6</v>
      </c>
      <c r="E18" s="20" t="s">
        <v>133</v>
      </c>
      <c r="F18" s="20"/>
      <c r="G18" s="100">
        <f t="shared" si="2"/>
        <v>2030.7</v>
      </c>
      <c r="H18" s="100">
        <f t="shared" si="2"/>
        <v>0</v>
      </c>
      <c r="I18" s="100">
        <f t="shared" si="1"/>
        <v>2030.7</v>
      </c>
    </row>
    <row r="19" spans="1:9" s="2" customFormat="1" ht="24">
      <c r="A19" s="21" t="s">
        <v>487</v>
      </c>
      <c r="B19" s="20" t="s">
        <v>22</v>
      </c>
      <c r="C19" s="20" t="s">
        <v>5</v>
      </c>
      <c r="D19" s="20" t="s">
        <v>6</v>
      </c>
      <c r="E19" s="20" t="s">
        <v>133</v>
      </c>
      <c r="F19" s="20" t="s">
        <v>59</v>
      </c>
      <c r="G19" s="100">
        <f t="shared" si="2"/>
        <v>2030.7</v>
      </c>
      <c r="H19" s="100">
        <f t="shared" si="2"/>
        <v>0</v>
      </c>
      <c r="I19" s="100">
        <f t="shared" si="1"/>
        <v>2030.7</v>
      </c>
    </row>
    <row r="20" spans="1:9" s="2" customFormat="1" ht="12">
      <c r="A20" s="21" t="s">
        <v>62</v>
      </c>
      <c r="B20" s="20" t="s">
        <v>22</v>
      </c>
      <c r="C20" s="20" t="s">
        <v>5</v>
      </c>
      <c r="D20" s="20" t="s">
        <v>6</v>
      </c>
      <c r="E20" s="20" t="s">
        <v>133</v>
      </c>
      <c r="F20" s="20" t="s">
        <v>61</v>
      </c>
      <c r="G20" s="100">
        <v>2030.7</v>
      </c>
      <c r="H20" s="101"/>
      <c r="I20" s="100">
        <f t="shared" si="1"/>
        <v>2030.7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99">
        <f>G22</f>
        <v>1338.3</v>
      </c>
      <c r="H21" s="99">
        <f t="shared" ref="H21" si="3">H22</f>
        <v>0</v>
      </c>
      <c r="I21" s="100">
        <f t="shared" si="1"/>
        <v>1338.3</v>
      </c>
    </row>
    <row r="22" spans="1:9" s="2" customFormat="1" ht="12">
      <c r="A22" s="21" t="s">
        <v>63</v>
      </c>
      <c r="B22" s="20" t="s">
        <v>22</v>
      </c>
      <c r="C22" s="20" t="s">
        <v>5</v>
      </c>
      <c r="D22" s="20" t="s">
        <v>7</v>
      </c>
      <c r="E22" s="20" t="s">
        <v>134</v>
      </c>
      <c r="F22" s="20"/>
      <c r="G22" s="100">
        <f>G23+G27</f>
        <v>1338.3</v>
      </c>
      <c r="H22" s="100">
        <f t="shared" ref="H22" si="4">H23+H27</f>
        <v>0</v>
      </c>
      <c r="I22" s="100">
        <f t="shared" si="1"/>
        <v>1338.3</v>
      </c>
    </row>
    <row r="23" spans="1:9" s="2" customFormat="1" ht="12">
      <c r="A23" s="21" t="s">
        <v>64</v>
      </c>
      <c r="B23" s="20" t="s">
        <v>22</v>
      </c>
      <c r="C23" s="20" t="s">
        <v>5</v>
      </c>
      <c r="D23" s="20" t="s">
        <v>7</v>
      </c>
      <c r="E23" s="20" t="s">
        <v>135</v>
      </c>
      <c r="F23" s="20"/>
      <c r="G23" s="100">
        <f t="shared" ref="G23:H25" si="5">G24</f>
        <v>1056.5</v>
      </c>
      <c r="H23" s="100">
        <f t="shared" si="5"/>
        <v>0</v>
      </c>
      <c r="I23" s="100">
        <f t="shared" si="1"/>
        <v>1056.5</v>
      </c>
    </row>
    <row r="24" spans="1:9" s="2" customFormat="1" ht="12">
      <c r="A24" s="55" t="s">
        <v>58</v>
      </c>
      <c r="B24" s="20" t="s">
        <v>22</v>
      </c>
      <c r="C24" s="20" t="s">
        <v>5</v>
      </c>
      <c r="D24" s="20" t="s">
        <v>7</v>
      </c>
      <c r="E24" s="20" t="s">
        <v>136</v>
      </c>
      <c r="F24" s="20"/>
      <c r="G24" s="100">
        <f t="shared" si="5"/>
        <v>1056.5</v>
      </c>
      <c r="H24" s="100">
        <f t="shared" si="5"/>
        <v>0</v>
      </c>
      <c r="I24" s="100">
        <f t="shared" si="1"/>
        <v>1056.5</v>
      </c>
    </row>
    <row r="25" spans="1:9" s="2" customFormat="1" ht="24">
      <c r="A25" s="21" t="s">
        <v>487</v>
      </c>
      <c r="B25" s="20" t="s">
        <v>22</v>
      </c>
      <c r="C25" s="20" t="s">
        <v>5</v>
      </c>
      <c r="D25" s="20" t="s">
        <v>7</v>
      </c>
      <c r="E25" s="20" t="s">
        <v>136</v>
      </c>
      <c r="F25" s="20" t="s">
        <v>59</v>
      </c>
      <c r="G25" s="100">
        <f t="shared" si="5"/>
        <v>1056.5</v>
      </c>
      <c r="H25" s="100">
        <f t="shared" si="5"/>
        <v>0</v>
      </c>
      <c r="I25" s="100">
        <f t="shared" si="1"/>
        <v>1056.5</v>
      </c>
    </row>
    <row r="26" spans="1:9" s="2" customFormat="1" ht="12">
      <c r="A26" s="21" t="s">
        <v>62</v>
      </c>
      <c r="B26" s="20" t="s">
        <v>22</v>
      </c>
      <c r="C26" s="20" t="s">
        <v>5</v>
      </c>
      <c r="D26" s="20" t="s">
        <v>7</v>
      </c>
      <c r="E26" s="20" t="s">
        <v>136</v>
      </c>
      <c r="F26" s="20" t="s">
        <v>61</v>
      </c>
      <c r="G26" s="100">
        <v>1056.5</v>
      </c>
      <c r="H26" s="101"/>
      <c r="I26" s="100">
        <f t="shared" si="1"/>
        <v>1056.5</v>
      </c>
    </row>
    <row r="27" spans="1:9" s="2" customFormat="1" ht="12">
      <c r="A27" s="21" t="s">
        <v>65</v>
      </c>
      <c r="B27" s="20" t="s">
        <v>22</v>
      </c>
      <c r="C27" s="20" t="s">
        <v>5</v>
      </c>
      <c r="D27" s="20" t="s">
        <v>7</v>
      </c>
      <c r="E27" s="20" t="s">
        <v>137</v>
      </c>
      <c r="F27" s="20"/>
      <c r="G27" s="100">
        <f>G28</f>
        <v>281.8</v>
      </c>
      <c r="H27" s="100">
        <f t="shared" ref="H27" si="6">H28</f>
        <v>0</v>
      </c>
      <c r="I27" s="100">
        <f t="shared" si="1"/>
        <v>281.8</v>
      </c>
    </row>
    <row r="28" spans="1:9" s="2" customFormat="1" ht="12">
      <c r="A28" s="55" t="s">
        <v>58</v>
      </c>
      <c r="B28" s="20" t="s">
        <v>22</v>
      </c>
      <c r="C28" s="20" t="s">
        <v>5</v>
      </c>
      <c r="D28" s="20" t="s">
        <v>7</v>
      </c>
      <c r="E28" s="20" t="s">
        <v>138</v>
      </c>
      <c r="F28" s="20"/>
      <c r="G28" s="100">
        <f>G29+G31+G33</f>
        <v>281.8</v>
      </c>
      <c r="H28" s="100">
        <f t="shared" ref="H28" si="7">H29+H31+H33</f>
        <v>0</v>
      </c>
      <c r="I28" s="100">
        <f t="shared" si="1"/>
        <v>281.8</v>
      </c>
    </row>
    <row r="29" spans="1:9" s="2" customFormat="1" ht="24">
      <c r="A29" s="21" t="s">
        <v>487</v>
      </c>
      <c r="B29" s="20" t="s">
        <v>22</v>
      </c>
      <c r="C29" s="20" t="s">
        <v>5</v>
      </c>
      <c r="D29" s="20" t="s">
        <v>7</v>
      </c>
      <c r="E29" s="20" t="s">
        <v>138</v>
      </c>
      <c r="F29" s="20" t="s">
        <v>59</v>
      </c>
      <c r="G29" s="100">
        <f>G30</f>
        <v>278</v>
      </c>
      <c r="H29" s="100">
        <f t="shared" ref="H29" si="8">H30</f>
        <v>0</v>
      </c>
      <c r="I29" s="100">
        <f t="shared" si="1"/>
        <v>278</v>
      </c>
    </row>
    <row r="30" spans="1:9" s="2" customFormat="1" ht="12">
      <c r="A30" s="21" t="s">
        <v>62</v>
      </c>
      <c r="B30" s="20" t="s">
        <v>22</v>
      </c>
      <c r="C30" s="20" t="s">
        <v>5</v>
      </c>
      <c r="D30" s="20" t="s">
        <v>7</v>
      </c>
      <c r="E30" s="20" t="s">
        <v>138</v>
      </c>
      <c r="F30" s="20" t="s">
        <v>61</v>
      </c>
      <c r="G30" s="100">
        <v>278</v>
      </c>
      <c r="H30" s="101"/>
      <c r="I30" s="100">
        <f t="shared" si="1"/>
        <v>278</v>
      </c>
    </row>
    <row r="31" spans="1:9" s="2" customFormat="1" ht="12">
      <c r="A31" s="21" t="s">
        <v>489</v>
      </c>
      <c r="B31" s="20" t="s">
        <v>22</v>
      </c>
      <c r="C31" s="20" t="s">
        <v>5</v>
      </c>
      <c r="D31" s="20" t="s">
        <v>7</v>
      </c>
      <c r="E31" s="20" t="s">
        <v>138</v>
      </c>
      <c r="F31" s="20" t="s">
        <v>66</v>
      </c>
      <c r="G31" s="100">
        <f>G32</f>
        <v>3.5</v>
      </c>
      <c r="H31" s="100">
        <f t="shared" ref="H31" si="9">H32</f>
        <v>0</v>
      </c>
      <c r="I31" s="100">
        <f t="shared" si="1"/>
        <v>3.5</v>
      </c>
    </row>
    <row r="32" spans="1:9" s="2" customFormat="1" ht="12">
      <c r="A32" s="21" t="s">
        <v>87</v>
      </c>
      <c r="B32" s="20" t="s">
        <v>22</v>
      </c>
      <c r="C32" s="20" t="s">
        <v>5</v>
      </c>
      <c r="D32" s="20" t="s">
        <v>7</v>
      </c>
      <c r="E32" s="20" t="s">
        <v>138</v>
      </c>
      <c r="F32" s="20" t="s">
        <v>67</v>
      </c>
      <c r="G32" s="100">
        <v>3.5</v>
      </c>
      <c r="H32" s="101"/>
      <c r="I32" s="100">
        <f t="shared" si="1"/>
        <v>3.5</v>
      </c>
    </row>
    <row r="33" spans="1:9" s="2" customFormat="1" ht="12">
      <c r="A33" s="21" t="s">
        <v>70</v>
      </c>
      <c r="B33" s="20" t="s">
        <v>22</v>
      </c>
      <c r="C33" s="20" t="s">
        <v>5</v>
      </c>
      <c r="D33" s="20" t="s">
        <v>7</v>
      </c>
      <c r="E33" s="20" t="s">
        <v>138</v>
      </c>
      <c r="F33" s="20" t="s">
        <v>22</v>
      </c>
      <c r="G33" s="100">
        <f>G34</f>
        <v>0.3</v>
      </c>
      <c r="H33" s="100">
        <f t="shared" ref="H33" si="10">H34</f>
        <v>0</v>
      </c>
      <c r="I33" s="100">
        <f t="shared" si="1"/>
        <v>0.3</v>
      </c>
    </row>
    <row r="34" spans="1:9" s="2" customFormat="1" ht="12">
      <c r="A34" s="21" t="s">
        <v>71</v>
      </c>
      <c r="B34" s="20" t="s">
        <v>22</v>
      </c>
      <c r="C34" s="20" t="s">
        <v>5</v>
      </c>
      <c r="D34" s="20" t="s">
        <v>7</v>
      </c>
      <c r="E34" s="20" t="s">
        <v>138</v>
      </c>
      <c r="F34" s="20" t="s">
        <v>69</v>
      </c>
      <c r="G34" s="100">
        <v>0.3</v>
      </c>
      <c r="H34" s="101"/>
      <c r="I34" s="100">
        <f t="shared" si="1"/>
        <v>0.3</v>
      </c>
    </row>
    <row r="35" spans="1:9" s="8" customFormat="1" ht="24">
      <c r="A35" s="22" t="s">
        <v>226</v>
      </c>
      <c r="B35" s="18" t="s">
        <v>22</v>
      </c>
      <c r="C35" s="18" t="s">
        <v>5</v>
      </c>
      <c r="D35" s="18" t="s">
        <v>14</v>
      </c>
      <c r="E35" s="18"/>
      <c r="F35" s="18"/>
      <c r="G35" s="99">
        <f>G40+G36</f>
        <v>27786.5</v>
      </c>
      <c r="H35" s="99">
        <f t="shared" ref="H35" si="11">H40+H36</f>
        <v>100</v>
      </c>
      <c r="I35" s="99">
        <f t="shared" si="1"/>
        <v>27886.5</v>
      </c>
    </row>
    <row r="36" spans="1:9" s="8" customFormat="1" ht="12">
      <c r="A36" s="21" t="s">
        <v>383</v>
      </c>
      <c r="B36" s="20" t="s">
        <v>22</v>
      </c>
      <c r="C36" s="20" t="s">
        <v>5</v>
      </c>
      <c r="D36" s="20" t="s">
        <v>14</v>
      </c>
      <c r="E36" s="20" t="s">
        <v>139</v>
      </c>
      <c r="F36" s="20"/>
      <c r="G36" s="100">
        <f t="shared" ref="G36:H38" si="12">G37</f>
        <v>35</v>
      </c>
      <c r="H36" s="100">
        <f t="shared" si="12"/>
        <v>0</v>
      </c>
      <c r="I36" s="100">
        <f t="shared" si="1"/>
        <v>35</v>
      </c>
    </row>
    <row r="37" spans="1:9" s="8" customFormat="1" ht="12">
      <c r="A37" s="21" t="s">
        <v>89</v>
      </c>
      <c r="B37" s="20" t="s">
        <v>22</v>
      </c>
      <c r="C37" s="20" t="s">
        <v>5</v>
      </c>
      <c r="D37" s="20" t="s">
        <v>14</v>
      </c>
      <c r="E37" s="20" t="s">
        <v>222</v>
      </c>
      <c r="F37" s="20"/>
      <c r="G37" s="100">
        <f t="shared" si="12"/>
        <v>35</v>
      </c>
      <c r="H37" s="100">
        <f t="shared" si="12"/>
        <v>0</v>
      </c>
      <c r="I37" s="100">
        <f t="shared" si="1"/>
        <v>35</v>
      </c>
    </row>
    <row r="38" spans="1:9" s="8" customFormat="1" ht="12">
      <c r="A38" s="21" t="s">
        <v>489</v>
      </c>
      <c r="B38" s="20" t="s">
        <v>22</v>
      </c>
      <c r="C38" s="20" t="s">
        <v>5</v>
      </c>
      <c r="D38" s="20" t="s">
        <v>14</v>
      </c>
      <c r="E38" s="20" t="s">
        <v>222</v>
      </c>
      <c r="F38" s="20" t="s">
        <v>66</v>
      </c>
      <c r="G38" s="100">
        <f t="shared" si="12"/>
        <v>35</v>
      </c>
      <c r="H38" s="100">
        <f t="shared" si="12"/>
        <v>0</v>
      </c>
      <c r="I38" s="100">
        <f t="shared" si="1"/>
        <v>35</v>
      </c>
    </row>
    <row r="39" spans="1:9" s="8" customFormat="1" ht="15" customHeight="1">
      <c r="A39" s="21" t="s">
        <v>87</v>
      </c>
      <c r="B39" s="20" t="s">
        <v>22</v>
      </c>
      <c r="C39" s="20" t="s">
        <v>5</v>
      </c>
      <c r="D39" s="20" t="s">
        <v>14</v>
      </c>
      <c r="E39" s="20" t="s">
        <v>222</v>
      </c>
      <c r="F39" s="20" t="s">
        <v>67</v>
      </c>
      <c r="G39" s="100">
        <v>35</v>
      </c>
      <c r="H39" s="101"/>
      <c r="I39" s="100">
        <f t="shared" si="1"/>
        <v>35</v>
      </c>
    </row>
    <row r="40" spans="1:9" s="2" customFormat="1" ht="12">
      <c r="A40" s="21" t="s">
        <v>88</v>
      </c>
      <c r="B40" s="20" t="s">
        <v>22</v>
      </c>
      <c r="C40" s="20" t="s">
        <v>5</v>
      </c>
      <c r="D40" s="20" t="s">
        <v>14</v>
      </c>
      <c r="E40" s="20" t="s">
        <v>140</v>
      </c>
      <c r="F40" s="20"/>
      <c r="G40" s="100">
        <f>G55+G41+G47+G50+G62</f>
        <v>27751.5</v>
      </c>
      <c r="H40" s="100">
        <f t="shared" ref="H40" si="13">H55+H41+H47+H50+H62</f>
        <v>100</v>
      </c>
      <c r="I40" s="100">
        <f t="shared" si="1"/>
        <v>27851.5</v>
      </c>
    </row>
    <row r="41" spans="1:9" s="52" customFormat="1" ht="12">
      <c r="A41" s="21" t="s">
        <v>486</v>
      </c>
      <c r="B41" s="80" t="s">
        <v>22</v>
      </c>
      <c r="C41" s="80" t="s">
        <v>5</v>
      </c>
      <c r="D41" s="80" t="s">
        <v>14</v>
      </c>
      <c r="E41" s="80" t="s">
        <v>284</v>
      </c>
      <c r="F41" s="80"/>
      <c r="G41" s="102">
        <f>G42</f>
        <v>1464.6</v>
      </c>
      <c r="H41" s="102">
        <f t="shared" ref="H41" si="14">H42</f>
        <v>0</v>
      </c>
      <c r="I41" s="100">
        <f t="shared" si="1"/>
        <v>1464.6</v>
      </c>
    </row>
    <row r="42" spans="1:9" s="2" customFormat="1" ht="24.75" customHeight="1">
      <c r="A42" s="21" t="s">
        <v>379</v>
      </c>
      <c r="B42" s="20" t="s">
        <v>22</v>
      </c>
      <c r="C42" s="20" t="s">
        <v>5</v>
      </c>
      <c r="D42" s="20" t="s">
        <v>14</v>
      </c>
      <c r="E42" s="20" t="s">
        <v>241</v>
      </c>
      <c r="F42" s="20"/>
      <c r="G42" s="100">
        <f>G43+G45</f>
        <v>1464.6</v>
      </c>
      <c r="H42" s="100">
        <f t="shared" ref="H42" si="15">H43+H45</f>
        <v>0</v>
      </c>
      <c r="I42" s="100">
        <f t="shared" si="1"/>
        <v>1464.6</v>
      </c>
    </row>
    <row r="43" spans="1:9" s="2" customFormat="1" ht="24.75" customHeight="1">
      <c r="A43" s="21" t="s">
        <v>487</v>
      </c>
      <c r="B43" s="20" t="s">
        <v>22</v>
      </c>
      <c r="C43" s="20" t="s">
        <v>5</v>
      </c>
      <c r="D43" s="20" t="s">
        <v>14</v>
      </c>
      <c r="E43" s="20" t="s">
        <v>241</v>
      </c>
      <c r="F43" s="20" t="s">
        <v>59</v>
      </c>
      <c r="G43" s="100">
        <f>G44</f>
        <v>1334.6</v>
      </c>
      <c r="H43" s="100">
        <f t="shared" ref="H43" si="16">H44</f>
        <v>0</v>
      </c>
      <c r="I43" s="100">
        <f t="shared" si="1"/>
        <v>1334.6</v>
      </c>
    </row>
    <row r="44" spans="1:9" s="2" customFormat="1" ht="12">
      <c r="A44" s="21" t="s">
        <v>62</v>
      </c>
      <c r="B44" s="20" t="s">
        <v>22</v>
      </c>
      <c r="C44" s="20" t="s">
        <v>5</v>
      </c>
      <c r="D44" s="20" t="s">
        <v>14</v>
      </c>
      <c r="E44" s="20" t="s">
        <v>241</v>
      </c>
      <c r="F44" s="20" t="s">
        <v>61</v>
      </c>
      <c r="G44" s="100">
        <v>1334.6</v>
      </c>
      <c r="H44" s="101"/>
      <c r="I44" s="100">
        <f t="shared" si="1"/>
        <v>1334.6</v>
      </c>
    </row>
    <row r="45" spans="1:9" s="2" customFormat="1" ht="12">
      <c r="A45" s="21" t="s">
        <v>489</v>
      </c>
      <c r="B45" s="20" t="s">
        <v>22</v>
      </c>
      <c r="C45" s="20" t="s">
        <v>5</v>
      </c>
      <c r="D45" s="20" t="s">
        <v>14</v>
      </c>
      <c r="E45" s="20" t="s">
        <v>241</v>
      </c>
      <c r="F45" s="20" t="s">
        <v>66</v>
      </c>
      <c r="G45" s="100">
        <f>G46</f>
        <v>130</v>
      </c>
      <c r="H45" s="101"/>
      <c r="I45" s="100">
        <f t="shared" si="1"/>
        <v>130</v>
      </c>
    </row>
    <row r="46" spans="1:9" s="2" customFormat="1" ht="12">
      <c r="A46" s="21" t="s">
        <v>87</v>
      </c>
      <c r="B46" s="20" t="s">
        <v>22</v>
      </c>
      <c r="C46" s="20" t="s">
        <v>5</v>
      </c>
      <c r="D46" s="20" t="s">
        <v>14</v>
      </c>
      <c r="E46" s="20" t="s">
        <v>241</v>
      </c>
      <c r="F46" s="20" t="s">
        <v>67</v>
      </c>
      <c r="G46" s="100">
        <v>130</v>
      </c>
      <c r="H46" s="101"/>
      <c r="I46" s="100">
        <f t="shared" si="1"/>
        <v>130</v>
      </c>
    </row>
    <row r="47" spans="1:9" s="52" customFormat="1" ht="24">
      <c r="A47" s="21" t="s">
        <v>240</v>
      </c>
      <c r="B47" s="20" t="s">
        <v>22</v>
      </c>
      <c r="C47" s="20" t="s">
        <v>5</v>
      </c>
      <c r="D47" s="20" t="s">
        <v>14</v>
      </c>
      <c r="E47" s="20" t="s">
        <v>141</v>
      </c>
      <c r="F47" s="20"/>
      <c r="G47" s="100">
        <f>G48</f>
        <v>7</v>
      </c>
      <c r="H47" s="100">
        <f t="shared" ref="H47:H48" si="17">H48</f>
        <v>0</v>
      </c>
      <c r="I47" s="100">
        <f t="shared" si="1"/>
        <v>7</v>
      </c>
    </row>
    <row r="48" spans="1:9" s="52" customFormat="1" ht="12">
      <c r="A48" s="21" t="s">
        <v>489</v>
      </c>
      <c r="B48" s="20" t="s">
        <v>22</v>
      </c>
      <c r="C48" s="20" t="s">
        <v>5</v>
      </c>
      <c r="D48" s="20" t="s">
        <v>14</v>
      </c>
      <c r="E48" s="20" t="s">
        <v>141</v>
      </c>
      <c r="F48" s="20" t="s">
        <v>66</v>
      </c>
      <c r="G48" s="100">
        <f>G49</f>
        <v>7</v>
      </c>
      <c r="H48" s="100">
        <f t="shared" si="17"/>
        <v>0</v>
      </c>
      <c r="I48" s="100">
        <f t="shared" si="1"/>
        <v>7</v>
      </c>
    </row>
    <row r="49" spans="1:9" s="52" customFormat="1" ht="12">
      <c r="A49" s="21" t="s">
        <v>87</v>
      </c>
      <c r="B49" s="20" t="s">
        <v>22</v>
      </c>
      <c r="C49" s="20" t="s">
        <v>5</v>
      </c>
      <c r="D49" s="20" t="s">
        <v>14</v>
      </c>
      <c r="E49" s="20" t="s">
        <v>141</v>
      </c>
      <c r="F49" s="20" t="s">
        <v>67</v>
      </c>
      <c r="G49" s="100">
        <v>7</v>
      </c>
      <c r="H49" s="103"/>
      <c r="I49" s="100">
        <f t="shared" si="1"/>
        <v>7</v>
      </c>
    </row>
    <row r="50" spans="1:9" s="52" customFormat="1" ht="16.5" customHeight="1">
      <c r="A50" s="21" t="s">
        <v>90</v>
      </c>
      <c r="B50" s="20" t="s">
        <v>22</v>
      </c>
      <c r="C50" s="20" t="s">
        <v>5</v>
      </c>
      <c r="D50" s="20" t="s">
        <v>14</v>
      </c>
      <c r="E50" s="20" t="s">
        <v>142</v>
      </c>
      <c r="F50" s="20"/>
      <c r="G50" s="100">
        <f>G51+G53</f>
        <v>366.1</v>
      </c>
      <c r="H50" s="100">
        <f t="shared" ref="H50" si="18">H51+H53</f>
        <v>0</v>
      </c>
      <c r="I50" s="100">
        <f t="shared" si="1"/>
        <v>366.1</v>
      </c>
    </row>
    <row r="51" spans="1:9" s="52" customFormat="1" ht="24">
      <c r="A51" s="21" t="s">
        <v>487</v>
      </c>
      <c r="B51" s="20" t="s">
        <v>22</v>
      </c>
      <c r="C51" s="20" t="s">
        <v>5</v>
      </c>
      <c r="D51" s="20" t="s">
        <v>14</v>
      </c>
      <c r="E51" s="20" t="s">
        <v>142</v>
      </c>
      <c r="F51" s="20" t="s">
        <v>59</v>
      </c>
      <c r="G51" s="100">
        <f>G52</f>
        <v>331.1</v>
      </c>
      <c r="H51" s="100">
        <f t="shared" ref="H51" si="19">H52</f>
        <v>0</v>
      </c>
      <c r="I51" s="100">
        <f t="shared" si="1"/>
        <v>331.1</v>
      </c>
    </row>
    <row r="52" spans="1:9" s="52" customFormat="1" ht="12">
      <c r="A52" s="21" t="s">
        <v>62</v>
      </c>
      <c r="B52" s="20" t="s">
        <v>22</v>
      </c>
      <c r="C52" s="20" t="s">
        <v>5</v>
      </c>
      <c r="D52" s="20" t="s">
        <v>14</v>
      </c>
      <c r="E52" s="20" t="s">
        <v>142</v>
      </c>
      <c r="F52" s="20" t="s">
        <v>61</v>
      </c>
      <c r="G52" s="100">
        <v>331.1</v>
      </c>
      <c r="H52" s="103"/>
      <c r="I52" s="100">
        <f t="shared" si="1"/>
        <v>331.1</v>
      </c>
    </row>
    <row r="53" spans="1:9" s="52" customFormat="1" ht="12">
      <c r="A53" s="21" t="s">
        <v>489</v>
      </c>
      <c r="B53" s="20" t="s">
        <v>22</v>
      </c>
      <c r="C53" s="20" t="s">
        <v>5</v>
      </c>
      <c r="D53" s="20" t="s">
        <v>14</v>
      </c>
      <c r="E53" s="20" t="s">
        <v>142</v>
      </c>
      <c r="F53" s="20" t="s">
        <v>66</v>
      </c>
      <c r="G53" s="100">
        <f>G54</f>
        <v>35</v>
      </c>
      <c r="H53" s="100">
        <f t="shared" ref="H53" si="20">H54</f>
        <v>0</v>
      </c>
      <c r="I53" s="100">
        <f t="shared" si="1"/>
        <v>35</v>
      </c>
    </row>
    <row r="54" spans="1:9" s="52" customFormat="1" ht="12">
      <c r="A54" s="21" t="s">
        <v>87</v>
      </c>
      <c r="B54" s="20" t="s">
        <v>22</v>
      </c>
      <c r="C54" s="20" t="s">
        <v>5</v>
      </c>
      <c r="D54" s="20" t="s">
        <v>14</v>
      </c>
      <c r="E54" s="20" t="s">
        <v>142</v>
      </c>
      <c r="F54" s="20" t="s">
        <v>67</v>
      </c>
      <c r="G54" s="100">
        <v>35</v>
      </c>
      <c r="H54" s="103"/>
      <c r="I54" s="100">
        <f t="shared" si="1"/>
        <v>35</v>
      </c>
    </row>
    <row r="55" spans="1:9" s="52" customFormat="1" ht="12">
      <c r="A55" s="55" t="s">
        <v>58</v>
      </c>
      <c r="B55" s="20" t="s">
        <v>22</v>
      </c>
      <c r="C55" s="20" t="s">
        <v>5</v>
      </c>
      <c r="D55" s="20" t="s">
        <v>14</v>
      </c>
      <c r="E55" s="20" t="s">
        <v>143</v>
      </c>
      <c r="F55" s="20"/>
      <c r="G55" s="100">
        <f>G56+G58+G60</f>
        <v>25913.800000000003</v>
      </c>
      <c r="H55" s="100">
        <f t="shared" ref="H55" si="21">H56+H58+H60</f>
        <v>100</v>
      </c>
      <c r="I55" s="100">
        <f t="shared" si="1"/>
        <v>26013.800000000003</v>
      </c>
    </row>
    <row r="56" spans="1:9" s="52" customFormat="1" ht="24">
      <c r="A56" s="21" t="s">
        <v>487</v>
      </c>
      <c r="B56" s="20" t="s">
        <v>22</v>
      </c>
      <c r="C56" s="20" t="s">
        <v>5</v>
      </c>
      <c r="D56" s="20" t="s">
        <v>14</v>
      </c>
      <c r="E56" s="20" t="s">
        <v>143</v>
      </c>
      <c r="F56" s="20" t="s">
        <v>59</v>
      </c>
      <c r="G56" s="100">
        <f>G57</f>
        <v>24354.2</v>
      </c>
      <c r="H56" s="100">
        <f t="shared" ref="H56" si="22">H57</f>
        <v>0</v>
      </c>
      <c r="I56" s="100">
        <f t="shared" si="1"/>
        <v>24354.2</v>
      </c>
    </row>
    <row r="57" spans="1:9" s="52" customFormat="1" ht="12">
      <c r="A57" s="21" t="s">
        <v>62</v>
      </c>
      <c r="B57" s="20" t="s">
        <v>22</v>
      </c>
      <c r="C57" s="20" t="s">
        <v>5</v>
      </c>
      <c r="D57" s="20" t="s">
        <v>14</v>
      </c>
      <c r="E57" s="20" t="s">
        <v>143</v>
      </c>
      <c r="F57" s="20" t="s">
        <v>61</v>
      </c>
      <c r="G57" s="100">
        <v>24354.2</v>
      </c>
      <c r="H57" s="103"/>
      <c r="I57" s="100">
        <f t="shared" si="1"/>
        <v>24354.2</v>
      </c>
    </row>
    <row r="58" spans="1:9" s="52" customFormat="1" ht="12">
      <c r="A58" s="21" t="s">
        <v>489</v>
      </c>
      <c r="B58" s="20" t="s">
        <v>22</v>
      </c>
      <c r="C58" s="20" t="s">
        <v>5</v>
      </c>
      <c r="D58" s="20" t="s">
        <v>14</v>
      </c>
      <c r="E58" s="20" t="s">
        <v>143</v>
      </c>
      <c r="F58" s="20" t="s">
        <v>66</v>
      </c>
      <c r="G58" s="100">
        <f>G59</f>
        <v>1525.4</v>
      </c>
      <c r="H58" s="100">
        <f t="shared" ref="H58" si="23">H59</f>
        <v>100</v>
      </c>
      <c r="I58" s="100">
        <f t="shared" si="1"/>
        <v>1625.4</v>
      </c>
    </row>
    <row r="59" spans="1:9" s="52" customFormat="1" ht="12">
      <c r="A59" s="21" t="s">
        <v>87</v>
      </c>
      <c r="B59" s="20" t="s">
        <v>22</v>
      </c>
      <c r="C59" s="20" t="s">
        <v>5</v>
      </c>
      <c r="D59" s="20" t="s">
        <v>14</v>
      </c>
      <c r="E59" s="20" t="s">
        <v>143</v>
      </c>
      <c r="F59" s="20" t="s">
        <v>67</v>
      </c>
      <c r="G59" s="100">
        <v>1525.4</v>
      </c>
      <c r="H59" s="103">
        <f>100</f>
        <v>100</v>
      </c>
      <c r="I59" s="100">
        <f t="shared" si="1"/>
        <v>1625.4</v>
      </c>
    </row>
    <row r="60" spans="1:9" s="52" customFormat="1" ht="12">
      <c r="A60" s="21" t="s">
        <v>70</v>
      </c>
      <c r="B60" s="20" t="s">
        <v>22</v>
      </c>
      <c r="C60" s="20" t="s">
        <v>5</v>
      </c>
      <c r="D60" s="20" t="s">
        <v>14</v>
      </c>
      <c r="E60" s="20" t="s">
        <v>143</v>
      </c>
      <c r="F60" s="20" t="s">
        <v>22</v>
      </c>
      <c r="G60" s="100">
        <f>G61</f>
        <v>34.200000000000003</v>
      </c>
      <c r="H60" s="100">
        <f t="shared" ref="H60" si="24">H61</f>
        <v>0</v>
      </c>
      <c r="I60" s="100">
        <f t="shared" si="1"/>
        <v>34.200000000000003</v>
      </c>
    </row>
    <row r="61" spans="1:9" s="52" customFormat="1" ht="12">
      <c r="A61" s="21" t="s">
        <v>71</v>
      </c>
      <c r="B61" s="20" t="s">
        <v>22</v>
      </c>
      <c r="C61" s="20" t="s">
        <v>5</v>
      </c>
      <c r="D61" s="20" t="s">
        <v>14</v>
      </c>
      <c r="E61" s="20" t="s">
        <v>143</v>
      </c>
      <c r="F61" s="20" t="s">
        <v>69</v>
      </c>
      <c r="G61" s="100">
        <f>30.2+4</f>
        <v>34.200000000000003</v>
      </c>
      <c r="H61" s="103"/>
      <c r="I61" s="100">
        <f t="shared" si="1"/>
        <v>34.200000000000003</v>
      </c>
    </row>
    <row r="62" spans="1:9" s="52" customFormat="1" ht="12" hidden="1">
      <c r="A62" s="21" t="s">
        <v>245</v>
      </c>
      <c r="B62" s="20" t="s">
        <v>22</v>
      </c>
      <c r="C62" s="20" t="s">
        <v>5</v>
      </c>
      <c r="D62" s="20" t="s">
        <v>14</v>
      </c>
      <c r="E62" s="20" t="s">
        <v>247</v>
      </c>
      <c r="F62" s="20"/>
      <c r="G62" s="100">
        <f>G63</f>
        <v>0</v>
      </c>
      <c r="H62" s="103"/>
      <c r="I62" s="100">
        <f t="shared" si="1"/>
        <v>0</v>
      </c>
    </row>
    <row r="63" spans="1:9" s="52" customFormat="1" ht="24" hidden="1">
      <c r="A63" s="21" t="s">
        <v>60</v>
      </c>
      <c r="B63" s="20" t="s">
        <v>22</v>
      </c>
      <c r="C63" s="20" t="s">
        <v>5</v>
      </c>
      <c r="D63" s="20" t="s">
        <v>14</v>
      </c>
      <c r="E63" s="20" t="s">
        <v>247</v>
      </c>
      <c r="F63" s="20" t="s">
        <v>246</v>
      </c>
      <c r="G63" s="100">
        <f>G64</f>
        <v>0</v>
      </c>
      <c r="H63" s="103"/>
      <c r="I63" s="100">
        <f t="shared" si="1"/>
        <v>0</v>
      </c>
    </row>
    <row r="64" spans="1:9" s="52" customFormat="1" ht="12" hidden="1">
      <c r="A64" s="21" t="s">
        <v>62</v>
      </c>
      <c r="B64" s="20" t="s">
        <v>22</v>
      </c>
      <c r="C64" s="20" t="s">
        <v>5</v>
      </c>
      <c r="D64" s="20" t="s">
        <v>14</v>
      </c>
      <c r="E64" s="20" t="s">
        <v>247</v>
      </c>
      <c r="F64" s="20" t="s">
        <v>61</v>
      </c>
      <c r="G64" s="100"/>
      <c r="H64" s="103"/>
      <c r="I64" s="100">
        <f t="shared" si="1"/>
        <v>0</v>
      </c>
    </row>
    <row r="65" spans="1:13" s="56" customFormat="1" ht="12">
      <c r="A65" s="22" t="s">
        <v>131</v>
      </c>
      <c r="B65" s="18" t="s">
        <v>22</v>
      </c>
      <c r="C65" s="18" t="s">
        <v>5</v>
      </c>
      <c r="D65" s="18" t="s">
        <v>8</v>
      </c>
      <c r="E65" s="18"/>
      <c r="F65" s="18"/>
      <c r="G65" s="99">
        <f t="shared" ref="G65:H68" si="25">G66</f>
        <v>6.8</v>
      </c>
      <c r="H65" s="99">
        <f t="shared" si="25"/>
        <v>0</v>
      </c>
      <c r="I65" s="100">
        <f t="shared" si="1"/>
        <v>6.8</v>
      </c>
      <c r="J65" s="93"/>
      <c r="K65" s="93"/>
      <c r="L65" s="93"/>
      <c r="M65" s="93"/>
    </row>
    <row r="66" spans="1:13" s="52" customFormat="1" ht="12">
      <c r="A66" s="21" t="s">
        <v>88</v>
      </c>
      <c r="B66" s="20" t="s">
        <v>22</v>
      </c>
      <c r="C66" s="20" t="s">
        <v>5</v>
      </c>
      <c r="D66" s="20" t="s">
        <v>8</v>
      </c>
      <c r="E66" s="20" t="s">
        <v>140</v>
      </c>
      <c r="F66" s="20"/>
      <c r="G66" s="100">
        <f t="shared" si="25"/>
        <v>6.8</v>
      </c>
      <c r="H66" s="100">
        <f t="shared" si="25"/>
        <v>0</v>
      </c>
      <c r="I66" s="100">
        <f t="shared" si="1"/>
        <v>6.8</v>
      </c>
    </row>
    <row r="67" spans="1:13" s="52" customFormat="1" ht="24">
      <c r="A67" s="21" t="s">
        <v>230</v>
      </c>
      <c r="B67" s="20" t="s">
        <v>22</v>
      </c>
      <c r="C67" s="20" t="s">
        <v>5</v>
      </c>
      <c r="D67" s="20" t="s">
        <v>8</v>
      </c>
      <c r="E67" s="20" t="s">
        <v>144</v>
      </c>
      <c r="F67" s="20"/>
      <c r="G67" s="100">
        <f t="shared" si="25"/>
        <v>6.8</v>
      </c>
      <c r="H67" s="100">
        <f t="shared" si="25"/>
        <v>0</v>
      </c>
      <c r="I67" s="100">
        <f t="shared" si="1"/>
        <v>6.8</v>
      </c>
    </row>
    <row r="68" spans="1:13" s="52" customFormat="1" ht="12">
      <c r="A68" s="21" t="s">
        <v>489</v>
      </c>
      <c r="B68" s="20" t="s">
        <v>22</v>
      </c>
      <c r="C68" s="20" t="s">
        <v>5</v>
      </c>
      <c r="D68" s="20" t="s">
        <v>8</v>
      </c>
      <c r="E68" s="20" t="s">
        <v>144</v>
      </c>
      <c r="F68" s="20" t="s">
        <v>66</v>
      </c>
      <c r="G68" s="100">
        <f t="shared" si="25"/>
        <v>6.8</v>
      </c>
      <c r="H68" s="100">
        <f t="shared" si="25"/>
        <v>0</v>
      </c>
      <c r="I68" s="100">
        <f t="shared" si="1"/>
        <v>6.8</v>
      </c>
    </row>
    <row r="69" spans="1:13" s="52" customFormat="1" ht="12">
      <c r="A69" s="21" t="s">
        <v>87</v>
      </c>
      <c r="B69" s="20" t="s">
        <v>22</v>
      </c>
      <c r="C69" s="20" t="s">
        <v>5</v>
      </c>
      <c r="D69" s="20" t="s">
        <v>8</v>
      </c>
      <c r="E69" s="20" t="s">
        <v>144</v>
      </c>
      <c r="F69" s="20" t="s">
        <v>67</v>
      </c>
      <c r="G69" s="100">
        <v>6.8</v>
      </c>
      <c r="H69" s="103"/>
      <c r="I69" s="100">
        <f t="shared" si="1"/>
        <v>6.8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99">
        <f>G71</f>
        <v>1814.7</v>
      </c>
      <c r="H70" s="99">
        <f t="shared" ref="H70:H71" si="26">H71</f>
        <v>0</v>
      </c>
      <c r="I70" s="100">
        <f t="shared" si="1"/>
        <v>1814.7</v>
      </c>
    </row>
    <row r="71" spans="1:13" s="89" customFormat="1" ht="12">
      <c r="A71" s="21" t="s">
        <v>88</v>
      </c>
      <c r="B71" s="20" t="s">
        <v>22</v>
      </c>
      <c r="C71" s="20" t="s">
        <v>5</v>
      </c>
      <c r="D71" s="20" t="s">
        <v>15</v>
      </c>
      <c r="E71" s="20" t="s">
        <v>140</v>
      </c>
      <c r="F71" s="20"/>
      <c r="G71" s="100">
        <f>G72</f>
        <v>1814.7</v>
      </c>
      <c r="H71" s="100">
        <f t="shared" si="26"/>
        <v>0</v>
      </c>
      <c r="I71" s="100">
        <f t="shared" si="1"/>
        <v>1814.7</v>
      </c>
      <c r="J71" s="94"/>
      <c r="K71" s="94"/>
      <c r="L71" s="94"/>
      <c r="M71" s="94"/>
    </row>
    <row r="72" spans="1:13" s="54" customFormat="1" ht="12">
      <c r="A72" s="55" t="s">
        <v>58</v>
      </c>
      <c r="B72" s="20" t="s">
        <v>22</v>
      </c>
      <c r="C72" s="20" t="s">
        <v>5</v>
      </c>
      <c r="D72" s="20" t="s">
        <v>15</v>
      </c>
      <c r="E72" s="20" t="s">
        <v>143</v>
      </c>
      <c r="F72" s="20"/>
      <c r="G72" s="100">
        <f>G73+G75+G77</f>
        <v>1814.7</v>
      </c>
      <c r="H72" s="100">
        <f t="shared" ref="H72" si="27">H73+H75+H77</f>
        <v>0</v>
      </c>
      <c r="I72" s="100">
        <f t="shared" si="1"/>
        <v>1814.7</v>
      </c>
      <c r="J72" s="52"/>
      <c r="K72" s="52"/>
      <c r="L72" s="52"/>
      <c r="M72" s="52"/>
    </row>
    <row r="73" spans="1:13" s="54" customFormat="1" ht="24">
      <c r="A73" s="21" t="s">
        <v>487</v>
      </c>
      <c r="B73" s="20" t="s">
        <v>22</v>
      </c>
      <c r="C73" s="20" t="s">
        <v>5</v>
      </c>
      <c r="D73" s="20" t="s">
        <v>15</v>
      </c>
      <c r="E73" s="20" t="s">
        <v>143</v>
      </c>
      <c r="F73" s="20" t="s">
        <v>59</v>
      </c>
      <c r="G73" s="100">
        <f>G74</f>
        <v>1802.4</v>
      </c>
      <c r="H73" s="100">
        <f t="shared" ref="H73" si="28">H74</f>
        <v>0</v>
      </c>
      <c r="I73" s="100">
        <f t="shared" si="1"/>
        <v>1802.4</v>
      </c>
      <c r="J73" s="52"/>
      <c r="K73" s="52"/>
      <c r="L73" s="52"/>
      <c r="M73" s="52"/>
    </row>
    <row r="74" spans="1:13" s="54" customFormat="1" ht="12">
      <c r="A74" s="21" t="s">
        <v>62</v>
      </c>
      <c r="B74" s="20" t="s">
        <v>22</v>
      </c>
      <c r="C74" s="20" t="s">
        <v>5</v>
      </c>
      <c r="D74" s="20" t="s">
        <v>15</v>
      </c>
      <c r="E74" s="20" t="s">
        <v>143</v>
      </c>
      <c r="F74" s="20" t="s">
        <v>61</v>
      </c>
      <c r="G74" s="100">
        <v>1802.4</v>
      </c>
      <c r="H74" s="103"/>
      <c r="I74" s="100">
        <f t="shared" si="1"/>
        <v>1802.4</v>
      </c>
      <c r="J74" s="52"/>
      <c r="K74" s="52"/>
      <c r="L74" s="52"/>
      <c r="M74" s="52"/>
    </row>
    <row r="75" spans="1:13" s="54" customFormat="1" ht="12">
      <c r="A75" s="21" t="s">
        <v>489</v>
      </c>
      <c r="B75" s="20" t="s">
        <v>22</v>
      </c>
      <c r="C75" s="20" t="s">
        <v>5</v>
      </c>
      <c r="D75" s="20" t="s">
        <v>15</v>
      </c>
      <c r="E75" s="20" t="s">
        <v>143</v>
      </c>
      <c r="F75" s="20" t="s">
        <v>66</v>
      </c>
      <c r="G75" s="100">
        <f>G76</f>
        <v>12.3</v>
      </c>
      <c r="H75" s="100">
        <f t="shared" ref="H75" si="29">H76</f>
        <v>0</v>
      </c>
      <c r="I75" s="100">
        <f t="shared" si="1"/>
        <v>12.3</v>
      </c>
      <c r="J75" s="52"/>
      <c r="K75" s="52"/>
      <c r="L75" s="52"/>
      <c r="M75" s="52"/>
    </row>
    <row r="76" spans="1:13" s="54" customFormat="1" ht="12">
      <c r="A76" s="21" t="s">
        <v>87</v>
      </c>
      <c r="B76" s="20" t="s">
        <v>22</v>
      </c>
      <c r="C76" s="20" t="s">
        <v>5</v>
      </c>
      <c r="D76" s="20" t="s">
        <v>15</v>
      </c>
      <c r="E76" s="20" t="s">
        <v>143</v>
      </c>
      <c r="F76" s="20" t="s">
        <v>67</v>
      </c>
      <c r="G76" s="100">
        <v>12.3</v>
      </c>
      <c r="H76" s="103"/>
      <c r="I76" s="100">
        <f t="shared" si="1"/>
        <v>12.3</v>
      </c>
      <c r="J76" s="52"/>
      <c r="K76" s="52"/>
      <c r="L76" s="52"/>
      <c r="M76" s="52"/>
    </row>
    <row r="77" spans="1:13" s="54" customFormat="1" ht="12" hidden="1">
      <c r="A77" s="21" t="s">
        <v>70</v>
      </c>
      <c r="B77" s="20" t="s">
        <v>22</v>
      </c>
      <c r="C77" s="20" t="s">
        <v>5</v>
      </c>
      <c r="D77" s="20" t="s">
        <v>15</v>
      </c>
      <c r="E77" s="20" t="s">
        <v>143</v>
      </c>
      <c r="F77" s="20" t="s">
        <v>22</v>
      </c>
      <c r="G77" s="100">
        <f>G78</f>
        <v>0</v>
      </c>
      <c r="H77" s="104"/>
      <c r="I77" s="98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71</v>
      </c>
      <c r="B78" s="20" t="s">
        <v>22</v>
      </c>
      <c r="C78" s="20" t="s">
        <v>5</v>
      </c>
      <c r="D78" s="20" t="s">
        <v>15</v>
      </c>
      <c r="E78" s="20" t="s">
        <v>143</v>
      </c>
      <c r="F78" s="20" t="s">
        <v>69</v>
      </c>
      <c r="G78" s="100">
        <v>0</v>
      </c>
      <c r="H78" s="104"/>
      <c r="I78" s="98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51</v>
      </c>
      <c r="B79" s="18" t="s">
        <v>22</v>
      </c>
      <c r="C79" s="18" t="s">
        <v>5</v>
      </c>
      <c r="D79" s="18" t="s">
        <v>48</v>
      </c>
      <c r="E79" s="18"/>
      <c r="F79" s="18"/>
      <c r="G79" s="99">
        <f>G101+G114+G80+G110+G88+G97+G92</f>
        <v>14452.3</v>
      </c>
      <c r="H79" s="99">
        <f>H101+H114+H80+H110+H88+H97+H92</f>
        <v>-273.00000000000006</v>
      </c>
      <c r="I79" s="99">
        <f t="shared" ref="I79:I186" si="30">G79+H79</f>
        <v>14179.3</v>
      </c>
      <c r="J79" s="93"/>
      <c r="K79" s="93"/>
      <c r="L79" s="93"/>
      <c r="M79" s="93"/>
    </row>
    <row r="80" spans="1:13" s="52" customFormat="1" ht="24">
      <c r="A80" s="21" t="s">
        <v>394</v>
      </c>
      <c r="B80" s="20" t="s">
        <v>22</v>
      </c>
      <c r="C80" s="20" t="s">
        <v>5</v>
      </c>
      <c r="D80" s="20" t="s">
        <v>48</v>
      </c>
      <c r="E80" s="20" t="s">
        <v>145</v>
      </c>
      <c r="F80" s="20"/>
      <c r="G80" s="100">
        <f>G81</f>
        <v>78</v>
      </c>
      <c r="H80" s="100">
        <f t="shared" ref="H80" si="31">H81</f>
        <v>141.5</v>
      </c>
      <c r="I80" s="100">
        <f t="shared" si="30"/>
        <v>219.5</v>
      </c>
    </row>
    <row r="81" spans="1:9" s="52" customFormat="1" ht="12">
      <c r="A81" s="21" t="s">
        <v>462</v>
      </c>
      <c r="B81" s="20" t="s">
        <v>22</v>
      </c>
      <c r="C81" s="20" t="s">
        <v>5</v>
      </c>
      <c r="D81" s="20" t="s">
        <v>48</v>
      </c>
      <c r="E81" s="20" t="s">
        <v>146</v>
      </c>
      <c r="F81" s="20"/>
      <c r="G81" s="100">
        <f>G82+G85</f>
        <v>78</v>
      </c>
      <c r="H81" s="100">
        <f>H82+H85</f>
        <v>141.5</v>
      </c>
      <c r="I81" s="100">
        <f t="shared" si="30"/>
        <v>219.5</v>
      </c>
    </row>
    <row r="82" spans="1:9" s="52" customFormat="1" ht="13.5" customHeight="1">
      <c r="A82" s="21" t="s">
        <v>248</v>
      </c>
      <c r="B82" s="20" t="s">
        <v>22</v>
      </c>
      <c r="C82" s="20" t="s">
        <v>5</v>
      </c>
      <c r="D82" s="20" t="s">
        <v>48</v>
      </c>
      <c r="E82" s="20" t="s">
        <v>249</v>
      </c>
      <c r="F82" s="20"/>
      <c r="G82" s="100">
        <f>G83</f>
        <v>78</v>
      </c>
      <c r="H82" s="100">
        <f t="shared" ref="H82:H83" si="32">H83</f>
        <v>141.5</v>
      </c>
      <c r="I82" s="100">
        <f t="shared" si="30"/>
        <v>219.5</v>
      </c>
    </row>
    <row r="83" spans="1:9" s="52" customFormat="1" ht="12">
      <c r="A83" s="21" t="s">
        <v>93</v>
      </c>
      <c r="B83" s="20" t="s">
        <v>22</v>
      </c>
      <c r="C83" s="20" t="s">
        <v>5</v>
      </c>
      <c r="D83" s="20" t="s">
        <v>48</v>
      </c>
      <c r="E83" s="20" t="s">
        <v>249</v>
      </c>
      <c r="F83" s="20" t="s">
        <v>92</v>
      </c>
      <c r="G83" s="100">
        <f>G84</f>
        <v>78</v>
      </c>
      <c r="H83" s="100">
        <f t="shared" si="32"/>
        <v>141.5</v>
      </c>
      <c r="I83" s="100">
        <f t="shared" si="30"/>
        <v>219.5</v>
      </c>
    </row>
    <row r="84" spans="1:9" s="52" customFormat="1" ht="24">
      <c r="A84" s="21" t="s">
        <v>364</v>
      </c>
      <c r="B84" s="20" t="s">
        <v>22</v>
      </c>
      <c r="C84" s="20" t="s">
        <v>5</v>
      </c>
      <c r="D84" s="20" t="s">
        <v>48</v>
      </c>
      <c r="E84" s="20" t="s">
        <v>249</v>
      </c>
      <c r="F84" s="20" t="s">
        <v>237</v>
      </c>
      <c r="G84" s="100">
        <v>78</v>
      </c>
      <c r="H84" s="103">
        <v>141.5</v>
      </c>
      <c r="I84" s="100">
        <f t="shared" si="30"/>
        <v>219.5</v>
      </c>
    </row>
    <row r="85" spans="1:9" s="52" customFormat="1" ht="12" hidden="1">
      <c r="A85" s="21" t="s">
        <v>250</v>
      </c>
      <c r="B85" s="20" t="s">
        <v>22</v>
      </c>
      <c r="C85" s="20" t="s">
        <v>5</v>
      </c>
      <c r="D85" s="20" t="s">
        <v>48</v>
      </c>
      <c r="E85" s="20" t="s">
        <v>147</v>
      </c>
      <c r="F85" s="20"/>
      <c r="G85" s="100">
        <f>G86</f>
        <v>0</v>
      </c>
      <c r="H85" s="103"/>
      <c r="I85" s="100">
        <f t="shared" si="30"/>
        <v>0</v>
      </c>
    </row>
    <row r="86" spans="1:9" s="52" customFormat="1" ht="12" hidden="1">
      <c r="A86" s="21" t="s">
        <v>93</v>
      </c>
      <c r="B86" s="20" t="s">
        <v>22</v>
      </c>
      <c r="C86" s="20" t="s">
        <v>5</v>
      </c>
      <c r="D86" s="20" t="s">
        <v>48</v>
      </c>
      <c r="E86" s="20" t="s">
        <v>147</v>
      </c>
      <c r="F86" s="20" t="s">
        <v>92</v>
      </c>
      <c r="G86" s="100">
        <f>G87</f>
        <v>0</v>
      </c>
      <c r="H86" s="103"/>
      <c r="I86" s="100">
        <f t="shared" si="30"/>
        <v>0</v>
      </c>
    </row>
    <row r="87" spans="1:9" s="52" customFormat="1" ht="12" hidden="1">
      <c r="A87" s="21" t="s">
        <v>236</v>
      </c>
      <c r="B87" s="20" t="s">
        <v>22</v>
      </c>
      <c r="C87" s="20" t="s">
        <v>5</v>
      </c>
      <c r="D87" s="20" t="s">
        <v>48</v>
      </c>
      <c r="E87" s="20" t="s">
        <v>147</v>
      </c>
      <c r="F87" s="20" t="s">
        <v>237</v>
      </c>
      <c r="G87" s="100"/>
      <c r="H87" s="103"/>
      <c r="I87" s="100">
        <f t="shared" si="30"/>
        <v>0</v>
      </c>
    </row>
    <row r="88" spans="1:9" s="52" customFormat="1" ht="24" hidden="1">
      <c r="A88" s="21" t="s">
        <v>268</v>
      </c>
      <c r="B88" s="20" t="s">
        <v>22</v>
      </c>
      <c r="C88" s="20" t="s">
        <v>5</v>
      </c>
      <c r="D88" s="20" t="s">
        <v>48</v>
      </c>
      <c r="E88" s="20" t="s">
        <v>158</v>
      </c>
      <c r="F88" s="20"/>
      <c r="G88" s="100">
        <f t="shared" ref="G88:H90" si="33">G89</f>
        <v>0</v>
      </c>
      <c r="H88" s="100">
        <f t="shared" si="33"/>
        <v>0</v>
      </c>
      <c r="I88" s="100">
        <f t="shared" si="30"/>
        <v>0</v>
      </c>
    </row>
    <row r="89" spans="1:9" s="52" customFormat="1" ht="12" hidden="1">
      <c r="A89" s="21" t="s">
        <v>98</v>
      </c>
      <c r="B89" s="20" t="s">
        <v>22</v>
      </c>
      <c r="C89" s="20" t="s">
        <v>5</v>
      </c>
      <c r="D89" s="20" t="s">
        <v>48</v>
      </c>
      <c r="E89" s="20" t="s">
        <v>160</v>
      </c>
      <c r="F89" s="20"/>
      <c r="G89" s="100">
        <f t="shared" si="33"/>
        <v>0</v>
      </c>
      <c r="H89" s="100">
        <f t="shared" si="33"/>
        <v>0</v>
      </c>
      <c r="I89" s="100">
        <f t="shared" si="30"/>
        <v>0</v>
      </c>
    </row>
    <row r="90" spans="1:9" s="52" customFormat="1" ht="12" hidden="1">
      <c r="A90" s="24" t="s">
        <v>68</v>
      </c>
      <c r="B90" s="20" t="s">
        <v>22</v>
      </c>
      <c r="C90" s="20" t="s">
        <v>5</v>
      </c>
      <c r="D90" s="20" t="s">
        <v>48</v>
      </c>
      <c r="E90" s="20" t="s">
        <v>160</v>
      </c>
      <c r="F90" s="20" t="s">
        <v>66</v>
      </c>
      <c r="G90" s="100">
        <f t="shared" si="33"/>
        <v>0</v>
      </c>
      <c r="H90" s="100">
        <f t="shared" si="33"/>
        <v>0</v>
      </c>
      <c r="I90" s="100">
        <f t="shared" si="30"/>
        <v>0</v>
      </c>
    </row>
    <row r="91" spans="1:9" s="52" customFormat="1" ht="12" hidden="1">
      <c r="A91" s="24" t="s">
        <v>85</v>
      </c>
      <c r="B91" s="20" t="s">
        <v>22</v>
      </c>
      <c r="C91" s="20" t="s">
        <v>5</v>
      </c>
      <c r="D91" s="20" t="s">
        <v>48</v>
      </c>
      <c r="E91" s="20" t="s">
        <v>160</v>
      </c>
      <c r="F91" s="20" t="s">
        <v>67</v>
      </c>
      <c r="G91" s="100"/>
      <c r="H91" s="103"/>
      <c r="I91" s="100">
        <f t="shared" si="30"/>
        <v>0</v>
      </c>
    </row>
    <row r="92" spans="1:9" s="52" customFormat="1" ht="24">
      <c r="A92" s="21" t="s">
        <v>491</v>
      </c>
      <c r="B92" s="20" t="s">
        <v>22</v>
      </c>
      <c r="C92" s="20" t="s">
        <v>5</v>
      </c>
      <c r="D92" s="20" t="s">
        <v>48</v>
      </c>
      <c r="E92" s="20" t="s">
        <v>207</v>
      </c>
      <c r="F92" s="20"/>
      <c r="G92" s="100">
        <f t="shared" ref="G92:H95" si="34">G93</f>
        <v>2500</v>
      </c>
      <c r="H92" s="100">
        <f t="shared" si="34"/>
        <v>-669.7</v>
      </c>
      <c r="I92" s="100">
        <f t="shared" si="30"/>
        <v>1830.3</v>
      </c>
    </row>
    <row r="93" spans="1:9" s="52" customFormat="1" ht="12">
      <c r="A93" s="21" t="s">
        <v>456</v>
      </c>
      <c r="B93" s="20" t="s">
        <v>22</v>
      </c>
      <c r="C93" s="20" t="s">
        <v>5</v>
      </c>
      <c r="D93" s="20" t="s">
        <v>48</v>
      </c>
      <c r="E93" s="20" t="s">
        <v>457</v>
      </c>
      <c r="F93" s="20"/>
      <c r="G93" s="100">
        <f t="shared" si="34"/>
        <v>2500</v>
      </c>
      <c r="H93" s="100">
        <f t="shared" si="34"/>
        <v>-669.7</v>
      </c>
      <c r="I93" s="100">
        <f t="shared" si="30"/>
        <v>1830.3</v>
      </c>
    </row>
    <row r="94" spans="1:9" s="52" customFormat="1" ht="12">
      <c r="A94" s="21" t="s">
        <v>98</v>
      </c>
      <c r="B94" s="20" t="s">
        <v>22</v>
      </c>
      <c r="C94" s="20" t="s">
        <v>5</v>
      </c>
      <c r="D94" s="20" t="s">
        <v>48</v>
      </c>
      <c r="E94" s="20" t="s">
        <v>527</v>
      </c>
      <c r="F94" s="20"/>
      <c r="G94" s="100">
        <f t="shared" si="34"/>
        <v>2500</v>
      </c>
      <c r="H94" s="100">
        <f t="shared" si="34"/>
        <v>-669.7</v>
      </c>
      <c r="I94" s="100">
        <f t="shared" si="30"/>
        <v>1830.3</v>
      </c>
    </row>
    <row r="95" spans="1:9" s="52" customFormat="1" ht="12">
      <c r="A95" s="21" t="s">
        <v>70</v>
      </c>
      <c r="B95" s="20" t="s">
        <v>22</v>
      </c>
      <c r="C95" s="20" t="s">
        <v>5</v>
      </c>
      <c r="D95" s="20" t="s">
        <v>48</v>
      </c>
      <c r="E95" s="20" t="s">
        <v>527</v>
      </c>
      <c r="F95" s="20" t="s">
        <v>528</v>
      </c>
      <c r="G95" s="100">
        <f t="shared" si="34"/>
        <v>2500</v>
      </c>
      <c r="H95" s="100">
        <f t="shared" si="34"/>
        <v>-669.7</v>
      </c>
      <c r="I95" s="100">
        <f t="shared" si="30"/>
        <v>1830.3</v>
      </c>
    </row>
    <row r="96" spans="1:9" s="52" customFormat="1" ht="12">
      <c r="A96" s="21" t="s">
        <v>71</v>
      </c>
      <c r="B96" s="20" t="s">
        <v>22</v>
      </c>
      <c r="C96" s="20" t="s">
        <v>5</v>
      </c>
      <c r="D96" s="20" t="s">
        <v>48</v>
      </c>
      <c r="E96" s="20" t="s">
        <v>527</v>
      </c>
      <c r="F96" s="20" t="s">
        <v>69</v>
      </c>
      <c r="G96" s="100">
        <v>2500</v>
      </c>
      <c r="H96" s="103">
        <f>-669.7</f>
        <v>-669.7</v>
      </c>
      <c r="I96" s="100">
        <f t="shared" si="30"/>
        <v>1830.3</v>
      </c>
    </row>
    <row r="97" spans="1:13" s="52" customFormat="1" ht="24">
      <c r="A97" s="21" t="s">
        <v>492</v>
      </c>
      <c r="B97" s="20" t="s">
        <v>22</v>
      </c>
      <c r="C97" s="20" t="s">
        <v>5</v>
      </c>
      <c r="D97" s="20" t="s">
        <v>48</v>
      </c>
      <c r="E97" s="20" t="s">
        <v>317</v>
      </c>
      <c r="F97" s="20"/>
      <c r="G97" s="100">
        <f t="shared" ref="G97:H99" si="35">G98</f>
        <v>350</v>
      </c>
      <c r="H97" s="100">
        <f t="shared" si="35"/>
        <v>0</v>
      </c>
      <c r="I97" s="100">
        <f t="shared" si="30"/>
        <v>350</v>
      </c>
    </row>
    <row r="98" spans="1:13" s="52" customFormat="1" ht="13.5" customHeight="1">
      <c r="A98" s="21" t="s">
        <v>328</v>
      </c>
      <c r="B98" s="20" t="s">
        <v>22</v>
      </c>
      <c r="C98" s="20" t="s">
        <v>5</v>
      </c>
      <c r="D98" s="20" t="s">
        <v>48</v>
      </c>
      <c r="E98" s="20" t="s">
        <v>500</v>
      </c>
      <c r="F98" s="20"/>
      <c r="G98" s="100">
        <f t="shared" si="35"/>
        <v>350</v>
      </c>
      <c r="H98" s="100">
        <f t="shared" si="35"/>
        <v>0</v>
      </c>
      <c r="I98" s="100">
        <f t="shared" si="30"/>
        <v>350</v>
      </c>
    </row>
    <row r="99" spans="1:13" s="52" customFormat="1" ht="13.5" customHeight="1">
      <c r="A99" s="21" t="s">
        <v>128</v>
      </c>
      <c r="B99" s="20" t="s">
        <v>22</v>
      </c>
      <c r="C99" s="20" t="s">
        <v>5</v>
      </c>
      <c r="D99" s="20" t="s">
        <v>48</v>
      </c>
      <c r="E99" s="20" t="s">
        <v>500</v>
      </c>
      <c r="F99" s="20" t="s">
        <v>125</v>
      </c>
      <c r="G99" s="100">
        <f t="shared" si="35"/>
        <v>350</v>
      </c>
      <c r="H99" s="100">
        <f t="shared" si="35"/>
        <v>0</v>
      </c>
      <c r="I99" s="100">
        <f t="shared" si="30"/>
        <v>350</v>
      </c>
    </row>
    <row r="100" spans="1:13" s="52" customFormat="1" ht="12">
      <c r="A100" s="21" t="s">
        <v>127</v>
      </c>
      <c r="B100" s="20" t="s">
        <v>22</v>
      </c>
      <c r="C100" s="20" t="s">
        <v>5</v>
      </c>
      <c r="D100" s="20" t="s">
        <v>48</v>
      </c>
      <c r="E100" s="20" t="s">
        <v>500</v>
      </c>
      <c r="F100" s="20" t="s">
        <v>126</v>
      </c>
      <c r="G100" s="100">
        <v>350</v>
      </c>
      <c r="H100" s="103"/>
      <c r="I100" s="100">
        <f t="shared" si="30"/>
        <v>350</v>
      </c>
    </row>
    <row r="101" spans="1:13" s="54" customFormat="1" ht="12">
      <c r="A101" s="21" t="s">
        <v>72</v>
      </c>
      <c r="B101" s="20" t="s">
        <v>22</v>
      </c>
      <c r="C101" s="20" t="s">
        <v>5</v>
      </c>
      <c r="D101" s="20" t="s">
        <v>48</v>
      </c>
      <c r="E101" s="20" t="s">
        <v>148</v>
      </c>
      <c r="F101" s="20"/>
      <c r="G101" s="100">
        <f>G102</f>
        <v>10221.299999999999</v>
      </c>
      <c r="H101" s="100">
        <f t="shared" ref="H101" si="36">H102</f>
        <v>300</v>
      </c>
      <c r="I101" s="100">
        <f t="shared" si="30"/>
        <v>10521.3</v>
      </c>
      <c r="J101" s="52"/>
      <c r="K101" s="52"/>
      <c r="L101" s="52"/>
      <c r="M101" s="52"/>
    </row>
    <row r="102" spans="1:13" s="54" customFormat="1" ht="12">
      <c r="A102" s="21" t="s">
        <v>73</v>
      </c>
      <c r="B102" s="20" t="s">
        <v>22</v>
      </c>
      <c r="C102" s="20" t="s">
        <v>5</v>
      </c>
      <c r="D102" s="20" t="s">
        <v>48</v>
      </c>
      <c r="E102" s="20" t="s">
        <v>149</v>
      </c>
      <c r="F102" s="20"/>
      <c r="G102" s="100">
        <f>G103+G105+G107</f>
        <v>10221.299999999999</v>
      </c>
      <c r="H102" s="100">
        <f t="shared" ref="H102" si="37">H103+H105+H107</f>
        <v>300</v>
      </c>
      <c r="I102" s="100">
        <f t="shared" si="30"/>
        <v>10521.3</v>
      </c>
      <c r="J102" s="52"/>
      <c r="K102" s="52"/>
      <c r="L102" s="52"/>
      <c r="M102" s="52"/>
    </row>
    <row r="103" spans="1:13" s="54" customFormat="1" ht="24">
      <c r="A103" s="21" t="s">
        <v>487</v>
      </c>
      <c r="B103" s="20" t="s">
        <v>22</v>
      </c>
      <c r="C103" s="20" t="s">
        <v>5</v>
      </c>
      <c r="D103" s="20" t="s">
        <v>48</v>
      </c>
      <c r="E103" s="20" t="s">
        <v>149</v>
      </c>
      <c r="F103" s="20" t="s">
        <v>59</v>
      </c>
      <c r="G103" s="100">
        <f>G104</f>
        <v>5951.2</v>
      </c>
      <c r="H103" s="100">
        <f t="shared" ref="H103" si="38">H104</f>
        <v>0</v>
      </c>
      <c r="I103" s="100">
        <f t="shared" si="30"/>
        <v>5951.2</v>
      </c>
      <c r="J103" s="52"/>
      <c r="K103" s="52"/>
      <c r="L103" s="52"/>
      <c r="M103" s="52"/>
    </row>
    <row r="104" spans="1:13" s="54" customFormat="1" ht="12">
      <c r="A104" s="21" t="s">
        <v>488</v>
      </c>
      <c r="B104" s="20" t="s">
        <v>22</v>
      </c>
      <c r="C104" s="20" t="s">
        <v>5</v>
      </c>
      <c r="D104" s="20" t="s">
        <v>48</v>
      </c>
      <c r="E104" s="20" t="s">
        <v>149</v>
      </c>
      <c r="F104" s="20" t="s">
        <v>74</v>
      </c>
      <c r="G104" s="100">
        <f>4289+372.9+1289.3</f>
        <v>5951.2</v>
      </c>
      <c r="H104" s="103"/>
      <c r="I104" s="100">
        <f t="shared" si="30"/>
        <v>5951.2</v>
      </c>
      <c r="J104" s="52"/>
      <c r="K104" s="52"/>
      <c r="L104" s="52"/>
      <c r="M104" s="52"/>
    </row>
    <row r="105" spans="1:13" s="54" customFormat="1" ht="12">
      <c r="A105" s="21" t="s">
        <v>489</v>
      </c>
      <c r="B105" s="20" t="s">
        <v>22</v>
      </c>
      <c r="C105" s="20" t="s">
        <v>5</v>
      </c>
      <c r="D105" s="20" t="s">
        <v>48</v>
      </c>
      <c r="E105" s="20" t="s">
        <v>149</v>
      </c>
      <c r="F105" s="20" t="s">
        <v>66</v>
      </c>
      <c r="G105" s="100">
        <f>G106</f>
        <v>4251.1000000000004</v>
      </c>
      <c r="H105" s="100">
        <f t="shared" ref="H105" si="39">H106</f>
        <v>300</v>
      </c>
      <c r="I105" s="100">
        <f t="shared" si="30"/>
        <v>4551.1000000000004</v>
      </c>
      <c r="J105" s="52"/>
      <c r="K105" s="52"/>
      <c r="L105" s="52"/>
      <c r="M105" s="52"/>
    </row>
    <row r="106" spans="1:13" s="54" customFormat="1" ht="12">
      <c r="A106" s="21" t="s">
        <v>87</v>
      </c>
      <c r="B106" s="20" t="s">
        <v>22</v>
      </c>
      <c r="C106" s="20" t="s">
        <v>5</v>
      </c>
      <c r="D106" s="20" t="s">
        <v>48</v>
      </c>
      <c r="E106" s="20" t="s">
        <v>149</v>
      </c>
      <c r="F106" s="20" t="s">
        <v>67</v>
      </c>
      <c r="G106" s="100">
        <v>4251.1000000000004</v>
      </c>
      <c r="H106" s="103">
        <f>300</f>
        <v>300</v>
      </c>
      <c r="I106" s="100">
        <f t="shared" si="30"/>
        <v>4551.1000000000004</v>
      </c>
      <c r="J106" s="52"/>
      <c r="K106" s="52"/>
      <c r="L106" s="52"/>
      <c r="M106" s="52"/>
    </row>
    <row r="107" spans="1:13" s="54" customFormat="1" ht="12">
      <c r="A107" s="21" t="s">
        <v>70</v>
      </c>
      <c r="B107" s="20" t="s">
        <v>22</v>
      </c>
      <c r="C107" s="20" t="s">
        <v>5</v>
      </c>
      <c r="D107" s="20" t="s">
        <v>48</v>
      </c>
      <c r="E107" s="20" t="s">
        <v>149</v>
      </c>
      <c r="F107" s="20" t="s">
        <v>22</v>
      </c>
      <c r="G107" s="100">
        <f>G108+G109</f>
        <v>19</v>
      </c>
      <c r="H107" s="100">
        <f t="shared" ref="H107" si="40">H108+H109</f>
        <v>0</v>
      </c>
      <c r="I107" s="100">
        <f t="shared" si="30"/>
        <v>19</v>
      </c>
      <c r="J107" s="52"/>
      <c r="K107" s="52"/>
      <c r="L107" s="52"/>
      <c r="M107" s="52"/>
    </row>
    <row r="108" spans="1:13" s="54" customFormat="1" ht="12" hidden="1">
      <c r="A108" s="21" t="s">
        <v>251</v>
      </c>
      <c r="B108" s="20" t="s">
        <v>22</v>
      </c>
      <c r="C108" s="20" t="s">
        <v>5</v>
      </c>
      <c r="D108" s="20" t="s">
        <v>48</v>
      </c>
      <c r="E108" s="20" t="s">
        <v>149</v>
      </c>
      <c r="F108" s="20" t="s">
        <v>252</v>
      </c>
      <c r="G108" s="100"/>
      <c r="H108" s="104"/>
      <c r="I108" s="100">
        <f t="shared" si="30"/>
        <v>0</v>
      </c>
      <c r="J108" s="52"/>
      <c r="K108" s="52"/>
      <c r="L108" s="52"/>
      <c r="M108" s="52"/>
    </row>
    <row r="109" spans="1:13" s="54" customFormat="1" ht="12">
      <c r="A109" s="21" t="s">
        <v>71</v>
      </c>
      <c r="B109" s="20" t="s">
        <v>22</v>
      </c>
      <c r="C109" s="20" t="s">
        <v>5</v>
      </c>
      <c r="D109" s="20" t="s">
        <v>48</v>
      </c>
      <c r="E109" s="20" t="s">
        <v>149</v>
      </c>
      <c r="F109" s="20" t="s">
        <v>69</v>
      </c>
      <c r="G109" s="100">
        <f>4+15</f>
        <v>19</v>
      </c>
      <c r="H109" s="103"/>
      <c r="I109" s="100">
        <f t="shared" si="30"/>
        <v>19</v>
      </c>
      <c r="J109" s="52"/>
      <c r="K109" s="52"/>
      <c r="L109" s="52"/>
      <c r="M109" s="52"/>
    </row>
    <row r="110" spans="1:13" s="54" customFormat="1" ht="12" hidden="1">
      <c r="A110" s="21" t="s">
        <v>223</v>
      </c>
      <c r="B110" s="20" t="s">
        <v>22</v>
      </c>
      <c r="C110" s="20" t="s">
        <v>5</v>
      </c>
      <c r="D110" s="20" t="s">
        <v>48</v>
      </c>
      <c r="E110" s="20" t="s">
        <v>177</v>
      </c>
      <c r="F110" s="20"/>
      <c r="G110" s="100">
        <f t="shared" ref="G110:H112" si="41">G111</f>
        <v>45</v>
      </c>
      <c r="H110" s="100">
        <f t="shared" si="41"/>
        <v>-45</v>
      </c>
      <c r="I110" s="100">
        <f t="shared" si="30"/>
        <v>0</v>
      </c>
      <c r="J110" s="52"/>
      <c r="K110" s="52"/>
      <c r="L110" s="52"/>
      <c r="M110" s="52"/>
    </row>
    <row r="111" spans="1:13" s="54" customFormat="1" ht="12" hidden="1">
      <c r="A111" s="21" t="s">
        <v>103</v>
      </c>
      <c r="B111" s="20" t="s">
        <v>22</v>
      </c>
      <c r="C111" s="20" t="s">
        <v>5</v>
      </c>
      <c r="D111" s="20" t="s">
        <v>48</v>
      </c>
      <c r="E111" s="20" t="s">
        <v>178</v>
      </c>
      <c r="F111" s="20"/>
      <c r="G111" s="100">
        <f t="shared" si="41"/>
        <v>45</v>
      </c>
      <c r="H111" s="100">
        <f t="shared" si="41"/>
        <v>-45</v>
      </c>
      <c r="I111" s="100">
        <f t="shared" si="30"/>
        <v>0</v>
      </c>
      <c r="J111" s="52"/>
      <c r="K111" s="52"/>
      <c r="L111" s="52"/>
      <c r="M111" s="52"/>
    </row>
    <row r="112" spans="1:13" s="54" customFormat="1" ht="12" hidden="1">
      <c r="A112" s="21" t="s">
        <v>70</v>
      </c>
      <c r="B112" s="20" t="s">
        <v>22</v>
      </c>
      <c r="C112" s="20" t="s">
        <v>5</v>
      </c>
      <c r="D112" s="20" t="s">
        <v>48</v>
      </c>
      <c r="E112" s="20" t="s">
        <v>178</v>
      </c>
      <c r="F112" s="20" t="s">
        <v>22</v>
      </c>
      <c r="G112" s="100">
        <f t="shared" si="41"/>
        <v>45</v>
      </c>
      <c r="H112" s="100">
        <f t="shared" si="41"/>
        <v>-45</v>
      </c>
      <c r="I112" s="100">
        <f t="shared" si="30"/>
        <v>0</v>
      </c>
      <c r="J112" s="52"/>
      <c r="K112" s="52"/>
      <c r="L112" s="52"/>
      <c r="M112" s="52"/>
    </row>
    <row r="113" spans="1:13" s="54" customFormat="1" ht="12" hidden="1">
      <c r="A113" s="21" t="s">
        <v>233</v>
      </c>
      <c r="B113" s="20" t="s">
        <v>22</v>
      </c>
      <c r="C113" s="20" t="s">
        <v>5</v>
      </c>
      <c r="D113" s="20" t="s">
        <v>48</v>
      </c>
      <c r="E113" s="20" t="s">
        <v>178</v>
      </c>
      <c r="F113" s="20" t="s">
        <v>231</v>
      </c>
      <c r="G113" s="100">
        <v>45</v>
      </c>
      <c r="H113" s="103">
        <f>-45</f>
        <v>-45</v>
      </c>
      <c r="I113" s="100">
        <f t="shared" si="30"/>
        <v>0</v>
      </c>
      <c r="J113" s="52"/>
      <c r="K113" s="52"/>
      <c r="L113" s="52"/>
      <c r="M113" s="52"/>
    </row>
    <row r="114" spans="1:13" s="54" customFormat="1" ht="12">
      <c r="A114" s="21" t="s">
        <v>51</v>
      </c>
      <c r="B114" s="57" t="s">
        <v>22</v>
      </c>
      <c r="C114" s="57" t="s">
        <v>5</v>
      </c>
      <c r="D114" s="57" t="s">
        <v>48</v>
      </c>
      <c r="E114" s="57" t="s">
        <v>150</v>
      </c>
      <c r="F114" s="20"/>
      <c r="G114" s="100">
        <f>G132+G137+G123+G115+G118+G126</f>
        <v>1258</v>
      </c>
      <c r="H114" s="100">
        <f>H132+H137+H123+H115+H118+H126</f>
        <v>0.19999999999998863</v>
      </c>
      <c r="I114" s="100">
        <f t="shared" si="30"/>
        <v>1258.2</v>
      </c>
      <c r="J114" s="52"/>
      <c r="K114" s="52"/>
      <c r="L114" s="52"/>
      <c r="M114" s="52"/>
    </row>
    <row r="115" spans="1:13" s="54" customFormat="1" ht="12">
      <c r="A115" s="21" t="s">
        <v>482</v>
      </c>
      <c r="B115" s="57" t="s">
        <v>22</v>
      </c>
      <c r="C115" s="57" t="s">
        <v>5</v>
      </c>
      <c r="D115" s="57" t="s">
        <v>48</v>
      </c>
      <c r="E115" s="57" t="s">
        <v>481</v>
      </c>
      <c r="F115" s="20"/>
      <c r="G115" s="100">
        <f>G116</f>
        <v>211</v>
      </c>
      <c r="H115" s="100">
        <f>H116</f>
        <v>0</v>
      </c>
      <c r="I115" s="100">
        <f t="shared" si="30"/>
        <v>211</v>
      </c>
      <c r="J115" s="52"/>
      <c r="K115" s="52"/>
      <c r="L115" s="52"/>
      <c r="M115" s="52"/>
    </row>
    <row r="116" spans="1:13" s="54" customFormat="1" ht="12">
      <c r="A116" s="21" t="s">
        <v>489</v>
      </c>
      <c r="B116" s="57" t="s">
        <v>22</v>
      </c>
      <c r="C116" s="57" t="s">
        <v>5</v>
      </c>
      <c r="D116" s="57" t="s">
        <v>48</v>
      </c>
      <c r="E116" s="57" t="s">
        <v>481</v>
      </c>
      <c r="F116" s="20" t="s">
        <v>66</v>
      </c>
      <c r="G116" s="100">
        <f>G117</f>
        <v>211</v>
      </c>
      <c r="H116" s="100">
        <f>H117</f>
        <v>0</v>
      </c>
      <c r="I116" s="100">
        <f t="shared" si="30"/>
        <v>211</v>
      </c>
      <c r="J116" s="52"/>
      <c r="K116" s="52"/>
      <c r="L116" s="52"/>
      <c r="M116" s="52"/>
    </row>
    <row r="117" spans="1:13" s="54" customFormat="1" ht="12">
      <c r="A117" s="21" t="s">
        <v>87</v>
      </c>
      <c r="B117" s="57" t="s">
        <v>22</v>
      </c>
      <c r="C117" s="57" t="s">
        <v>5</v>
      </c>
      <c r="D117" s="57" t="s">
        <v>48</v>
      </c>
      <c r="E117" s="57" t="s">
        <v>481</v>
      </c>
      <c r="F117" s="20" t="s">
        <v>67</v>
      </c>
      <c r="G117" s="100">
        <v>211</v>
      </c>
      <c r="H117" s="100"/>
      <c r="I117" s="100">
        <f t="shared" si="30"/>
        <v>211</v>
      </c>
      <c r="J117" s="52"/>
      <c r="K117" s="52"/>
      <c r="L117" s="52"/>
      <c r="M117" s="52"/>
    </row>
    <row r="118" spans="1:13" s="54" customFormat="1" ht="13.5" customHeight="1">
      <c r="A118" s="21" t="s">
        <v>98</v>
      </c>
      <c r="B118" s="57" t="s">
        <v>22</v>
      </c>
      <c r="C118" s="57" t="s">
        <v>5</v>
      </c>
      <c r="D118" s="57" t="s">
        <v>48</v>
      </c>
      <c r="E118" s="57" t="s">
        <v>369</v>
      </c>
      <c r="F118" s="20"/>
      <c r="G118" s="100">
        <f>G119+G121</f>
        <v>282.10000000000002</v>
      </c>
      <c r="H118" s="100">
        <f>H119+H121</f>
        <v>0</v>
      </c>
      <c r="I118" s="100">
        <f t="shared" si="30"/>
        <v>282.10000000000002</v>
      </c>
      <c r="J118" s="52"/>
      <c r="K118" s="52"/>
      <c r="L118" s="52"/>
      <c r="M118" s="52"/>
    </row>
    <row r="119" spans="1:13" s="54" customFormat="1" ht="12">
      <c r="A119" s="21" t="s">
        <v>489</v>
      </c>
      <c r="B119" s="57" t="s">
        <v>22</v>
      </c>
      <c r="C119" s="57" t="s">
        <v>5</v>
      </c>
      <c r="D119" s="57" t="s">
        <v>48</v>
      </c>
      <c r="E119" s="57" t="s">
        <v>369</v>
      </c>
      <c r="F119" s="20" t="s">
        <v>66</v>
      </c>
      <c r="G119" s="100">
        <f>G120</f>
        <v>282.10000000000002</v>
      </c>
      <c r="H119" s="100">
        <f>H120</f>
        <v>0</v>
      </c>
      <c r="I119" s="100">
        <f t="shared" si="30"/>
        <v>282.10000000000002</v>
      </c>
      <c r="J119" s="52"/>
      <c r="K119" s="52"/>
      <c r="L119" s="52"/>
      <c r="M119" s="52"/>
    </row>
    <row r="120" spans="1:13" s="54" customFormat="1" ht="10.5" customHeight="1">
      <c r="A120" s="21" t="s">
        <v>87</v>
      </c>
      <c r="B120" s="57" t="s">
        <v>22</v>
      </c>
      <c r="C120" s="57" t="s">
        <v>5</v>
      </c>
      <c r="D120" s="57" t="s">
        <v>370</v>
      </c>
      <c r="E120" s="57" t="s">
        <v>369</v>
      </c>
      <c r="F120" s="20" t="s">
        <v>67</v>
      </c>
      <c r="G120" s="100">
        <v>282.10000000000002</v>
      </c>
      <c r="H120" s="100"/>
      <c r="I120" s="100">
        <f t="shared" si="30"/>
        <v>282.10000000000002</v>
      </c>
      <c r="J120" s="52"/>
      <c r="K120" s="52"/>
      <c r="L120" s="52"/>
      <c r="M120" s="52"/>
    </row>
    <row r="121" spans="1:13" s="54" customFormat="1" ht="0.75" hidden="1" customHeight="1">
      <c r="A121" s="21" t="s">
        <v>70</v>
      </c>
      <c r="B121" s="57" t="s">
        <v>22</v>
      </c>
      <c r="C121" s="57" t="s">
        <v>5</v>
      </c>
      <c r="D121" s="57" t="s">
        <v>370</v>
      </c>
      <c r="E121" s="57" t="s">
        <v>369</v>
      </c>
      <c r="F121" s="20" t="s">
        <v>22</v>
      </c>
      <c r="G121" s="100">
        <f>G122</f>
        <v>0</v>
      </c>
      <c r="H121" s="100">
        <f>H122</f>
        <v>0</v>
      </c>
      <c r="I121" s="100">
        <f t="shared" si="30"/>
        <v>0</v>
      </c>
      <c r="J121" s="52"/>
      <c r="K121" s="52"/>
      <c r="L121" s="52"/>
      <c r="M121" s="52"/>
    </row>
    <row r="122" spans="1:13" s="54" customFormat="1" ht="11.25" hidden="1" customHeight="1">
      <c r="A122" s="21" t="s">
        <v>71</v>
      </c>
      <c r="B122" s="57" t="s">
        <v>22</v>
      </c>
      <c r="C122" s="57" t="s">
        <v>5</v>
      </c>
      <c r="D122" s="57" t="s">
        <v>370</v>
      </c>
      <c r="E122" s="57" t="s">
        <v>369</v>
      </c>
      <c r="F122" s="20" t="s">
        <v>69</v>
      </c>
      <c r="G122" s="100">
        <v>0</v>
      </c>
      <c r="H122" s="100"/>
      <c r="I122" s="100">
        <f t="shared" si="30"/>
        <v>0</v>
      </c>
      <c r="J122" s="52"/>
      <c r="K122" s="52"/>
      <c r="L122" s="52"/>
      <c r="M122" s="52"/>
    </row>
    <row r="123" spans="1:13" s="54" customFormat="1" ht="1.5" hidden="1" customHeight="1">
      <c r="A123" s="21" t="s">
        <v>328</v>
      </c>
      <c r="B123" s="57" t="s">
        <v>22</v>
      </c>
      <c r="C123" s="57" t="s">
        <v>5</v>
      </c>
      <c r="D123" s="57" t="s">
        <v>48</v>
      </c>
      <c r="E123" s="57" t="s">
        <v>327</v>
      </c>
      <c r="F123" s="20"/>
      <c r="G123" s="100">
        <f>G124</f>
        <v>0</v>
      </c>
      <c r="H123" s="100">
        <f>H124</f>
        <v>0</v>
      </c>
      <c r="I123" s="100">
        <f t="shared" si="30"/>
        <v>0</v>
      </c>
      <c r="J123" s="52"/>
      <c r="K123" s="52"/>
      <c r="L123" s="52"/>
      <c r="M123" s="52"/>
    </row>
    <row r="124" spans="1:13" s="54" customFormat="1" ht="12" hidden="1">
      <c r="A124" s="21" t="s">
        <v>128</v>
      </c>
      <c r="B124" s="57" t="s">
        <v>22</v>
      </c>
      <c r="C124" s="57" t="s">
        <v>5</v>
      </c>
      <c r="D124" s="57" t="s">
        <v>48</v>
      </c>
      <c r="E124" s="57" t="s">
        <v>327</v>
      </c>
      <c r="F124" s="20" t="s">
        <v>125</v>
      </c>
      <c r="G124" s="100">
        <f>G125</f>
        <v>0</v>
      </c>
      <c r="H124" s="100">
        <f>H125</f>
        <v>0</v>
      </c>
      <c r="I124" s="100">
        <f t="shared" si="30"/>
        <v>0</v>
      </c>
      <c r="J124" s="52"/>
      <c r="K124" s="52"/>
      <c r="L124" s="52"/>
      <c r="M124" s="52"/>
    </row>
    <row r="125" spans="1:13" s="54" customFormat="1" ht="12" hidden="1">
      <c r="A125" s="21" t="s">
        <v>127</v>
      </c>
      <c r="B125" s="57" t="s">
        <v>22</v>
      </c>
      <c r="C125" s="57" t="s">
        <v>5</v>
      </c>
      <c r="D125" s="57" t="s">
        <v>48</v>
      </c>
      <c r="E125" s="57" t="s">
        <v>327</v>
      </c>
      <c r="F125" s="20" t="s">
        <v>126</v>
      </c>
      <c r="G125" s="100"/>
      <c r="H125" s="100"/>
      <c r="I125" s="100">
        <f t="shared" si="30"/>
        <v>0</v>
      </c>
      <c r="J125" s="52"/>
      <c r="K125" s="52"/>
      <c r="L125" s="52"/>
      <c r="M125" s="52"/>
    </row>
    <row r="126" spans="1:13" s="54" customFormat="1" ht="12">
      <c r="A126" s="21" t="s">
        <v>212</v>
      </c>
      <c r="B126" s="57" t="s">
        <v>22</v>
      </c>
      <c r="C126" s="57" t="s">
        <v>5</v>
      </c>
      <c r="D126" s="57" t="s">
        <v>48</v>
      </c>
      <c r="E126" s="57" t="s">
        <v>273</v>
      </c>
      <c r="F126" s="20"/>
      <c r="G126" s="100">
        <f>G127+G129</f>
        <v>394.9</v>
      </c>
      <c r="H126" s="100">
        <f>H127+H129</f>
        <v>0.19999999999998863</v>
      </c>
      <c r="I126" s="100">
        <f t="shared" si="30"/>
        <v>395.09999999999997</v>
      </c>
      <c r="J126" s="52"/>
      <c r="K126" s="52"/>
      <c r="L126" s="52"/>
      <c r="M126" s="52"/>
    </row>
    <row r="127" spans="1:13" s="54" customFormat="1" ht="12">
      <c r="A127" s="21" t="s">
        <v>489</v>
      </c>
      <c r="B127" s="57" t="s">
        <v>22</v>
      </c>
      <c r="C127" s="57" t="s">
        <v>5</v>
      </c>
      <c r="D127" s="57" t="s">
        <v>48</v>
      </c>
      <c r="E127" s="57" t="s">
        <v>273</v>
      </c>
      <c r="F127" s="20" t="s">
        <v>66</v>
      </c>
      <c r="G127" s="100">
        <f>G128</f>
        <v>63.7</v>
      </c>
      <c r="H127" s="100">
        <f>H128</f>
        <v>72.699999999999989</v>
      </c>
      <c r="I127" s="100">
        <f t="shared" si="30"/>
        <v>136.39999999999998</v>
      </c>
      <c r="J127" s="52"/>
      <c r="K127" s="52"/>
      <c r="L127" s="52"/>
      <c r="M127" s="52"/>
    </row>
    <row r="128" spans="1:13" s="54" customFormat="1" ht="12">
      <c r="A128" s="21" t="s">
        <v>87</v>
      </c>
      <c r="B128" s="57" t="s">
        <v>22</v>
      </c>
      <c r="C128" s="57" t="s">
        <v>5</v>
      </c>
      <c r="D128" s="57" t="s">
        <v>48</v>
      </c>
      <c r="E128" s="57" t="s">
        <v>273</v>
      </c>
      <c r="F128" s="20" t="s">
        <v>67</v>
      </c>
      <c r="G128" s="100">
        <v>63.7</v>
      </c>
      <c r="H128" s="100">
        <f>72.6+0.1</f>
        <v>72.699999999999989</v>
      </c>
      <c r="I128" s="100">
        <f t="shared" si="30"/>
        <v>136.39999999999998</v>
      </c>
      <c r="J128" s="52"/>
      <c r="K128" s="52"/>
      <c r="L128" s="52"/>
      <c r="M128" s="52"/>
    </row>
    <row r="129" spans="1:88" s="54" customFormat="1" ht="12">
      <c r="A129" s="21" t="s">
        <v>70</v>
      </c>
      <c r="B129" s="57" t="s">
        <v>22</v>
      </c>
      <c r="C129" s="57" t="s">
        <v>5</v>
      </c>
      <c r="D129" s="57" t="s">
        <v>48</v>
      </c>
      <c r="E129" s="57" t="s">
        <v>273</v>
      </c>
      <c r="F129" s="20" t="s">
        <v>22</v>
      </c>
      <c r="G129" s="100">
        <f>G130+G131</f>
        <v>331.2</v>
      </c>
      <c r="H129" s="100">
        <f>H130+H131</f>
        <v>-72.5</v>
      </c>
      <c r="I129" s="100">
        <f t="shared" si="30"/>
        <v>258.7</v>
      </c>
      <c r="J129" s="52"/>
      <c r="K129" s="52"/>
      <c r="L129" s="52"/>
      <c r="M129" s="52"/>
    </row>
    <row r="130" spans="1:88" s="54" customFormat="1" ht="12">
      <c r="A130" s="21" t="s">
        <v>251</v>
      </c>
      <c r="B130" s="57" t="s">
        <v>22</v>
      </c>
      <c r="C130" s="57" t="s">
        <v>5</v>
      </c>
      <c r="D130" s="57" t="s">
        <v>48</v>
      </c>
      <c r="E130" s="57" t="s">
        <v>273</v>
      </c>
      <c r="F130" s="20" t="s">
        <v>252</v>
      </c>
      <c r="G130" s="100">
        <v>7.8</v>
      </c>
      <c r="H130" s="100">
        <f>2.4+5+3.5</f>
        <v>10.9</v>
      </c>
      <c r="I130" s="100">
        <f t="shared" si="30"/>
        <v>18.7</v>
      </c>
      <c r="J130" s="52"/>
      <c r="K130" s="52"/>
      <c r="L130" s="52"/>
      <c r="M130" s="52"/>
    </row>
    <row r="131" spans="1:88" s="54" customFormat="1" ht="12">
      <c r="A131" s="21" t="s">
        <v>71</v>
      </c>
      <c r="B131" s="57" t="s">
        <v>22</v>
      </c>
      <c r="C131" s="57" t="s">
        <v>5</v>
      </c>
      <c r="D131" s="57" t="s">
        <v>48</v>
      </c>
      <c r="E131" s="57" t="s">
        <v>273</v>
      </c>
      <c r="F131" s="20" t="s">
        <v>69</v>
      </c>
      <c r="G131" s="100">
        <v>323.39999999999998</v>
      </c>
      <c r="H131" s="100">
        <f>-75-5-3.4</f>
        <v>-83.4</v>
      </c>
      <c r="I131" s="100">
        <f t="shared" si="30"/>
        <v>239.99999999999997</v>
      </c>
      <c r="J131" s="52"/>
      <c r="K131" s="52"/>
      <c r="L131" s="52"/>
      <c r="M131" s="52"/>
    </row>
    <row r="132" spans="1:88" s="54" customFormat="1" ht="24">
      <c r="A132" s="21" t="s">
        <v>121</v>
      </c>
      <c r="B132" s="57" t="s">
        <v>22</v>
      </c>
      <c r="C132" s="57" t="s">
        <v>5</v>
      </c>
      <c r="D132" s="57" t="s">
        <v>48</v>
      </c>
      <c r="E132" s="57" t="s">
        <v>151</v>
      </c>
      <c r="F132" s="57"/>
      <c r="G132" s="100">
        <f>G135+G133</f>
        <v>370</v>
      </c>
      <c r="H132" s="100">
        <f t="shared" ref="H132" si="42">H135+H133</f>
        <v>0</v>
      </c>
      <c r="I132" s="100">
        <f t="shared" si="30"/>
        <v>370</v>
      </c>
      <c r="J132" s="52"/>
      <c r="K132" s="52"/>
      <c r="L132" s="52"/>
      <c r="M132" s="52"/>
    </row>
    <row r="133" spans="1:88" s="54" customFormat="1" ht="12" hidden="1">
      <c r="A133" s="21" t="s">
        <v>68</v>
      </c>
      <c r="B133" s="57" t="s">
        <v>22</v>
      </c>
      <c r="C133" s="57" t="s">
        <v>5</v>
      </c>
      <c r="D133" s="57" t="s">
        <v>48</v>
      </c>
      <c r="E133" s="57" t="s">
        <v>151</v>
      </c>
      <c r="F133" s="57" t="s">
        <v>66</v>
      </c>
      <c r="G133" s="100">
        <f>G134</f>
        <v>0</v>
      </c>
      <c r="H133" s="104"/>
      <c r="I133" s="100">
        <f t="shared" si="30"/>
        <v>0</v>
      </c>
      <c r="J133" s="52"/>
      <c r="K133" s="52"/>
      <c r="L133" s="52"/>
      <c r="M133" s="52"/>
    </row>
    <row r="134" spans="1:88" s="54" customFormat="1" ht="12" hidden="1">
      <c r="A134" s="21" t="s">
        <v>87</v>
      </c>
      <c r="B134" s="57" t="s">
        <v>22</v>
      </c>
      <c r="C134" s="57" t="s">
        <v>5</v>
      </c>
      <c r="D134" s="57" t="s">
        <v>48</v>
      </c>
      <c r="E134" s="57" t="s">
        <v>151</v>
      </c>
      <c r="F134" s="57" t="s">
        <v>67</v>
      </c>
      <c r="G134" s="100"/>
      <c r="H134" s="104"/>
      <c r="I134" s="100">
        <f t="shared" si="30"/>
        <v>0</v>
      </c>
      <c r="J134" s="52"/>
      <c r="K134" s="52"/>
      <c r="L134" s="52"/>
      <c r="M134" s="52"/>
    </row>
    <row r="135" spans="1:88" s="54" customFormat="1" ht="12">
      <c r="A135" s="21" t="s">
        <v>70</v>
      </c>
      <c r="B135" s="57" t="s">
        <v>22</v>
      </c>
      <c r="C135" s="57" t="s">
        <v>5</v>
      </c>
      <c r="D135" s="57" t="s">
        <v>48</v>
      </c>
      <c r="E135" s="57" t="s">
        <v>151</v>
      </c>
      <c r="F135" s="57" t="s">
        <v>22</v>
      </c>
      <c r="G135" s="100">
        <f>G136</f>
        <v>370</v>
      </c>
      <c r="H135" s="100">
        <f t="shared" ref="H135" si="43">H136</f>
        <v>0</v>
      </c>
      <c r="I135" s="100">
        <f t="shared" si="30"/>
        <v>370</v>
      </c>
      <c r="J135" s="52"/>
      <c r="K135" s="52"/>
      <c r="L135" s="52"/>
      <c r="M135" s="52"/>
    </row>
    <row r="136" spans="1:88" s="54" customFormat="1" ht="24">
      <c r="A136" s="21" t="s">
        <v>466</v>
      </c>
      <c r="B136" s="57" t="s">
        <v>22</v>
      </c>
      <c r="C136" s="57" t="s">
        <v>5</v>
      </c>
      <c r="D136" s="57" t="s">
        <v>48</v>
      </c>
      <c r="E136" s="57" t="s">
        <v>151</v>
      </c>
      <c r="F136" s="57" t="s">
        <v>75</v>
      </c>
      <c r="G136" s="100">
        <v>370</v>
      </c>
      <c r="H136" s="104"/>
      <c r="I136" s="100">
        <f t="shared" si="30"/>
        <v>370</v>
      </c>
      <c r="J136" s="52"/>
      <c r="K136" s="52"/>
      <c r="L136" s="52"/>
      <c r="M136" s="52"/>
    </row>
    <row r="137" spans="1:88" s="52" customFormat="1" ht="12" hidden="1">
      <c r="A137" s="21" t="s">
        <v>212</v>
      </c>
      <c r="B137" s="20" t="s">
        <v>22</v>
      </c>
      <c r="C137" s="20" t="s">
        <v>5</v>
      </c>
      <c r="D137" s="20" t="s">
        <v>48</v>
      </c>
      <c r="E137" s="20" t="s">
        <v>273</v>
      </c>
      <c r="F137" s="20"/>
      <c r="G137" s="100">
        <f>G140+G138</f>
        <v>0</v>
      </c>
      <c r="H137" s="103"/>
      <c r="I137" s="98">
        <f t="shared" si="30"/>
        <v>0</v>
      </c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</row>
    <row r="138" spans="1:88" s="52" customFormat="1" ht="12" hidden="1">
      <c r="A138" s="21" t="s">
        <v>68</v>
      </c>
      <c r="B138" s="20" t="s">
        <v>22</v>
      </c>
      <c r="C138" s="20" t="s">
        <v>5</v>
      </c>
      <c r="D138" s="20" t="s">
        <v>48</v>
      </c>
      <c r="E138" s="20" t="s">
        <v>273</v>
      </c>
      <c r="F138" s="20" t="s">
        <v>66</v>
      </c>
      <c r="G138" s="100">
        <f>G139</f>
        <v>0</v>
      </c>
      <c r="H138" s="103"/>
      <c r="I138" s="98">
        <f t="shared" si="30"/>
        <v>0</v>
      </c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</row>
    <row r="139" spans="1:88" s="52" customFormat="1" ht="12" hidden="1">
      <c r="A139" s="21" t="s">
        <v>87</v>
      </c>
      <c r="B139" s="20" t="s">
        <v>22</v>
      </c>
      <c r="C139" s="20" t="s">
        <v>5</v>
      </c>
      <c r="D139" s="20" t="s">
        <v>48</v>
      </c>
      <c r="E139" s="20" t="s">
        <v>273</v>
      </c>
      <c r="F139" s="20" t="s">
        <v>67</v>
      </c>
      <c r="G139" s="100"/>
      <c r="H139" s="103"/>
      <c r="I139" s="98">
        <f t="shared" si="30"/>
        <v>0</v>
      </c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</row>
    <row r="140" spans="1:88" s="52" customFormat="1" ht="12" hidden="1">
      <c r="A140" s="29" t="s">
        <v>70</v>
      </c>
      <c r="B140" s="20" t="s">
        <v>22</v>
      </c>
      <c r="C140" s="20" t="s">
        <v>5</v>
      </c>
      <c r="D140" s="20" t="s">
        <v>48</v>
      </c>
      <c r="E140" s="20" t="s">
        <v>273</v>
      </c>
      <c r="F140" s="20" t="s">
        <v>22</v>
      </c>
      <c r="G140" s="100">
        <f t="shared" ref="G140" si="44">G141</f>
        <v>0</v>
      </c>
      <c r="H140" s="103"/>
      <c r="I140" s="98">
        <f t="shared" si="30"/>
        <v>0</v>
      </c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</row>
    <row r="141" spans="1:88" s="52" customFormat="1" ht="12" hidden="1">
      <c r="A141" s="21" t="s">
        <v>251</v>
      </c>
      <c r="B141" s="20" t="s">
        <v>22</v>
      </c>
      <c r="C141" s="20" t="s">
        <v>5</v>
      </c>
      <c r="D141" s="20" t="s">
        <v>48</v>
      </c>
      <c r="E141" s="20" t="s">
        <v>273</v>
      </c>
      <c r="F141" s="20" t="s">
        <v>252</v>
      </c>
      <c r="G141" s="100"/>
      <c r="H141" s="103"/>
      <c r="I141" s="98">
        <f t="shared" si="30"/>
        <v>0</v>
      </c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</row>
    <row r="142" spans="1:88" s="54" customFormat="1" ht="18" customHeight="1">
      <c r="A142" s="25" t="s">
        <v>206</v>
      </c>
      <c r="B142" s="59" t="s">
        <v>22</v>
      </c>
      <c r="C142" s="59" t="s">
        <v>7</v>
      </c>
      <c r="D142" s="59"/>
      <c r="E142" s="59"/>
      <c r="F142" s="59"/>
      <c r="G142" s="98">
        <f>G143</f>
        <v>150.19999999999999</v>
      </c>
      <c r="H142" s="98">
        <f>H143</f>
        <v>45</v>
      </c>
      <c r="I142" s="98">
        <f t="shared" si="30"/>
        <v>195.2</v>
      </c>
      <c r="J142" s="52"/>
      <c r="K142" s="52"/>
      <c r="L142" s="52"/>
      <c r="M142" s="52"/>
    </row>
    <row r="143" spans="1:88" s="54" customFormat="1" ht="15" customHeight="1">
      <c r="A143" s="61" t="s">
        <v>396</v>
      </c>
      <c r="B143" s="60" t="s">
        <v>22</v>
      </c>
      <c r="C143" s="60" t="s">
        <v>7</v>
      </c>
      <c r="D143" s="60" t="s">
        <v>13</v>
      </c>
      <c r="E143" s="60"/>
      <c r="F143" s="60"/>
      <c r="G143" s="99">
        <f>G144+G151</f>
        <v>150.19999999999999</v>
      </c>
      <c r="H143" s="99">
        <f>H144+H151</f>
        <v>45</v>
      </c>
      <c r="I143" s="99">
        <f t="shared" si="30"/>
        <v>195.2</v>
      </c>
      <c r="J143" s="52"/>
      <c r="K143" s="52"/>
      <c r="L143" s="52"/>
      <c r="M143" s="52"/>
    </row>
    <row r="144" spans="1:88" s="54" customFormat="1" ht="36">
      <c r="A144" s="29" t="s">
        <v>329</v>
      </c>
      <c r="B144" s="57" t="s">
        <v>22</v>
      </c>
      <c r="C144" s="57" t="s">
        <v>7</v>
      </c>
      <c r="D144" s="96" t="s">
        <v>13</v>
      </c>
      <c r="E144" s="57" t="s">
        <v>312</v>
      </c>
      <c r="F144" s="57"/>
      <c r="G144" s="100">
        <f>G145+G148</f>
        <v>150.19999999999999</v>
      </c>
      <c r="H144" s="100">
        <f>H145+H148</f>
        <v>0</v>
      </c>
      <c r="I144" s="100">
        <f t="shared" si="30"/>
        <v>150.19999999999999</v>
      </c>
      <c r="J144" s="52"/>
      <c r="K144" s="52"/>
      <c r="L144" s="52"/>
      <c r="M144" s="52"/>
    </row>
    <row r="145" spans="1:13" s="54" customFormat="1" ht="16.5" customHeight="1">
      <c r="A145" s="29" t="s">
        <v>117</v>
      </c>
      <c r="B145" s="57" t="s">
        <v>22</v>
      </c>
      <c r="C145" s="57" t="s">
        <v>7</v>
      </c>
      <c r="D145" s="57" t="s">
        <v>13</v>
      </c>
      <c r="E145" s="57" t="s">
        <v>349</v>
      </c>
      <c r="F145" s="71"/>
      <c r="G145" s="100">
        <f>G146</f>
        <v>150.19999999999999</v>
      </c>
      <c r="H145" s="100">
        <f>H146</f>
        <v>0</v>
      </c>
      <c r="I145" s="100">
        <f t="shared" si="30"/>
        <v>150.19999999999999</v>
      </c>
      <c r="J145" s="52"/>
      <c r="K145" s="52"/>
      <c r="L145" s="52"/>
      <c r="M145" s="52"/>
    </row>
    <row r="146" spans="1:13" s="54" customFormat="1" ht="12">
      <c r="A146" s="21" t="s">
        <v>489</v>
      </c>
      <c r="B146" s="57" t="s">
        <v>22</v>
      </c>
      <c r="C146" s="57" t="s">
        <v>7</v>
      </c>
      <c r="D146" s="96" t="s">
        <v>13</v>
      </c>
      <c r="E146" s="57" t="s">
        <v>319</v>
      </c>
      <c r="F146" s="57" t="s">
        <v>66</v>
      </c>
      <c r="G146" s="100">
        <f t="shared" ref="G146:H146" si="45">G147</f>
        <v>150.19999999999999</v>
      </c>
      <c r="H146" s="100">
        <f t="shared" si="45"/>
        <v>0</v>
      </c>
      <c r="I146" s="100">
        <f t="shared" si="30"/>
        <v>150.19999999999999</v>
      </c>
      <c r="J146" s="52"/>
      <c r="K146" s="52"/>
      <c r="L146" s="52"/>
      <c r="M146" s="52"/>
    </row>
    <row r="147" spans="1:13" s="54" customFormat="1" ht="12">
      <c r="A147" s="21" t="s">
        <v>87</v>
      </c>
      <c r="B147" s="57" t="s">
        <v>22</v>
      </c>
      <c r="C147" s="57" t="s">
        <v>7</v>
      </c>
      <c r="D147" s="96" t="s">
        <v>13</v>
      </c>
      <c r="E147" s="57" t="s">
        <v>319</v>
      </c>
      <c r="F147" s="57" t="s">
        <v>67</v>
      </c>
      <c r="G147" s="100">
        <v>150.19999999999999</v>
      </c>
      <c r="H147" s="103"/>
      <c r="I147" s="100">
        <f t="shared" si="30"/>
        <v>150.19999999999999</v>
      </c>
      <c r="J147" s="52"/>
      <c r="K147" s="52"/>
      <c r="L147" s="52"/>
      <c r="M147" s="52"/>
    </row>
    <row r="148" spans="1:13" s="54" customFormat="1" ht="0.75" hidden="1" customHeight="1">
      <c r="A148" s="21" t="s">
        <v>367</v>
      </c>
      <c r="B148" s="57" t="s">
        <v>22</v>
      </c>
      <c r="C148" s="57" t="s">
        <v>7</v>
      </c>
      <c r="D148" s="96" t="s">
        <v>13</v>
      </c>
      <c r="E148" s="57" t="s">
        <v>366</v>
      </c>
      <c r="F148" s="57"/>
      <c r="G148" s="100">
        <f>G149</f>
        <v>0</v>
      </c>
      <c r="H148" s="100">
        <f>H149</f>
        <v>0</v>
      </c>
      <c r="I148" s="100">
        <f t="shared" si="30"/>
        <v>0</v>
      </c>
      <c r="J148" s="52"/>
      <c r="K148" s="52"/>
      <c r="L148" s="52"/>
      <c r="M148" s="52"/>
    </row>
    <row r="149" spans="1:13" s="54" customFormat="1" ht="12" hidden="1">
      <c r="A149" s="24" t="s">
        <v>78</v>
      </c>
      <c r="B149" s="57" t="s">
        <v>22</v>
      </c>
      <c r="C149" s="57" t="s">
        <v>7</v>
      </c>
      <c r="D149" s="96" t="s">
        <v>13</v>
      </c>
      <c r="E149" s="57" t="s">
        <v>366</v>
      </c>
      <c r="F149" s="57" t="s">
        <v>77</v>
      </c>
      <c r="G149" s="100">
        <f>G150</f>
        <v>0</v>
      </c>
      <c r="H149" s="100">
        <f>H150</f>
        <v>0</v>
      </c>
      <c r="I149" s="100">
        <f t="shared" si="30"/>
        <v>0</v>
      </c>
      <c r="J149" s="52"/>
      <c r="K149" s="52"/>
      <c r="L149" s="52"/>
      <c r="M149" s="52"/>
    </row>
    <row r="150" spans="1:13" s="54" customFormat="1" ht="12" hidden="1">
      <c r="A150" s="21" t="s">
        <v>259</v>
      </c>
      <c r="B150" s="57" t="s">
        <v>22</v>
      </c>
      <c r="C150" s="57" t="s">
        <v>7</v>
      </c>
      <c r="D150" s="96" t="s">
        <v>13</v>
      </c>
      <c r="E150" s="57" t="s">
        <v>366</v>
      </c>
      <c r="F150" s="57" t="s">
        <v>208</v>
      </c>
      <c r="G150" s="100"/>
      <c r="H150" s="103"/>
      <c r="I150" s="100">
        <f t="shared" si="30"/>
        <v>0</v>
      </c>
      <c r="J150" s="52"/>
      <c r="K150" s="52"/>
      <c r="L150" s="52"/>
      <c r="M150" s="52"/>
    </row>
    <row r="151" spans="1:13" s="54" customFormat="1" ht="12">
      <c r="A151" s="21" t="s">
        <v>223</v>
      </c>
      <c r="B151" s="57" t="s">
        <v>22</v>
      </c>
      <c r="C151" s="57" t="s">
        <v>7</v>
      </c>
      <c r="D151" s="96" t="s">
        <v>13</v>
      </c>
      <c r="E151" s="57" t="s">
        <v>177</v>
      </c>
      <c r="F151" s="57"/>
      <c r="G151" s="100">
        <f t="shared" ref="G151:H153" si="46">G152</f>
        <v>0</v>
      </c>
      <c r="H151" s="100">
        <f t="shared" si="46"/>
        <v>45</v>
      </c>
      <c r="I151" s="100">
        <f t="shared" si="30"/>
        <v>45</v>
      </c>
      <c r="J151" s="52"/>
      <c r="K151" s="52"/>
      <c r="L151" s="52"/>
      <c r="M151" s="52"/>
    </row>
    <row r="152" spans="1:13" s="54" customFormat="1" ht="12">
      <c r="A152" s="21" t="s">
        <v>103</v>
      </c>
      <c r="B152" s="57" t="s">
        <v>22</v>
      </c>
      <c r="C152" s="57" t="s">
        <v>7</v>
      </c>
      <c r="D152" s="96" t="s">
        <v>13</v>
      </c>
      <c r="E152" s="57" t="s">
        <v>178</v>
      </c>
      <c r="F152" s="71"/>
      <c r="G152" s="100">
        <f t="shared" si="46"/>
        <v>0</v>
      </c>
      <c r="H152" s="100">
        <f t="shared" si="46"/>
        <v>45</v>
      </c>
      <c r="I152" s="100">
        <f t="shared" si="30"/>
        <v>45</v>
      </c>
      <c r="J152" s="52"/>
      <c r="K152" s="52"/>
      <c r="L152" s="52"/>
      <c r="M152" s="52"/>
    </row>
    <row r="153" spans="1:13" s="54" customFormat="1" ht="12">
      <c r="A153" s="21" t="s">
        <v>70</v>
      </c>
      <c r="B153" s="57" t="s">
        <v>22</v>
      </c>
      <c r="C153" s="57" t="s">
        <v>7</v>
      </c>
      <c r="D153" s="96" t="s">
        <v>13</v>
      </c>
      <c r="E153" s="57" t="s">
        <v>178</v>
      </c>
      <c r="F153" s="57" t="s">
        <v>22</v>
      </c>
      <c r="G153" s="100">
        <f t="shared" si="46"/>
        <v>0</v>
      </c>
      <c r="H153" s="100">
        <f t="shared" si="46"/>
        <v>45</v>
      </c>
      <c r="I153" s="100">
        <f t="shared" si="30"/>
        <v>45</v>
      </c>
      <c r="J153" s="52"/>
      <c r="K153" s="52"/>
      <c r="L153" s="52"/>
      <c r="M153" s="52"/>
    </row>
    <row r="154" spans="1:13" s="54" customFormat="1" ht="12">
      <c r="A154" s="21" t="s">
        <v>233</v>
      </c>
      <c r="B154" s="57" t="s">
        <v>22</v>
      </c>
      <c r="C154" s="57" t="s">
        <v>7</v>
      </c>
      <c r="D154" s="96" t="s">
        <v>13</v>
      </c>
      <c r="E154" s="57" t="s">
        <v>178</v>
      </c>
      <c r="F154" s="57" t="s">
        <v>231</v>
      </c>
      <c r="G154" s="100"/>
      <c r="H154" s="103">
        <v>45</v>
      </c>
      <c r="I154" s="100">
        <f t="shared" si="30"/>
        <v>45</v>
      </c>
      <c r="J154" s="52"/>
      <c r="K154" s="52"/>
      <c r="L154" s="52"/>
      <c r="M154" s="52"/>
    </row>
    <row r="155" spans="1:13" s="54" customFormat="1" ht="12">
      <c r="A155" s="15" t="s">
        <v>2</v>
      </c>
      <c r="B155" s="32">
        <v>800</v>
      </c>
      <c r="C155" s="16" t="s">
        <v>14</v>
      </c>
      <c r="D155" s="16"/>
      <c r="E155" s="16"/>
      <c r="F155" s="16"/>
      <c r="G155" s="98">
        <f>G196+G179+G161+G156</f>
        <v>37684.300000000003</v>
      </c>
      <c r="H155" s="98">
        <f>H196+H179+H161+H156</f>
        <v>1428.4</v>
      </c>
      <c r="I155" s="98">
        <f t="shared" si="30"/>
        <v>39112.700000000004</v>
      </c>
      <c r="J155" s="52"/>
      <c r="K155" s="52"/>
      <c r="L155" s="52"/>
      <c r="M155" s="52"/>
    </row>
    <row r="156" spans="1:13" s="56" customFormat="1" ht="12">
      <c r="A156" s="22" t="s">
        <v>506</v>
      </c>
      <c r="B156" s="18" t="s">
        <v>22</v>
      </c>
      <c r="C156" s="18" t="s">
        <v>14</v>
      </c>
      <c r="D156" s="18" t="s">
        <v>8</v>
      </c>
      <c r="E156" s="19"/>
      <c r="F156" s="19"/>
      <c r="G156" s="99">
        <f t="shared" ref="G156:H159" si="47">G157</f>
        <v>2260</v>
      </c>
      <c r="H156" s="99">
        <f t="shared" si="47"/>
        <v>0</v>
      </c>
      <c r="I156" s="99">
        <f t="shared" si="30"/>
        <v>2260</v>
      </c>
      <c r="J156" s="93"/>
      <c r="K156" s="93"/>
      <c r="L156" s="93"/>
      <c r="M156" s="93"/>
    </row>
    <row r="157" spans="1:13" s="52" customFormat="1" ht="24">
      <c r="A157" s="24" t="s">
        <v>420</v>
      </c>
      <c r="B157" s="30">
        <v>800</v>
      </c>
      <c r="C157" s="20" t="s">
        <v>14</v>
      </c>
      <c r="D157" s="20" t="s">
        <v>8</v>
      </c>
      <c r="E157" s="20" t="s">
        <v>290</v>
      </c>
      <c r="F157" s="20"/>
      <c r="G157" s="100">
        <f t="shared" si="47"/>
        <v>2260</v>
      </c>
      <c r="H157" s="100">
        <f t="shared" si="47"/>
        <v>0</v>
      </c>
      <c r="I157" s="100">
        <f>G157+H157</f>
        <v>2260</v>
      </c>
    </row>
    <row r="158" spans="1:13" s="54" customFormat="1" ht="24">
      <c r="A158" s="24" t="s">
        <v>508</v>
      </c>
      <c r="B158" s="30">
        <v>800</v>
      </c>
      <c r="C158" s="20" t="s">
        <v>14</v>
      </c>
      <c r="D158" s="20" t="s">
        <v>8</v>
      </c>
      <c r="E158" s="20" t="s">
        <v>507</v>
      </c>
      <c r="F158" s="20"/>
      <c r="G158" s="100">
        <f t="shared" si="47"/>
        <v>2260</v>
      </c>
      <c r="H158" s="100">
        <f t="shared" si="47"/>
        <v>0</v>
      </c>
      <c r="I158" s="100">
        <f>G158+H158</f>
        <v>2260</v>
      </c>
      <c r="J158" s="52"/>
      <c r="K158" s="52"/>
      <c r="L158" s="52"/>
      <c r="M158" s="52"/>
    </row>
    <row r="159" spans="1:13" s="54" customFormat="1" ht="12">
      <c r="A159" s="21" t="s">
        <v>489</v>
      </c>
      <c r="B159" s="30">
        <v>800</v>
      </c>
      <c r="C159" s="20" t="s">
        <v>14</v>
      </c>
      <c r="D159" s="20" t="s">
        <v>8</v>
      </c>
      <c r="E159" s="20" t="s">
        <v>507</v>
      </c>
      <c r="F159" s="20" t="s">
        <v>66</v>
      </c>
      <c r="G159" s="100">
        <f t="shared" si="47"/>
        <v>2260</v>
      </c>
      <c r="H159" s="100">
        <f t="shared" si="47"/>
        <v>0</v>
      </c>
      <c r="I159" s="100">
        <f t="shared" ref="I159:I160" si="48">G159+H159</f>
        <v>2260</v>
      </c>
      <c r="J159" s="52"/>
      <c r="K159" s="52"/>
      <c r="L159" s="52"/>
      <c r="M159" s="52"/>
    </row>
    <row r="160" spans="1:13" s="54" customFormat="1" ht="12">
      <c r="A160" s="21" t="s">
        <v>87</v>
      </c>
      <c r="B160" s="30">
        <v>800</v>
      </c>
      <c r="C160" s="20" t="s">
        <v>14</v>
      </c>
      <c r="D160" s="20" t="s">
        <v>8</v>
      </c>
      <c r="E160" s="20" t="s">
        <v>507</v>
      </c>
      <c r="F160" s="20" t="s">
        <v>67</v>
      </c>
      <c r="G160" s="100">
        <v>2260</v>
      </c>
      <c r="H160" s="100"/>
      <c r="I160" s="100">
        <f t="shared" si="48"/>
        <v>2260</v>
      </c>
      <c r="J160" s="52"/>
      <c r="K160" s="52"/>
      <c r="L160" s="52"/>
      <c r="M160" s="52"/>
    </row>
    <row r="161" spans="1:13" s="56" customFormat="1" ht="12">
      <c r="A161" s="22" t="s">
        <v>16</v>
      </c>
      <c r="B161" s="18" t="s">
        <v>22</v>
      </c>
      <c r="C161" s="18" t="s">
        <v>14</v>
      </c>
      <c r="D161" s="18" t="s">
        <v>17</v>
      </c>
      <c r="E161" s="19"/>
      <c r="F161" s="19"/>
      <c r="G161" s="99">
        <f t="shared" ref="G161:H162" si="49">G162</f>
        <v>6764</v>
      </c>
      <c r="H161" s="99">
        <f t="shared" si="49"/>
        <v>1428.4</v>
      </c>
      <c r="I161" s="99">
        <f t="shared" si="30"/>
        <v>8192.4</v>
      </c>
      <c r="J161" s="93"/>
      <c r="K161" s="93"/>
      <c r="L161" s="93"/>
      <c r="M161" s="93"/>
    </row>
    <row r="162" spans="1:13" s="52" customFormat="1" ht="24">
      <c r="A162" s="21" t="s">
        <v>491</v>
      </c>
      <c r="B162" s="20" t="s">
        <v>22</v>
      </c>
      <c r="C162" s="20" t="s">
        <v>14</v>
      </c>
      <c r="D162" s="20" t="s">
        <v>17</v>
      </c>
      <c r="E162" s="20" t="s">
        <v>207</v>
      </c>
      <c r="F162" s="20"/>
      <c r="G162" s="100">
        <f t="shared" si="49"/>
        <v>6764</v>
      </c>
      <c r="H162" s="100">
        <f t="shared" si="49"/>
        <v>1428.4</v>
      </c>
      <c r="I162" s="100">
        <f t="shared" si="30"/>
        <v>8192.4</v>
      </c>
    </row>
    <row r="163" spans="1:13" s="52" customFormat="1" ht="12">
      <c r="A163" s="21" t="s">
        <v>386</v>
      </c>
      <c r="B163" s="20" t="s">
        <v>22</v>
      </c>
      <c r="C163" s="20" t="s">
        <v>14</v>
      </c>
      <c r="D163" s="20" t="s">
        <v>17</v>
      </c>
      <c r="E163" s="20" t="s">
        <v>210</v>
      </c>
      <c r="F163" s="20"/>
      <c r="G163" s="100">
        <f>G167+G170+G176+G164+G173</f>
        <v>6764</v>
      </c>
      <c r="H163" s="100">
        <f>H167+H170+H176+H164+H173</f>
        <v>1428.4</v>
      </c>
      <c r="I163" s="100">
        <f t="shared" si="30"/>
        <v>8192.4</v>
      </c>
    </row>
    <row r="164" spans="1:13" s="52" customFormat="1" ht="12">
      <c r="A164" s="21" t="s">
        <v>270</v>
      </c>
      <c r="B164" s="20" t="s">
        <v>22</v>
      </c>
      <c r="C164" s="20" t="s">
        <v>14</v>
      </c>
      <c r="D164" s="20" t="s">
        <v>17</v>
      </c>
      <c r="E164" s="20" t="s">
        <v>526</v>
      </c>
      <c r="F164" s="20"/>
      <c r="G164" s="100">
        <f>G165</f>
        <v>1431</v>
      </c>
      <c r="H164" s="100">
        <f>H165</f>
        <v>0</v>
      </c>
      <c r="I164" s="100">
        <f t="shared" si="30"/>
        <v>1431</v>
      </c>
    </row>
    <row r="165" spans="1:13" s="52" customFormat="1" ht="12">
      <c r="A165" s="21" t="s">
        <v>489</v>
      </c>
      <c r="B165" s="20" t="s">
        <v>22</v>
      </c>
      <c r="C165" s="20" t="s">
        <v>14</v>
      </c>
      <c r="D165" s="20" t="s">
        <v>17</v>
      </c>
      <c r="E165" s="20" t="s">
        <v>526</v>
      </c>
      <c r="F165" s="20" t="s">
        <v>66</v>
      </c>
      <c r="G165" s="100">
        <f>G166</f>
        <v>1431</v>
      </c>
      <c r="H165" s="100">
        <f>H166</f>
        <v>0</v>
      </c>
      <c r="I165" s="100">
        <f t="shared" si="30"/>
        <v>1431</v>
      </c>
    </row>
    <row r="166" spans="1:13" s="52" customFormat="1" ht="12">
      <c r="A166" s="21" t="s">
        <v>87</v>
      </c>
      <c r="B166" s="20" t="s">
        <v>22</v>
      </c>
      <c r="C166" s="20" t="s">
        <v>14</v>
      </c>
      <c r="D166" s="20" t="s">
        <v>17</v>
      </c>
      <c r="E166" s="20" t="s">
        <v>526</v>
      </c>
      <c r="F166" s="20" t="s">
        <v>67</v>
      </c>
      <c r="G166" s="100">
        <v>1431</v>
      </c>
      <c r="H166" s="100"/>
      <c r="I166" s="100">
        <f t="shared" si="30"/>
        <v>1431</v>
      </c>
    </row>
    <row r="167" spans="1:13" s="52" customFormat="1" ht="24">
      <c r="A167" s="21" t="s">
        <v>194</v>
      </c>
      <c r="B167" s="20" t="s">
        <v>22</v>
      </c>
      <c r="C167" s="20" t="s">
        <v>14</v>
      </c>
      <c r="D167" s="20" t="s">
        <v>17</v>
      </c>
      <c r="E167" s="20" t="s">
        <v>387</v>
      </c>
      <c r="F167" s="20"/>
      <c r="G167" s="100">
        <f>G168</f>
        <v>2660</v>
      </c>
      <c r="H167" s="100">
        <f t="shared" ref="H167:H168" si="50">H168</f>
        <v>260</v>
      </c>
      <c r="I167" s="100">
        <f t="shared" si="30"/>
        <v>2920</v>
      </c>
    </row>
    <row r="168" spans="1:13" s="52" customFormat="1" ht="12">
      <c r="A168" s="21" t="s">
        <v>489</v>
      </c>
      <c r="B168" s="20" t="s">
        <v>22</v>
      </c>
      <c r="C168" s="20" t="s">
        <v>14</v>
      </c>
      <c r="D168" s="20" t="s">
        <v>17</v>
      </c>
      <c r="E168" s="20" t="s">
        <v>387</v>
      </c>
      <c r="F168" s="20" t="s">
        <v>66</v>
      </c>
      <c r="G168" s="100">
        <f>G169</f>
        <v>2660</v>
      </c>
      <c r="H168" s="100">
        <f t="shared" si="50"/>
        <v>260</v>
      </c>
      <c r="I168" s="100">
        <f t="shared" si="30"/>
        <v>2920</v>
      </c>
    </row>
    <row r="169" spans="1:13" s="52" customFormat="1" ht="12">
      <c r="A169" s="21" t="s">
        <v>87</v>
      </c>
      <c r="B169" s="20" t="s">
        <v>22</v>
      </c>
      <c r="C169" s="20" t="s">
        <v>14</v>
      </c>
      <c r="D169" s="20" t="s">
        <v>17</v>
      </c>
      <c r="E169" s="20" t="s">
        <v>387</v>
      </c>
      <c r="F169" s="20" t="s">
        <v>67</v>
      </c>
      <c r="G169" s="100">
        <v>2660</v>
      </c>
      <c r="H169" s="103">
        <f>260</f>
        <v>260</v>
      </c>
      <c r="I169" s="100">
        <f t="shared" si="30"/>
        <v>2920</v>
      </c>
    </row>
    <row r="170" spans="1:13" s="52" customFormat="1" ht="12">
      <c r="A170" s="21" t="s">
        <v>253</v>
      </c>
      <c r="B170" s="20" t="s">
        <v>22</v>
      </c>
      <c r="C170" s="20" t="s">
        <v>14</v>
      </c>
      <c r="D170" s="20" t="s">
        <v>17</v>
      </c>
      <c r="E170" s="20" t="s">
        <v>388</v>
      </c>
      <c r="F170" s="20"/>
      <c r="G170" s="100">
        <f>G171</f>
        <v>501.4</v>
      </c>
      <c r="H170" s="100">
        <f>H171</f>
        <v>-460</v>
      </c>
      <c r="I170" s="100">
        <f t="shared" si="30"/>
        <v>41.399999999999977</v>
      </c>
    </row>
    <row r="171" spans="1:13" s="52" customFormat="1" ht="12">
      <c r="A171" s="21" t="s">
        <v>68</v>
      </c>
      <c r="B171" s="20" t="s">
        <v>22</v>
      </c>
      <c r="C171" s="20" t="s">
        <v>14</v>
      </c>
      <c r="D171" s="20" t="s">
        <v>17</v>
      </c>
      <c r="E171" s="20" t="s">
        <v>388</v>
      </c>
      <c r="F171" s="20" t="s">
        <v>66</v>
      </c>
      <c r="G171" s="100">
        <f>G172</f>
        <v>501.4</v>
      </c>
      <c r="H171" s="100">
        <f>H172</f>
        <v>-460</v>
      </c>
      <c r="I171" s="100">
        <f t="shared" si="30"/>
        <v>41.399999999999977</v>
      </c>
    </row>
    <row r="172" spans="1:13" s="52" customFormat="1" ht="12">
      <c r="A172" s="21" t="s">
        <v>87</v>
      </c>
      <c r="B172" s="20" t="s">
        <v>22</v>
      </c>
      <c r="C172" s="20" t="s">
        <v>14</v>
      </c>
      <c r="D172" s="20" t="s">
        <v>17</v>
      </c>
      <c r="E172" s="20" t="s">
        <v>388</v>
      </c>
      <c r="F172" s="20" t="s">
        <v>67</v>
      </c>
      <c r="G172" s="100">
        <v>501.4</v>
      </c>
      <c r="H172" s="103">
        <f>-460</f>
        <v>-460</v>
      </c>
      <c r="I172" s="100">
        <f t="shared" si="30"/>
        <v>41.399999999999977</v>
      </c>
    </row>
    <row r="173" spans="1:13" s="52" customFormat="1" ht="26.25" customHeight="1">
      <c r="A173" s="21" t="s">
        <v>535</v>
      </c>
      <c r="B173" s="20" t="s">
        <v>22</v>
      </c>
      <c r="C173" s="23" t="s">
        <v>14</v>
      </c>
      <c r="D173" s="20" t="s">
        <v>17</v>
      </c>
      <c r="E173" s="20" t="s">
        <v>533</v>
      </c>
      <c r="F173" s="23"/>
      <c r="G173" s="100">
        <f>G174</f>
        <v>0</v>
      </c>
      <c r="H173" s="100">
        <f>H174</f>
        <v>3800</v>
      </c>
      <c r="I173" s="100">
        <f t="shared" si="30"/>
        <v>3800</v>
      </c>
    </row>
    <row r="174" spans="1:13" s="52" customFormat="1" ht="12">
      <c r="A174" s="21" t="s">
        <v>68</v>
      </c>
      <c r="B174" s="20" t="s">
        <v>22</v>
      </c>
      <c r="C174" s="23" t="s">
        <v>14</v>
      </c>
      <c r="D174" s="20" t="s">
        <v>17</v>
      </c>
      <c r="E174" s="20" t="s">
        <v>533</v>
      </c>
      <c r="F174" s="23" t="s">
        <v>67</v>
      </c>
      <c r="G174" s="100">
        <f>G175</f>
        <v>0</v>
      </c>
      <c r="H174" s="100">
        <f>H175</f>
        <v>3800</v>
      </c>
      <c r="I174" s="100">
        <f t="shared" si="30"/>
        <v>3800</v>
      </c>
    </row>
    <row r="175" spans="1:13" s="52" customFormat="1" ht="12">
      <c r="A175" s="21" t="s">
        <v>87</v>
      </c>
      <c r="B175" s="20" t="s">
        <v>22</v>
      </c>
      <c r="C175" s="23" t="s">
        <v>14</v>
      </c>
      <c r="D175" s="20" t="s">
        <v>17</v>
      </c>
      <c r="E175" s="20" t="s">
        <v>533</v>
      </c>
      <c r="F175" s="23" t="s">
        <v>534</v>
      </c>
      <c r="G175" s="100">
        <v>0</v>
      </c>
      <c r="H175" s="103">
        <f>3340+460</f>
        <v>3800</v>
      </c>
      <c r="I175" s="100">
        <f t="shared" si="30"/>
        <v>3800</v>
      </c>
    </row>
    <row r="176" spans="1:13" s="52" customFormat="1" ht="12" hidden="1">
      <c r="A176" s="21" t="s">
        <v>270</v>
      </c>
      <c r="B176" s="20" t="s">
        <v>22</v>
      </c>
      <c r="C176" s="23" t="s">
        <v>14</v>
      </c>
      <c r="D176" s="20" t="s">
        <v>17</v>
      </c>
      <c r="E176" s="20" t="s">
        <v>389</v>
      </c>
      <c r="F176" s="23"/>
      <c r="G176" s="100">
        <f>G177</f>
        <v>2171.6</v>
      </c>
      <c r="H176" s="100">
        <f t="shared" ref="H176:H177" si="51">H177</f>
        <v>-2171.6</v>
      </c>
      <c r="I176" s="100">
        <f t="shared" si="30"/>
        <v>0</v>
      </c>
    </row>
    <row r="177" spans="1:13" s="52" customFormat="1" ht="12" hidden="1">
      <c r="A177" s="21" t="s">
        <v>489</v>
      </c>
      <c r="B177" s="20" t="s">
        <v>22</v>
      </c>
      <c r="C177" s="23" t="s">
        <v>14</v>
      </c>
      <c r="D177" s="20" t="s">
        <v>17</v>
      </c>
      <c r="E177" s="20" t="s">
        <v>389</v>
      </c>
      <c r="F177" s="23" t="s">
        <v>66</v>
      </c>
      <c r="G177" s="100">
        <f>G178</f>
        <v>2171.6</v>
      </c>
      <c r="H177" s="100">
        <f t="shared" si="51"/>
        <v>-2171.6</v>
      </c>
      <c r="I177" s="100">
        <f t="shared" si="30"/>
        <v>0</v>
      </c>
    </row>
    <row r="178" spans="1:13" s="52" customFormat="1" ht="12" hidden="1">
      <c r="A178" s="21" t="s">
        <v>87</v>
      </c>
      <c r="B178" s="20" t="s">
        <v>22</v>
      </c>
      <c r="C178" s="23" t="s">
        <v>14</v>
      </c>
      <c r="D178" s="20" t="s">
        <v>17</v>
      </c>
      <c r="E178" s="20" t="s">
        <v>389</v>
      </c>
      <c r="F178" s="23" t="s">
        <v>67</v>
      </c>
      <c r="G178" s="100">
        <v>2171.6</v>
      </c>
      <c r="H178" s="103">
        <f>-2000-171.6</f>
        <v>-2171.6</v>
      </c>
      <c r="I178" s="100">
        <f t="shared" si="30"/>
        <v>0</v>
      </c>
    </row>
    <row r="179" spans="1:13" s="56" customFormat="1" ht="12">
      <c r="A179" s="33" t="s">
        <v>53</v>
      </c>
      <c r="B179" s="34">
        <v>800</v>
      </c>
      <c r="C179" s="42" t="s">
        <v>14</v>
      </c>
      <c r="D179" s="18" t="s">
        <v>12</v>
      </c>
      <c r="E179" s="18"/>
      <c r="F179" s="42"/>
      <c r="G179" s="99">
        <f>G180</f>
        <v>27613.100000000002</v>
      </c>
      <c r="H179" s="99">
        <f t="shared" ref="H179" si="52">H180</f>
        <v>0</v>
      </c>
      <c r="I179" s="99">
        <f t="shared" si="30"/>
        <v>27613.100000000002</v>
      </c>
      <c r="J179" s="93"/>
      <c r="K179" s="93"/>
      <c r="L179" s="93"/>
      <c r="M179" s="93"/>
    </row>
    <row r="180" spans="1:13" s="54" customFormat="1" ht="24">
      <c r="A180" s="21" t="s">
        <v>491</v>
      </c>
      <c r="B180" s="20" t="s">
        <v>22</v>
      </c>
      <c r="C180" s="23" t="s">
        <v>14</v>
      </c>
      <c r="D180" s="20" t="s">
        <v>12</v>
      </c>
      <c r="E180" s="20" t="s">
        <v>207</v>
      </c>
      <c r="F180" s="26"/>
      <c r="G180" s="100">
        <f>G181</f>
        <v>27613.100000000002</v>
      </c>
      <c r="H180" s="100">
        <f>H181</f>
        <v>0</v>
      </c>
      <c r="I180" s="100">
        <f t="shared" si="30"/>
        <v>27613.100000000002</v>
      </c>
      <c r="J180" s="52"/>
      <c r="K180" s="52"/>
      <c r="L180" s="52"/>
      <c r="M180" s="52"/>
    </row>
    <row r="181" spans="1:13" s="54" customFormat="1" ht="12">
      <c r="A181" s="21" t="s">
        <v>386</v>
      </c>
      <c r="B181" s="20" t="s">
        <v>22</v>
      </c>
      <c r="C181" s="23" t="s">
        <v>14</v>
      </c>
      <c r="D181" s="20" t="s">
        <v>12</v>
      </c>
      <c r="E181" s="20" t="s">
        <v>210</v>
      </c>
      <c r="F181" s="26"/>
      <c r="G181" s="100">
        <f>G182+G190+G193+G187</f>
        <v>27613.100000000002</v>
      </c>
      <c r="H181" s="100">
        <f>H182+H190+H193+H187</f>
        <v>0</v>
      </c>
      <c r="I181" s="100">
        <f t="shared" si="30"/>
        <v>27613.100000000002</v>
      </c>
      <c r="J181" s="52"/>
      <c r="K181" s="52"/>
      <c r="L181" s="52"/>
      <c r="M181" s="52"/>
    </row>
    <row r="182" spans="1:13" s="54" customFormat="1" ht="12">
      <c r="A182" s="21" t="s">
        <v>267</v>
      </c>
      <c r="B182" s="20" t="s">
        <v>22</v>
      </c>
      <c r="C182" s="23" t="s">
        <v>14</v>
      </c>
      <c r="D182" s="20" t="s">
        <v>12</v>
      </c>
      <c r="E182" s="20" t="s">
        <v>266</v>
      </c>
      <c r="F182" s="23"/>
      <c r="G182" s="100">
        <f>G183+G185</f>
        <v>935.59999999999991</v>
      </c>
      <c r="H182" s="100">
        <f t="shared" ref="H182" si="53">H183+H185</f>
        <v>0</v>
      </c>
      <c r="I182" s="100">
        <f t="shared" si="30"/>
        <v>935.59999999999991</v>
      </c>
      <c r="J182" s="52"/>
      <c r="K182" s="52"/>
      <c r="L182" s="52"/>
      <c r="M182" s="52"/>
    </row>
    <row r="183" spans="1:13" s="54" customFormat="1" ht="24">
      <c r="A183" s="21" t="s">
        <v>487</v>
      </c>
      <c r="B183" s="20" t="s">
        <v>22</v>
      </c>
      <c r="C183" s="23" t="s">
        <v>14</v>
      </c>
      <c r="D183" s="20" t="s">
        <v>12</v>
      </c>
      <c r="E183" s="20" t="s">
        <v>266</v>
      </c>
      <c r="F183" s="20" t="s">
        <v>59</v>
      </c>
      <c r="G183" s="100">
        <f>G184</f>
        <v>558.9</v>
      </c>
      <c r="H183" s="100">
        <f t="shared" ref="H183" si="54">H184</f>
        <v>0</v>
      </c>
      <c r="I183" s="100">
        <f t="shared" si="30"/>
        <v>558.9</v>
      </c>
      <c r="J183" s="52"/>
      <c r="K183" s="52"/>
      <c r="L183" s="52"/>
      <c r="M183" s="52"/>
    </row>
    <row r="184" spans="1:13" s="54" customFormat="1" ht="12">
      <c r="A184" s="21" t="s">
        <v>488</v>
      </c>
      <c r="B184" s="20" t="s">
        <v>22</v>
      </c>
      <c r="C184" s="23" t="s">
        <v>14</v>
      </c>
      <c r="D184" s="20" t="s">
        <v>12</v>
      </c>
      <c r="E184" s="20" t="s">
        <v>266</v>
      </c>
      <c r="F184" s="20" t="s">
        <v>74</v>
      </c>
      <c r="G184" s="100">
        <f>415.3+21.2+122.4</f>
        <v>558.9</v>
      </c>
      <c r="H184" s="104"/>
      <c r="I184" s="100">
        <f t="shared" si="30"/>
        <v>558.9</v>
      </c>
      <c r="J184" s="52"/>
      <c r="K184" s="52"/>
      <c r="L184" s="52"/>
      <c r="M184" s="52"/>
    </row>
    <row r="185" spans="1:13" s="54" customFormat="1" ht="12">
      <c r="A185" s="21" t="s">
        <v>489</v>
      </c>
      <c r="B185" s="20" t="s">
        <v>22</v>
      </c>
      <c r="C185" s="23" t="s">
        <v>14</v>
      </c>
      <c r="D185" s="20" t="s">
        <v>12</v>
      </c>
      <c r="E185" s="20" t="s">
        <v>266</v>
      </c>
      <c r="F185" s="20" t="s">
        <v>66</v>
      </c>
      <c r="G185" s="100">
        <f>G186</f>
        <v>376.7</v>
      </c>
      <c r="H185" s="100">
        <f t="shared" ref="H185" si="55">H186</f>
        <v>0</v>
      </c>
      <c r="I185" s="100">
        <f t="shared" si="30"/>
        <v>376.7</v>
      </c>
      <c r="J185" s="52"/>
      <c r="K185" s="52"/>
      <c r="L185" s="52"/>
      <c r="M185" s="52"/>
    </row>
    <row r="186" spans="1:13" s="54" customFormat="1" ht="12">
      <c r="A186" s="21" t="s">
        <v>87</v>
      </c>
      <c r="B186" s="20" t="s">
        <v>22</v>
      </c>
      <c r="C186" s="23" t="s">
        <v>14</v>
      </c>
      <c r="D186" s="20" t="s">
        <v>12</v>
      </c>
      <c r="E186" s="20" t="s">
        <v>266</v>
      </c>
      <c r="F186" s="20" t="s">
        <v>67</v>
      </c>
      <c r="G186" s="100">
        <f>376.7</f>
        <v>376.7</v>
      </c>
      <c r="H186" s="104"/>
      <c r="I186" s="100">
        <f t="shared" si="30"/>
        <v>376.7</v>
      </c>
      <c r="J186" s="52"/>
      <c r="K186" s="52"/>
      <c r="L186" s="52"/>
      <c r="M186" s="52"/>
    </row>
    <row r="187" spans="1:13" s="54" customFormat="1" ht="48">
      <c r="A187" s="21" t="s">
        <v>265</v>
      </c>
      <c r="B187" s="20" t="s">
        <v>22</v>
      </c>
      <c r="C187" s="23" t="s">
        <v>14</v>
      </c>
      <c r="D187" s="20" t="s">
        <v>12</v>
      </c>
      <c r="E187" s="20" t="s">
        <v>392</v>
      </c>
      <c r="F187" s="20"/>
      <c r="G187" s="100">
        <f>G188</f>
        <v>13339.2</v>
      </c>
      <c r="H187" s="100">
        <f t="shared" ref="H187" si="56">H188</f>
        <v>0</v>
      </c>
      <c r="I187" s="100">
        <f>G187+H187</f>
        <v>13339.2</v>
      </c>
      <c r="J187" s="52"/>
      <c r="K187" s="52"/>
      <c r="L187" s="52"/>
      <c r="M187" s="52"/>
    </row>
    <row r="188" spans="1:13" s="54" customFormat="1" ht="12">
      <c r="A188" s="21" t="s">
        <v>489</v>
      </c>
      <c r="B188" s="20" t="s">
        <v>22</v>
      </c>
      <c r="C188" s="23" t="s">
        <v>14</v>
      </c>
      <c r="D188" s="20" t="s">
        <v>12</v>
      </c>
      <c r="E188" s="20" t="s">
        <v>392</v>
      </c>
      <c r="F188" s="20" t="s">
        <v>66</v>
      </c>
      <c r="G188" s="100">
        <f t="shared" ref="G188:H188" si="57">G189</f>
        <v>13339.2</v>
      </c>
      <c r="H188" s="100">
        <f t="shared" si="57"/>
        <v>0</v>
      </c>
      <c r="I188" s="100">
        <f>G188+H188</f>
        <v>13339.2</v>
      </c>
      <c r="J188" s="52"/>
      <c r="K188" s="52"/>
      <c r="L188" s="52"/>
      <c r="M188" s="52"/>
    </row>
    <row r="189" spans="1:13" s="54" customFormat="1" ht="12">
      <c r="A189" s="21" t="s">
        <v>87</v>
      </c>
      <c r="B189" s="20" t="s">
        <v>22</v>
      </c>
      <c r="C189" s="23" t="s">
        <v>14</v>
      </c>
      <c r="D189" s="20" t="s">
        <v>12</v>
      </c>
      <c r="E189" s="20" t="s">
        <v>392</v>
      </c>
      <c r="F189" s="20" t="s">
        <v>67</v>
      </c>
      <c r="G189" s="100">
        <v>13339.2</v>
      </c>
      <c r="H189" s="103"/>
      <c r="I189" s="100">
        <f>G189+H189</f>
        <v>13339.2</v>
      </c>
      <c r="J189" s="52"/>
      <c r="K189" s="52"/>
      <c r="L189" s="52"/>
      <c r="M189" s="52"/>
    </row>
    <row r="190" spans="1:13" s="54" customFormat="1" ht="39.75" customHeight="1">
      <c r="A190" s="21" t="s">
        <v>276</v>
      </c>
      <c r="B190" s="20" t="s">
        <v>22</v>
      </c>
      <c r="C190" s="23" t="s">
        <v>14</v>
      </c>
      <c r="D190" s="20" t="s">
        <v>12</v>
      </c>
      <c r="E190" s="20" t="s">
        <v>390</v>
      </c>
      <c r="F190" s="20"/>
      <c r="G190" s="100">
        <f>G191</f>
        <v>3561.6</v>
      </c>
      <c r="H190" s="100">
        <f t="shared" ref="H190:H194" si="58">H191</f>
        <v>0</v>
      </c>
      <c r="I190" s="100">
        <f t="shared" ref="I190:I261" si="59">G190+H190</f>
        <v>3561.6</v>
      </c>
      <c r="J190" s="52"/>
      <c r="K190" s="52"/>
      <c r="L190" s="52"/>
      <c r="M190" s="52"/>
    </row>
    <row r="191" spans="1:13" s="54" customFormat="1" ht="12">
      <c r="A191" s="21" t="s">
        <v>489</v>
      </c>
      <c r="B191" s="20" t="s">
        <v>22</v>
      </c>
      <c r="C191" s="23" t="s">
        <v>14</v>
      </c>
      <c r="D191" s="20" t="s">
        <v>12</v>
      </c>
      <c r="E191" s="20" t="s">
        <v>390</v>
      </c>
      <c r="F191" s="20" t="s">
        <v>277</v>
      </c>
      <c r="G191" s="100">
        <f>G192</f>
        <v>3561.6</v>
      </c>
      <c r="H191" s="100">
        <f t="shared" si="58"/>
        <v>0</v>
      </c>
      <c r="I191" s="100">
        <f t="shared" si="59"/>
        <v>3561.6</v>
      </c>
      <c r="J191" s="52"/>
      <c r="K191" s="52"/>
      <c r="L191" s="52"/>
      <c r="M191" s="52"/>
    </row>
    <row r="192" spans="1:13" s="54" customFormat="1" ht="12">
      <c r="A192" s="21" t="s">
        <v>87</v>
      </c>
      <c r="B192" s="20" t="s">
        <v>22</v>
      </c>
      <c r="C192" s="23" t="s">
        <v>14</v>
      </c>
      <c r="D192" s="20" t="s">
        <v>12</v>
      </c>
      <c r="E192" s="20" t="s">
        <v>390</v>
      </c>
      <c r="F192" s="20" t="s">
        <v>67</v>
      </c>
      <c r="G192" s="100">
        <v>3561.6</v>
      </c>
      <c r="H192" s="103"/>
      <c r="I192" s="100">
        <f t="shared" si="59"/>
        <v>3561.6</v>
      </c>
      <c r="J192" s="52"/>
      <c r="K192" s="52"/>
      <c r="L192" s="52"/>
      <c r="M192" s="52"/>
    </row>
    <row r="193" spans="1:13" s="54" customFormat="1" ht="24">
      <c r="A193" s="21" t="s">
        <v>343</v>
      </c>
      <c r="B193" s="20" t="s">
        <v>22</v>
      </c>
      <c r="C193" s="23" t="s">
        <v>14</v>
      </c>
      <c r="D193" s="20" t="s">
        <v>12</v>
      </c>
      <c r="E193" s="20" t="s">
        <v>391</v>
      </c>
      <c r="F193" s="20"/>
      <c r="G193" s="100">
        <f>G194</f>
        <v>9776.7000000000007</v>
      </c>
      <c r="H193" s="100">
        <f t="shared" si="58"/>
        <v>0</v>
      </c>
      <c r="I193" s="100">
        <f t="shared" si="59"/>
        <v>9776.7000000000007</v>
      </c>
      <c r="J193" s="52"/>
      <c r="K193" s="52"/>
      <c r="L193" s="52"/>
      <c r="M193" s="52"/>
    </row>
    <row r="194" spans="1:13" s="54" customFormat="1" ht="12">
      <c r="A194" s="24" t="s">
        <v>68</v>
      </c>
      <c r="B194" s="20" t="s">
        <v>22</v>
      </c>
      <c r="C194" s="23" t="s">
        <v>14</v>
      </c>
      <c r="D194" s="20" t="s">
        <v>12</v>
      </c>
      <c r="E194" s="20" t="s">
        <v>391</v>
      </c>
      <c r="F194" s="20" t="s">
        <v>277</v>
      </c>
      <c r="G194" s="100">
        <f>G195</f>
        <v>9776.7000000000007</v>
      </c>
      <c r="H194" s="100">
        <f t="shared" si="58"/>
        <v>0</v>
      </c>
      <c r="I194" s="100">
        <f t="shared" si="59"/>
        <v>9776.7000000000007</v>
      </c>
      <c r="J194" s="52"/>
      <c r="K194" s="52"/>
      <c r="L194" s="52"/>
      <c r="M194" s="52"/>
    </row>
    <row r="195" spans="1:13" s="54" customFormat="1" ht="12">
      <c r="A195" s="24" t="s">
        <v>85</v>
      </c>
      <c r="B195" s="20" t="s">
        <v>22</v>
      </c>
      <c r="C195" s="23" t="s">
        <v>14</v>
      </c>
      <c r="D195" s="20" t="s">
        <v>12</v>
      </c>
      <c r="E195" s="20" t="s">
        <v>391</v>
      </c>
      <c r="F195" s="20" t="s">
        <v>67</v>
      </c>
      <c r="G195" s="100">
        <v>9776.7000000000007</v>
      </c>
      <c r="H195" s="103"/>
      <c r="I195" s="100">
        <f t="shared" si="59"/>
        <v>9776.7000000000007</v>
      </c>
      <c r="J195" s="52"/>
      <c r="K195" s="52"/>
      <c r="L195" s="52"/>
      <c r="M195" s="52"/>
    </row>
    <row r="196" spans="1:13" s="52" customFormat="1" ht="12">
      <c r="A196" s="33" t="s">
        <v>39</v>
      </c>
      <c r="B196" s="34">
        <v>800</v>
      </c>
      <c r="C196" s="18" t="s">
        <v>14</v>
      </c>
      <c r="D196" s="18" t="s">
        <v>10</v>
      </c>
      <c r="E196" s="18"/>
      <c r="F196" s="42"/>
      <c r="G196" s="99">
        <f>G197+G204</f>
        <v>1047.2</v>
      </c>
      <c r="H196" s="99">
        <f>H197+H204</f>
        <v>0</v>
      </c>
      <c r="I196" s="99">
        <f t="shared" si="59"/>
        <v>1047.2</v>
      </c>
    </row>
    <row r="197" spans="1:13" s="52" customFormat="1" ht="12">
      <c r="A197" s="21" t="s">
        <v>436</v>
      </c>
      <c r="B197" s="30">
        <v>800</v>
      </c>
      <c r="C197" s="20" t="s">
        <v>14</v>
      </c>
      <c r="D197" s="20" t="s">
        <v>10</v>
      </c>
      <c r="E197" s="68" t="s">
        <v>152</v>
      </c>
      <c r="F197" s="23"/>
      <c r="G197" s="100">
        <f>G198+G201</f>
        <v>560</v>
      </c>
      <c r="H197" s="100">
        <f>H198+H201</f>
        <v>0</v>
      </c>
      <c r="I197" s="100">
        <f t="shared" si="59"/>
        <v>560</v>
      </c>
    </row>
    <row r="198" spans="1:13" s="52" customFormat="1" ht="12">
      <c r="A198" s="21" t="s">
        <v>287</v>
      </c>
      <c r="B198" s="30">
        <v>800</v>
      </c>
      <c r="C198" s="20" t="s">
        <v>14</v>
      </c>
      <c r="D198" s="20" t="s">
        <v>10</v>
      </c>
      <c r="E198" s="68" t="s">
        <v>437</v>
      </c>
      <c r="F198" s="23"/>
      <c r="G198" s="100">
        <f>G199</f>
        <v>30</v>
      </c>
      <c r="H198" s="100">
        <f t="shared" ref="H198:H199" si="60">H199</f>
        <v>0</v>
      </c>
      <c r="I198" s="100">
        <f t="shared" si="59"/>
        <v>30</v>
      </c>
    </row>
    <row r="199" spans="1:13" s="52" customFormat="1" ht="12">
      <c r="A199" s="21" t="s">
        <v>93</v>
      </c>
      <c r="B199" s="30">
        <v>800</v>
      </c>
      <c r="C199" s="20" t="s">
        <v>14</v>
      </c>
      <c r="D199" s="20" t="s">
        <v>10</v>
      </c>
      <c r="E199" s="68" t="s">
        <v>437</v>
      </c>
      <c r="F199" s="23" t="s">
        <v>92</v>
      </c>
      <c r="G199" s="100">
        <f>G200</f>
        <v>30</v>
      </c>
      <c r="H199" s="100">
        <f t="shared" si="60"/>
        <v>0</v>
      </c>
      <c r="I199" s="100">
        <f t="shared" si="59"/>
        <v>30</v>
      </c>
    </row>
    <row r="200" spans="1:13" s="52" customFormat="1" ht="12">
      <c r="A200" s="21" t="s">
        <v>199</v>
      </c>
      <c r="B200" s="30">
        <v>800</v>
      </c>
      <c r="C200" s="20" t="s">
        <v>14</v>
      </c>
      <c r="D200" s="20" t="s">
        <v>10</v>
      </c>
      <c r="E200" s="68" t="s">
        <v>437</v>
      </c>
      <c r="F200" s="23" t="s">
        <v>200</v>
      </c>
      <c r="G200" s="100">
        <v>30</v>
      </c>
      <c r="H200" s="100"/>
      <c r="I200" s="100">
        <f t="shared" si="59"/>
        <v>30</v>
      </c>
    </row>
    <row r="201" spans="1:13" s="52" customFormat="1" ht="12">
      <c r="A201" s="21" t="s">
        <v>254</v>
      </c>
      <c r="B201" s="30">
        <v>800</v>
      </c>
      <c r="C201" s="20" t="s">
        <v>14</v>
      </c>
      <c r="D201" s="20" t="s">
        <v>10</v>
      </c>
      <c r="E201" s="68" t="s">
        <v>438</v>
      </c>
      <c r="F201" s="23"/>
      <c r="G201" s="100">
        <f>G202</f>
        <v>530</v>
      </c>
      <c r="H201" s="100">
        <f t="shared" ref="H201:H202" si="61">H202</f>
        <v>0</v>
      </c>
      <c r="I201" s="100">
        <f>G201+H201</f>
        <v>530</v>
      </c>
    </row>
    <row r="202" spans="1:13" s="52" customFormat="1" ht="12">
      <c r="A202" s="21" t="s">
        <v>93</v>
      </c>
      <c r="B202" s="30">
        <v>800</v>
      </c>
      <c r="C202" s="20" t="s">
        <v>14</v>
      </c>
      <c r="D202" s="20" t="s">
        <v>10</v>
      </c>
      <c r="E202" s="68" t="s">
        <v>438</v>
      </c>
      <c r="F202" s="23" t="s">
        <v>92</v>
      </c>
      <c r="G202" s="100">
        <f>G203</f>
        <v>530</v>
      </c>
      <c r="H202" s="100">
        <f t="shared" si="61"/>
        <v>0</v>
      </c>
      <c r="I202" s="100">
        <f>G202+H202</f>
        <v>530</v>
      </c>
    </row>
    <row r="203" spans="1:13" s="52" customFormat="1" ht="12">
      <c r="A203" s="21" t="s">
        <v>199</v>
      </c>
      <c r="B203" s="30">
        <v>800</v>
      </c>
      <c r="C203" s="20" t="s">
        <v>14</v>
      </c>
      <c r="D203" s="20" t="s">
        <v>10</v>
      </c>
      <c r="E203" s="68" t="s">
        <v>438</v>
      </c>
      <c r="F203" s="23" t="s">
        <v>200</v>
      </c>
      <c r="G203" s="100">
        <v>530</v>
      </c>
      <c r="H203" s="103"/>
      <c r="I203" s="100">
        <f>G203+H203</f>
        <v>530</v>
      </c>
    </row>
    <row r="204" spans="1:13" s="52" customFormat="1" ht="12">
      <c r="A204" s="21" t="s">
        <v>383</v>
      </c>
      <c r="B204" s="30">
        <v>800</v>
      </c>
      <c r="C204" s="20" t="s">
        <v>14</v>
      </c>
      <c r="D204" s="20" t="s">
        <v>10</v>
      </c>
      <c r="E204" s="20" t="s">
        <v>139</v>
      </c>
      <c r="F204" s="23"/>
      <c r="G204" s="100">
        <f>G205+G208</f>
        <v>487.2</v>
      </c>
      <c r="H204" s="100">
        <f t="shared" ref="H204" si="62">H205+H208</f>
        <v>0</v>
      </c>
      <c r="I204" s="100">
        <f t="shared" si="59"/>
        <v>487.2</v>
      </c>
    </row>
    <row r="205" spans="1:13" s="52" customFormat="1" ht="12">
      <c r="A205" s="21" t="s">
        <v>255</v>
      </c>
      <c r="B205" s="30">
        <v>800</v>
      </c>
      <c r="C205" s="20" t="s">
        <v>14</v>
      </c>
      <c r="D205" s="20" t="s">
        <v>10</v>
      </c>
      <c r="E205" s="20" t="s">
        <v>256</v>
      </c>
      <c r="F205" s="23"/>
      <c r="G205" s="100">
        <f t="shared" ref="G205:H206" si="63">G206</f>
        <v>237.2</v>
      </c>
      <c r="H205" s="100">
        <f t="shared" si="63"/>
        <v>0</v>
      </c>
      <c r="I205" s="100">
        <f t="shared" si="59"/>
        <v>237.2</v>
      </c>
    </row>
    <row r="206" spans="1:13" s="52" customFormat="1" ht="12">
      <c r="A206" s="21" t="s">
        <v>70</v>
      </c>
      <c r="B206" s="30">
        <v>800</v>
      </c>
      <c r="C206" s="20" t="s">
        <v>14</v>
      </c>
      <c r="D206" s="20" t="s">
        <v>10</v>
      </c>
      <c r="E206" s="20" t="s">
        <v>256</v>
      </c>
      <c r="F206" s="23" t="s">
        <v>22</v>
      </c>
      <c r="G206" s="100">
        <f t="shared" si="63"/>
        <v>237.2</v>
      </c>
      <c r="H206" s="100">
        <f t="shared" si="63"/>
        <v>0</v>
      </c>
      <c r="I206" s="100">
        <f t="shared" si="59"/>
        <v>237.2</v>
      </c>
    </row>
    <row r="207" spans="1:13" s="52" customFormat="1" ht="24">
      <c r="A207" s="21" t="s">
        <v>466</v>
      </c>
      <c r="B207" s="30">
        <v>800</v>
      </c>
      <c r="C207" s="20" t="s">
        <v>14</v>
      </c>
      <c r="D207" s="20" t="s">
        <v>10</v>
      </c>
      <c r="E207" s="20" t="s">
        <v>256</v>
      </c>
      <c r="F207" s="23" t="s">
        <v>75</v>
      </c>
      <c r="G207" s="100">
        <v>237.2</v>
      </c>
      <c r="H207" s="103"/>
      <c r="I207" s="100">
        <f t="shared" si="59"/>
        <v>237.2</v>
      </c>
    </row>
    <row r="208" spans="1:13" s="52" customFormat="1" ht="12">
      <c r="A208" s="21" t="s">
        <v>255</v>
      </c>
      <c r="B208" s="30">
        <v>800</v>
      </c>
      <c r="C208" s="20" t="s">
        <v>14</v>
      </c>
      <c r="D208" s="20" t="s">
        <v>10</v>
      </c>
      <c r="E208" s="68" t="s">
        <v>282</v>
      </c>
      <c r="F208" s="23"/>
      <c r="G208" s="100">
        <f>G209</f>
        <v>250</v>
      </c>
      <c r="H208" s="100">
        <f t="shared" ref="H208:H209" si="64">H209</f>
        <v>0</v>
      </c>
      <c r="I208" s="100">
        <f t="shared" si="59"/>
        <v>250</v>
      </c>
    </row>
    <row r="209" spans="1:13" s="52" customFormat="1" ht="12">
      <c r="A209" s="21" t="s">
        <v>70</v>
      </c>
      <c r="B209" s="30">
        <v>800</v>
      </c>
      <c r="C209" s="20" t="s">
        <v>14</v>
      </c>
      <c r="D209" s="20" t="s">
        <v>10</v>
      </c>
      <c r="E209" s="68" t="s">
        <v>282</v>
      </c>
      <c r="F209" s="23" t="s">
        <v>22</v>
      </c>
      <c r="G209" s="100">
        <f>G210</f>
        <v>250</v>
      </c>
      <c r="H209" s="100">
        <f t="shared" si="64"/>
        <v>0</v>
      </c>
      <c r="I209" s="100">
        <f t="shared" si="59"/>
        <v>250</v>
      </c>
    </row>
    <row r="210" spans="1:13" s="52" customFormat="1" ht="24">
      <c r="A210" s="21" t="s">
        <v>466</v>
      </c>
      <c r="B210" s="30">
        <v>800</v>
      </c>
      <c r="C210" s="20" t="s">
        <v>14</v>
      </c>
      <c r="D210" s="20" t="s">
        <v>10</v>
      </c>
      <c r="E210" s="68" t="s">
        <v>282</v>
      </c>
      <c r="F210" s="23" t="s">
        <v>75</v>
      </c>
      <c r="G210" s="100">
        <v>250</v>
      </c>
      <c r="H210" s="103"/>
      <c r="I210" s="100">
        <f t="shared" si="59"/>
        <v>250</v>
      </c>
    </row>
    <row r="211" spans="1:13" s="54" customFormat="1" ht="12">
      <c r="A211" s="25" t="s">
        <v>46</v>
      </c>
      <c r="B211" s="32">
        <v>800</v>
      </c>
      <c r="C211" s="16" t="s">
        <v>8</v>
      </c>
      <c r="D211" s="16"/>
      <c r="E211" s="16"/>
      <c r="F211" s="26"/>
      <c r="G211" s="98">
        <f>G252+G212</f>
        <v>21314.2</v>
      </c>
      <c r="H211" s="98">
        <f>H252+H212</f>
        <v>45208.3</v>
      </c>
      <c r="I211" s="98">
        <f t="shared" si="59"/>
        <v>66522.5</v>
      </c>
      <c r="J211" s="52"/>
      <c r="K211" s="52"/>
      <c r="L211" s="52"/>
      <c r="M211" s="52"/>
    </row>
    <row r="212" spans="1:13" s="56" customFormat="1" ht="12">
      <c r="A212" s="22" t="s">
        <v>130</v>
      </c>
      <c r="B212" s="34">
        <v>800</v>
      </c>
      <c r="C212" s="18" t="s">
        <v>8</v>
      </c>
      <c r="D212" s="18" t="s">
        <v>5</v>
      </c>
      <c r="E212" s="18"/>
      <c r="F212" s="42"/>
      <c r="G212" s="99">
        <f>G213</f>
        <v>13566.5</v>
      </c>
      <c r="H212" s="99">
        <f>H213</f>
        <v>44972</v>
      </c>
      <c r="I212" s="99">
        <f t="shared" si="59"/>
        <v>58538.5</v>
      </c>
      <c r="J212" s="93"/>
      <c r="K212" s="93"/>
      <c r="L212" s="93"/>
      <c r="M212" s="93"/>
    </row>
    <row r="213" spans="1:13" s="52" customFormat="1" ht="24">
      <c r="A213" s="21" t="s">
        <v>491</v>
      </c>
      <c r="B213" s="30">
        <v>800</v>
      </c>
      <c r="C213" s="20" t="s">
        <v>8</v>
      </c>
      <c r="D213" s="20" t="s">
        <v>5</v>
      </c>
      <c r="E213" s="20" t="s">
        <v>207</v>
      </c>
      <c r="F213" s="23"/>
      <c r="G213" s="100">
        <f>G214</f>
        <v>13566.5</v>
      </c>
      <c r="H213" s="100">
        <f>H214</f>
        <v>44972</v>
      </c>
      <c r="I213" s="100">
        <f t="shared" si="59"/>
        <v>58538.5</v>
      </c>
    </row>
    <row r="214" spans="1:13" s="52" customFormat="1" ht="15" customHeight="1">
      <c r="A214" s="21" t="s">
        <v>456</v>
      </c>
      <c r="B214" s="30">
        <v>800</v>
      </c>
      <c r="C214" s="20" t="s">
        <v>8</v>
      </c>
      <c r="D214" s="20" t="s">
        <v>5</v>
      </c>
      <c r="E214" s="20" t="s">
        <v>457</v>
      </c>
      <c r="F214" s="23"/>
      <c r="G214" s="100">
        <f>G215+G220+G225+G230+G236+G233</f>
        <v>13566.5</v>
      </c>
      <c r="H214" s="100">
        <f>H215+H220+H225+H230+H236+H233</f>
        <v>44972</v>
      </c>
      <c r="I214" s="100">
        <f t="shared" si="59"/>
        <v>58538.5</v>
      </c>
    </row>
    <row r="215" spans="1:13" s="52" customFormat="1" ht="36" hidden="1">
      <c r="A215" s="21" t="s">
        <v>353</v>
      </c>
      <c r="B215" s="30">
        <v>800</v>
      </c>
      <c r="C215" s="20" t="s">
        <v>8</v>
      </c>
      <c r="D215" s="20" t="s">
        <v>5</v>
      </c>
      <c r="E215" s="20" t="s">
        <v>458</v>
      </c>
      <c r="F215" s="23"/>
      <c r="G215" s="100">
        <f>G216+G218</f>
        <v>0</v>
      </c>
      <c r="H215" s="100">
        <f>H216+H218</f>
        <v>0</v>
      </c>
      <c r="I215" s="100">
        <f t="shared" si="59"/>
        <v>0</v>
      </c>
    </row>
    <row r="216" spans="1:13" s="52" customFormat="1" ht="12" hidden="1">
      <c r="A216" s="21" t="s">
        <v>272</v>
      </c>
      <c r="B216" s="30">
        <v>800</v>
      </c>
      <c r="C216" s="20" t="s">
        <v>8</v>
      </c>
      <c r="D216" s="20" t="s">
        <v>5</v>
      </c>
      <c r="E216" s="20" t="s">
        <v>458</v>
      </c>
      <c r="F216" s="23" t="s">
        <v>125</v>
      </c>
      <c r="G216" s="100">
        <f>G217</f>
        <v>0</v>
      </c>
      <c r="H216" s="100">
        <f>H217</f>
        <v>0</v>
      </c>
      <c r="I216" s="100">
        <f t="shared" si="59"/>
        <v>0</v>
      </c>
    </row>
    <row r="217" spans="1:13" s="52" customFormat="1" ht="12" hidden="1">
      <c r="A217" s="21" t="s">
        <v>127</v>
      </c>
      <c r="B217" s="30">
        <v>800</v>
      </c>
      <c r="C217" s="20" t="s">
        <v>8</v>
      </c>
      <c r="D217" s="20" t="s">
        <v>5</v>
      </c>
      <c r="E217" s="20" t="s">
        <v>458</v>
      </c>
      <c r="F217" s="23" t="s">
        <v>126</v>
      </c>
      <c r="G217" s="100">
        <v>0</v>
      </c>
      <c r="H217" s="100"/>
      <c r="I217" s="100">
        <f t="shared" si="59"/>
        <v>0</v>
      </c>
    </row>
    <row r="218" spans="1:13" s="52" customFormat="1" ht="12" hidden="1">
      <c r="A218" s="21" t="s">
        <v>70</v>
      </c>
      <c r="B218" s="30">
        <v>800</v>
      </c>
      <c r="C218" s="20" t="s">
        <v>8</v>
      </c>
      <c r="D218" s="20" t="s">
        <v>5</v>
      </c>
      <c r="E218" s="20" t="s">
        <v>458</v>
      </c>
      <c r="F218" s="23" t="s">
        <v>22</v>
      </c>
      <c r="G218" s="100">
        <f>G219</f>
        <v>0</v>
      </c>
      <c r="H218" s="100">
        <f>H219</f>
        <v>0</v>
      </c>
      <c r="I218" s="100">
        <f t="shared" si="59"/>
        <v>0</v>
      </c>
    </row>
    <row r="219" spans="1:13" s="52" customFormat="1" ht="12" hidden="1">
      <c r="A219" s="21" t="s">
        <v>71</v>
      </c>
      <c r="B219" s="30">
        <v>800</v>
      </c>
      <c r="C219" s="20" t="s">
        <v>8</v>
      </c>
      <c r="D219" s="20" t="s">
        <v>5</v>
      </c>
      <c r="E219" s="20" t="s">
        <v>458</v>
      </c>
      <c r="F219" s="23" t="s">
        <v>69</v>
      </c>
      <c r="G219" s="100">
        <v>0</v>
      </c>
      <c r="H219" s="100"/>
      <c r="I219" s="100">
        <f t="shared" si="59"/>
        <v>0</v>
      </c>
    </row>
    <row r="220" spans="1:13" s="52" customFormat="1" ht="36" hidden="1">
      <c r="A220" s="21" t="s">
        <v>354</v>
      </c>
      <c r="B220" s="30">
        <v>800</v>
      </c>
      <c r="C220" s="20" t="s">
        <v>8</v>
      </c>
      <c r="D220" s="20" t="s">
        <v>5</v>
      </c>
      <c r="E220" s="20" t="s">
        <v>459</v>
      </c>
      <c r="F220" s="23"/>
      <c r="G220" s="100">
        <f>G221+G223</f>
        <v>0</v>
      </c>
      <c r="H220" s="100">
        <f>H221+H223</f>
        <v>0</v>
      </c>
      <c r="I220" s="100">
        <f t="shared" si="59"/>
        <v>0</v>
      </c>
    </row>
    <row r="221" spans="1:13" s="52" customFormat="1" ht="12" hidden="1">
      <c r="A221" s="21" t="s">
        <v>272</v>
      </c>
      <c r="B221" s="30">
        <v>800</v>
      </c>
      <c r="C221" s="20" t="s">
        <v>8</v>
      </c>
      <c r="D221" s="20" t="s">
        <v>5</v>
      </c>
      <c r="E221" s="20" t="s">
        <v>459</v>
      </c>
      <c r="F221" s="23" t="s">
        <v>125</v>
      </c>
      <c r="G221" s="100">
        <f>G222</f>
        <v>0</v>
      </c>
      <c r="H221" s="100">
        <f>H222</f>
        <v>0</v>
      </c>
      <c r="I221" s="100">
        <f t="shared" si="59"/>
        <v>0</v>
      </c>
    </row>
    <row r="222" spans="1:13" s="52" customFormat="1" ht="12" hidden="1">
      <c r="A222" s="21" t="s">
        <v>127</v>
      </c>
      <c r="B222" s="30">
        <v>800</v>
      </c>
      <c r="C222" s="20" t="s">
        <v>8</v>
      </c>
      <c r="D222" s="20" t="s">
        <v>5</v>
      </c>
      <c r="E222" s="20" t="s">
        <v>459</v>
      </c>
      <c r="F222" s="23" t="s">
        <v>126</v>
      </c>
      <c r="G222" s="100">
        <v>0</v>
      </c>
      <c r="H222" s="100"/>
      <c r="I222" s="100">
        <f t="shared" si="59"/>
        <v>0</v>
      </c>
    </row>
    <row r="223" spans="1:13" s="52" customFormat="1" ht="12" hidden="1">
      <c r="A223" s="21" t="s">
        <v>70</v>
      </c>
      <c r="B223" s="30">
        <v>800</v>
      </c>
      <c r="C223" s="20" t="s">
        <v>8</v>
      </c>
      <c r="D223" s="20" t="s">
        <v>5</v>
      </c>
      <c r="E223" s="20" t="s">
        <v>459</v>
      </c>
      <c r="F223" s="23" t="s">
        <v>22</v>
      </c>
      <c r="G223" s="100">
        <f>G224</f>
        <v>0</v>
      </c>
      <c r="H223" s="100">
        <f>H224</f>
        <v>0</v>
      </c>
      <c r="I223" s="100">
        <f t="shared" si="59"/>
        <v>0</v>
      </c>
    </row>
    <row r="224" spans="1:13" s="52" customFormat="1" ht="12" hidden="1">
      <c r="A224" s="21" t="s">
        <v>71</v>
      </c>
      <c r="B224" s="30">
        <v>800</v>
      </c>
      <c r="C224" s="20" t="s">
        <v>8</v>
      </c>
      <c r="D224" s="20" t="s">
        <v>5</v>
      </c>
      <c r="E224" s="20" t="s">
        <v>459</v>
      </c>
      <c r="F224" s="23" t="s">
        <v>69</v>
      </c>
      <c r="G224" s="100">
        <v>0</v>
      </c>
      <c r="H224" s="100"/>
      <c r="I224" s="100">
        <f t="shared" si="59"/>
        <v>0</v>
      </c>
    </row>
    <row r="225" spans="1:9" s="52" customFormat="1" ht="36" hidden="1">
      <c r="A225" s="21" t="s">
        <v>352</v>
      </c>
      <c r="B225" s="30">
        <v>800</v>
      </c>
      <c r="C225" s="20" t="s">
        <v>8</v>
      </c>
      <c r="D225" s="20" t="s">
        <v>5</v>
      </c>
      <c r="E225" s="20" t="s">
        <v>460</v>
      </c>
      <c r="F225" s="23"/>
      <c r="G225" s="100">
        <f>G226+G228</f>
        <v>0</v>
      </c>
      <c r="H225" s="100">
        <f>H226+H228</f>
        <v>0</v>
      </c>
      <c r="I225" s="100">
        <f t="shared" si="59"/>
        <v>0</v>
      </c>
    </row>
    <row r="226" spans="1:9" s="52" customFormat="1" ht="12" hidden="1">
      <c r="A226" s="21" t="s">
        <v>272</v>
      </c>
      <c r="B226" s="30">
        <v>800</v>
      </c>
      <c r="C226" s="20" t="s">
        <v>8</v>
      </c>
      <c r="D226" s="20" t="s">
        <v>5</v>
      </c>
      <c r="E226" s="20" t="s">
        <v>460</v>
      </c>
      <c r="F226" s="23" t="s">
        <v>125</v>
      </c>
      <c r="G226" s="100">
        <f>G227</f>
        <v>0</v>
      </c>
      <c r="H226" s="100">
        <f>H227</f>
        <v>0</v>
      </c>
      <c r="I226" s="100">
        <f t="shared" si="59"/>
        <v>0</v>
      </c>
    </row>
    <row r="227" spans="1:9" s="52" customFormat="1" ht="12" hidden="1">
      <c r="A227" s="21" t="s">
        <v>127</v>
      </c>
      <c r="B227" s="30">
        <v>800</v>
      </c>
      <c r="C227" s="20" t="s">
        <v>8</v>
      </c>
      <c r="D227" s="20" t="s">
        <v>5</v>
      </c>
      <c r="E227" s="20" t="s">
        <v>460</v>
      </c>
      <c r="F227" s="23" t="s">
        <v>126</v>
      </c>
      <c r="G227" s="100">
        <v>0</v>
      </c>
      <c r="H227" s="100"/>
      <c r="I227" s="100">
        <f t="shared" si="59"/>
        <v>0</v>
      </c>
    </row>
    <row r="228" spans="1:9" s="52" customFormat="1" ht="12" hidden="1">
      <c r="A228" s="21" t="s">
        <v>70</v>
      </c>
      <c r="B228" s="30">
        <v>800</v>
      </c>
      <c r="C228" s="20" t="s">
        <v>8</v>
      </c>
      <c r="D228" s="20" t="s">
        <v>5</v>
      </c>
      <c r="E228" s="20" t="s">
        <v>460</v>
      </c>
      <c r="F228" s="23" t="s">
        <v>22</v>
      </c>
      <c r="G228" s="100">
        <f>G229</f>
        <v>0</v>
      </c>
      <c r="H228" s="100">
        <f>H229</f>
        <v>0</v>
      </c>
      <c r="I228" s="100">
        <f t="shared" si="59"/>
        <v>0</v>
      </c>
    </row>
    <row r="229" spans="1:9" s="52" customFormat="1" ht="12" hidden="1">
      <c r="A229" s="21" t="s">
        <v>71</v>
      </c>
      <c r="B229" s="30">
        <v>800</v>
      </c>
      <c r="C229" s="20" t="s">
        <v>8</v>
      </c>
      <c r="D229" s="20" t="s">
        <v>5</v>
      </c>
      <c r="E229" s="20" t="s">
        <v>460</v>
      </c>
      <c r="F229" s="23" t="s">
        <v>69</v>
      </c>
      <c r="G229" s="100">
        <v>0</v>
      </c>
      <c r="H229" s="100"/>
      <c r="I229" s="100">
        <f t="shared" si="59"/>
        <v>0</v>
      </c>
    </row>
    <row r="230" spans="1:9" s="52" customFormat="1" ht="17.25" hidden="1" customHeight="1">
      <c r="A230" s="21" t="s">
        <v>283</v>
      </c>
      <c r="B230" s="30">
        <v>800</v>
      </c>
      <c r="C230" s="20" t="s">
        <v>8</v>
      </c>
      <c r="D230" s="20" t="s">
        <v>5</v>
      </c>
      <c r="E230" s="80" t="s">
        <v>461</v>
      </c>
      <c r="F230" s="23"/>
      <c r="G230" s="100">
        <f t="shared" ref="G230:H231" si="65">G231</f>
        <v>0</v>
      </c>
      <c r="H230" s="100">
        <f t="shared" si="65"/>
        <v>0</v>
      </c>
      <c r="I230" s="100">
        <f t="shared" si="59"/>
        <v>0</v>
      </c>
    </row>
    <row r="231" spans="1:9" s="52" customFormat="1" ht="12" hidden="1">
      <c r="A231" s="21" t="s">
        <v>272</v>
      </c>
      <c r="B231" s="30">
        <v>800</v>
      </c>
      <c r="C231" s="20" t="s">
        <v>8</v>
      </c>
      <c r="D231" s="20" t="s">
        <v>5</v>
      </c>
      <c r="E231" s="80" t="s">
        <v>461</v>
      </c>
      <c r="F231" s="23" t="s">
        <v>125</v>
      </c>
      <c r="G231" s="100">
        <f t="shared" si="65"/>
        <v>0</v>
      </c>
      <c r="H231" s="100">
        <f t="shared" si="65"/>
        <v>0</v>
      </c>
      <c r="I231" s="100">
        <f t="shared" si="59"/>
        <v>0</v>
      </c>
    </row>
    <row r="232" spans="1:9" s="52" customFormat="1" ht="12" hidden="1">
      <c r="A232" s="21" t="s">
        <v>127</v>
      </c>
      <c r="B232" s="30">
        <v>800</v>
      </c>
      <c r="C232" s="20" t="s">
        <v>8</v>
      </c>
      <c r="D232" s="20" t="s">
        <v>5</v>
      </c>
      <c r="E232" s="80" t="s">
        <v>461</v>
      </c>
      <c r="F232" s="23" t="s">
        <v>126</v>
      </c>
      <c r="G232" s="100">
        <v>0</v>
      </c>
      <c r="H232" s="103"/>
      <c r="I232" s="100">
        <f t="shared" si="59"/>
        <v>0</v>
      </c>
    </row>
    <row r="233" spans="1:9" s="52" customFormat="1" ht="12">
      <c r="A233" s="21" t="s">
        <v>493</v>
      </c>
      <c r="B233" s="30">
        <v>800</v>
      </c>
      <c r="C233" s="20" t="s">
        <v>8</v>
      </c>
      <c r="D233" s="20" t="s">
        <v>5</v>
      </c>
      <c r="E233" s="80" t="s">
        <v>494</v>
      </c>
      <c r="F233" s="23"/>
      <c r="G233" s="100">
        <f>G234</f>
        <v>1538.5</v>
      </c>
      <c r="H233" s="103">
        <f>H234</f>
        <v>0</v>
      </c>
      <c r="I233" s="100">
        <f t="shared" si="59"/>
        <v>1538.5</v>
      </c>
    </row>
    <row r="234" spans="1:9" s="52" customFormat="1" ht="12">
      <c r="A234" s="21" t="s">
        <v>272</v>
      </c>
      <c r="B234" s="30">
        <v>800</v>
      </c>
      <c r="C234" s="20" t="s">
        <v>8</v>
      </c>
      <c r="D234" s="20" t="s">
        <v>5</v>
      </c>
      <c r="E234" s="80" t="s">
        <v>494</v>
      </c>
      <c r="F234" s="23" t="s">
        <v>125</v>
      </c>
      <c r="G234" s="100">
        <f>G235</f>
        <v>1538.5</v>
      </c>
      <c r="H234" s="100">
        <f>H235</f>
        <v>0</v>
      </c>
      <c r="I234" s="100">
        <f t="shared" si="59"/>
        <v>1538.5</v>
      </c>
    </row>
    <row r="235" spans="1:9" s="52" customFormat="1" ht="12">
      <c r="A235" s="21" t="s">
        <v>127</v>
      </c>
      <c r="B235" s="30">
        <v>800</v>
      </c>
      <c r="C235" s="20" t="s">
        <v>8</v>
      </c>
      <c r="D235" s="20" t="s">
        <v>5</v>
      </c>
      <c r="E235" s="80" t="s">
        <v>494</v>
      </c>
      <c r="F235" s="23" t="s">
        <v>126</v>
      </c>
      <c r="G235" s="100">
        <v>1538.5</v>
      </c>
      <c r="H235" s="103"/>
      <c r="I235" s="100">
        <f t="shared" si="59"/>
        <v>1538.5</v>
      </c>
    </row>
    <row r="236" spans="1:9" s="52" customFormat="1" ht="15.75" customHeight="1">
      <c r="A236" s="21" t="s">
        <v>469</v>
      </c>
      <c r="B236" s="30">
        <v>800</v>
      </c>
      <c r="C236" s="20" t="s">
        <v>8</v>
      </c>
      <c r="D236" s="20" t="s">
        <v>5</v>
      </c>
      <c r="E236" s="80" t="s">
        <v>468</v>
      </c>
      <c r="F236" s="23"/>
      <c r="G236" s="100">
        <f>G237+G242+G247</f>
        <v>12028</v>
      </c>
      <c r="H236" s="100">
        <f>H237+H242+H247</f>
        <v>44972</v>
      </c>
      <c r="I236" s="100">
        <f t="shared" si="59"/>
        <v>57000</v>
      </c>
    </row>
    <row r="237" spans="1:9" s="52" customFormat="1" ht="36">
      <c r="A237" s="21" t="s">
        <v>353</v>
      </c>
      <c r="B237" s="30">
        <v>800</v>
      </c>
      <c r="C237" s="20" t="s">
        <v>8</v>
      </c>
      <c r="D237" s="20" t="s">
        <v>5</v>
      </c>
      <c r="E237" s="80" t="s">
        <v>470</v>
      </c>
      <c r="F237" s="23"/>
      <c r="G237" s="100">
        <f>G238+G240</f>
        <v>11760</v>
      </c>
      <c r="H237" s="100">
        <f>H238+H240</f>
        <v>44100</v>
      </c>
      <c r="I237" s="100">
        <f t="shared" si="59"/>
        <v>55860</v>
      </c>
    </row>
    <row r="238" spans="1:9" s="52" customFormat="1" ht="12">
      <c r="A238" s="21" t="s">
        <v>272</v>
      </c>
      <c r="B238" s="30">
        <v>800</v>
      </c>
      <c r="C238" s="20" t="s">
        <v>8</v>
      </c>
      <c r="D238" s="20" t="s">
        <v>5</v>
      </c>
      <c r="E238" s="80" t="s">
        <v>470</v>
      </c>
      <c r="F238" s="23" t="s">
        <v>125</v>
      </c>
      <c r="G238" s="100">
        <f>G239</f>
        <v>0</v>
      </c>
      <c r="H238" s="100">
        <f>H239</f>
        <v>14700</v>
      </c>
      <c r="I238" s="100">
        <f t="shared" si="59"/>
        <v>14700</v>
      </c>
    </row>
    <row r="239" spans="1:9" s="52" customFormat="1" ht="12">
      <c r="A239" s="21" t="s">
        <v>127</v>
      </c>
      <c r="B239" s="30">
        <v>800</v>
      </c>
      <c r="C239" s="20" t="s">
        <v>8</v>
      </c>
      <c r="D239" s="20" t="s">
        <v>5</v>
      </c>
      <c r="E239" s="80" t="s">
        <v>470</v>
      </c>
      <c r="F239" s="23" t="s">
        <v>126</v>
      </c>
      <c r="G239" s="100">
        <v>0</v>
      </c>
      <c r="H239" s="100">
        <v>14700</v>
      </c>
      <c r="I239" s="100">
        <f t="shared" si="59"/>
        <v>14700</v>
      </c>
    </row>
    <row r="240" spans="1:9" s="52" customFormat="1" ht="12">
      <c r="A240" s="21" t="s">
        <v>70</v>
      </c>
      <c r="B240" s="30">
        <v>800</v>
      </c>
      <c r="C240" s="20" t="s">
        <v>8</v>
      </c>
      <c r="D240" s="20" t="s">
        <v>5</v>
      </c>
      <c r="E240" s="80" t="s">
        <v>470</v>
      </c>
      <c r="F240" s="23" t="s">
        <v>22</v>
      </c>
      <c r="G240" s="100">
        <f>G241</f>
        <v>11760</v>
      </c>
      <c r="H240" s="100">
        <f>H241</f>
        <v>29400</v>
      </c>
      <c r="I240" s="100">
        <f t="shared" si="59"/>
        <v>41160</v>
      </c>
    </row>
    <row r="241" spans="1:13" s="52" customFormat="1" ht="12">
      <c r="A241" s="21" t="s">
        <v>71</v>
      </c>
      <c r="B241" s="30">
        <v>800</v>
      </c>
      <c r="C241" s="20" t="s">
        <v>8</v>
      </c>
      <c r="D241" s="20" t="s">
        <v>5</v>
      </c>
      <c r="E241" s="80" t="s">
        <v>470</v>
      </c>
      <c r="F241" s="23" t="s">
        <v>69</v>
      </c>
      <c r="G241" s="100">
        <v>11760</v>
      </c>
      <c r="H241" s="103">
        <f>29400</f>
        <v>29400</v>
      </c>
      <c r="I241" s="100">
        <f t="shared" si="59"/>
        <v>41160</v>
      </c>
    </row>
    <row r="242" spans="1:13" s="52" customFormat="1" ht="36">
      <c r="A242" s="21" t="s">
        <v>354</v>
      </c>
      <c r="B242" s="30">
        <v>800</v>
      </c>
      <c r="C242" s="20" t="s">
        <v>8</v>
      </c>
      <c r="D242" s="20" t="s">
        <v>5</v>
      </c>
      <c r="E242" s="20" t="s">
        <v>471</v>
      </c>
      <c r="F242" s="23"/>
      <c r="G242" s="100">
        <f>G243+G245</f>
        <v>228</v>
      </c>
      <c r="H242" s="100">
        <f>H243+H245</f>
        <v>855</v>
      </c>
      <c r="I242" s="100">
        <f t="shared" si="59"/>
        <v>1083</v>
      </c>
    </row>
    <row r="243" spans="1:13" s="52" customFormat="1" ht="12">
      <c r="A243" s="21" t="s">
        <v>272</v>
      </c>
      <c r="B243" s="30">
        <v>800</v>
      </c>
      <c r="C243" s="20" t="s">
        <v>8</v>
      </c>
      <c r="D243" s="20" t="s">
        <v>5</v>
      </c>
      <c r="E243" s="20" t="s">
        <v>471</v>
      </c>
      <c r="F243" s="23" t="s">
        <v>125</v>
      </c>
      <c r="G243" s="100">
        <f>G244</f>
        <v>0</v>
      </c>
      <c r="H243" s="103">
        <f>H244</f>
        <v>285</v>
      </c>
      <c r="I243" s="100">
        <f t="shared" si="59"/>
        <v>285</v>
      </c>
    </row>
    <row r="244" spans="1:13" s="52" customFormat="1" ht="12">
      <c r="A244" s="21" t="s">
        <v>127</v>
      </c>
      <c r="B244" s="30">
        <v>800</v>
      </c>
      <c r="C244" s="20" t="s">
        <v>8</v>
      </c>
      <c r="D244" s="20" t="s">
        <v>5</v>
      </c>
      <c r="E244" s="20" t="s">
        <v>471</v>
      </c>
      <c r="F244" s="23" t="s">
        <v>126</v>
      </c>
      <c r="G244" s="100">
        <v>0</v>
      </c>
      <c r="H244" s="103">
        <v>285</v>
      </c>
      <c r="I244" s="100">
        <f t="shared" si="59"/>
        <v>285</v>
      </c>
    </row>
    <row r="245" spans="1:13" s="52" customFormat="1" ht="12">
      <c r="A245" s="21" t="s">
        <v>70</v>
      </c>
      <c r="B245" s="30">
        <v>800</v>
      </c>
      <c r="C245" s="20" t="s">
        <v>8</v>
      </c>
      <c r="D245" s="20" t="s">
        <v>5</v>
      </c>
      <c r="E245" s="20" t="s">
        <v>471</v>
      </c>
      <c r="F245" s="23" t="s">
        <v>22</v>
      </c>
      <c r="G245" s="100">
        <f>G246</f>
        <v>228</v>
      </c>
      <c r="H245" s="100">
        <f>H246</f>
        <v>570</v>
      </c>
      <c r="I245" s="100">
        <f t="shared" si="59"/>
        <v>798</v>
      </c>
    </row>
    <row r="246" spans="1:13" s="52" customFormat="1" ht="12">
      <c r="A246" s="21" t="s">
        <v>71</v>
      </c>
      <c r="B246" s="30">
        <v>800</v>
      </c>
      <c r="C246" s="20" t="s">
        <v>8</v>
      </c>
      <c r="D246" s="20" t="s">
        <v>5</v>
      </c>
      <c r="E246" s="20" t="s">
        <v>471</v>
      </c>
      <c r="F246" s="23" t="s">
        <v>69</v>
      </c>
      <c r="G246" s="100">
        <v>228</v>
      </c>
      <c r="H246" s="103">
        <f>570</f>
        <v>570</v>
      </c>
      <c r="I246" s="100">
        <f t="shared" si="59"/>
        <v>798</v>
      </c>
    </row>
    <row r="247" spans="1:13" s="52" customFormat="1" ht="29.25" customHeight="1">
      <c r="A247" s="21" t="s">
        <v>352</v>
      </c>
      <c r="B247" s="30">
        <v>800</v>
      </c>
      <c r="C247" s="20" t="s">
        <v>8</v>
      </c>
      <c r="D247" s="20" t="s">
        <v>5</v>
      </c>
      <c r="E247" s="20" t="s">
        <v>472</v>
      </c>
      <c r="F247" s="23"/>
      <c r="G247" s="100">
        <f>G248+G250</f>
        <v>40</v>
      </c>
      <c r="H247" s="100">
        <f>H248+H250</f>
        <v>17</v>
      </c>
      <c r="I247" s="100">
        <f t="shared" si="59"/>
        <v>57</v>
      </c>
    </row>
    <row r="248" spans="1:13" s="52" customFormat="1" ht="12">
      <c r="A248" s="21" t="s">
        <v>272</v>
      </c>
      <c r="B248" s="30">
        <v>800</v>
      </c>
      <c r="C248" s="20" t="s">
        <v>8</v>
      </c>
      <c r="D248" s="20" t="s">
        <v>5</v>
      </c>
      <c r="E248" s="20" t="s">
        <v>472</v>
      </c>
      <c r="F248" s="23" t="s">
        <v>125</v>
      </c>
      <c r="G248" s="100">
        <f>G249</f>
        <v>0</v>
      </c>
      <c r="H248" s="100">
        <f>H249</f>
        <v>15</v>
      </c>
      <c r="I248" s="100">
        <f t="shared" si="59"/>
        <v>15</v>
      </c>
    </row>
    <row r="249" spans="1:13" s="52" customFormat="1" ht="12">
      <c r="A249" s="21" t="s">
        <v>127</v>
      </c>
      <c r="B249" s="30">
        <v>800</v>
      </c>
      <c r="C249" s="20" t="s">
        <v>8</v>
      </c>
      <c r="D249" s="20" t="s">
        <v>5</v>
      </c>
      <c r="E249" s="20" t="s">
        <v>472</v>
      </c>
      <c r="F249" s="23" t="s">
        <v>126</v>
      </c>
      <c r="G249" s="100">
        <v>0</v>
      </c>
      <c r="H249" s="100">
        <f>15</f>
        <v>15</v>
      </c>
      <c r="I249" s="100">
        <f t="shared" si="59"/>
        <v>15</v>
      </c>
    </row>
    <row r="250" spans="1:13" s="52" customFormat="1" ht="12">
      <c r="A250" s="21" t="s">
        <v>70</v>
      </c>
      <c r="B250" s="30">
        <v>800</v>
      </c>
      <c r="C250" s="20" t="s">
        <v>8</v>
      </c>
      <c r="D250" s="20" t="s">
        <v>5</v>
      </c>
      <c r="E250" s="20" t="s">
        <v>472</v>
      </c>
      <c r="F250" s="23" t="s">
        <v>22</v>
      </c>
      <c r="G250" s="100">
        <f>G251</f>
        <v>40</v>
      </c>
      <c r="H250" s="100">
        <f>H251</f>
        <v>2</v>
      </c>
      <c r="I250" s="100">
        <f t="shared" si="59"/>
        <v>42</v>
      </c>
    </row>
    <row r="251" spans="1:13" s="52" customFormat="1" ht="12">
      <c r="A251" s="21" t="s">
        <v>71</v>
      </c>
      <c r="B251" s="30">
        <v>800</v>
      </c>
      <c r="C251" s="20" t="s">
        <v>8</v>
      </c>
      <c r="D251" s="20" t="s">
        <v>5</v>
      </c>
      <c r="E251" s="20" t="s">
        <v>472</v>
      </c>
      <c r="F251" s="23" t="s">
        <v>69</v>
      </c>
      <c r="G251" s="100">
        <v>40</v>
      </c>
      <c r="H251" s="100">
        <f>2</f>
        <v>2</v>
      </c>
      <c r="I251" s="100">
        <f t="shared" si="59"/>
        <v>42</v>
      </c>
    </row>
    <row r="252" spans="1:13" s="56" customFormat="1" ht="12">
      <c r="A252" s="22" t="s">
        <v>129</v>
      </c>
      <c r="B252" s="34">
        <v>800</v>
      </c>
      <c r="C252" s="18" t="s">
        <v>8</v>
      </c>
      <c r="D252" s="18" t="s">
        <v>6</v>
      </c>
      <c r="E252" s="18"/>
      <c r="F252" s="42"/>
      <c r="G252" s="99">
        <f>G258+G253</f>
        <v>7747.7000000000007</v>
      </c>
      <c r="H252" s="99">
        <f>H258+H253</f>
        <v>236.3</v>
      </c>
      <c r="I252" s="99">
        <f t="shared" si="59"/>
        <v>7984.0000000000009</v>
      </c>
      <c r="J252" s="93"/>
      <c r="K252" s="93"/>
      <c r="L252" s="93"/>
      <c r="M252" s="93"/>
    </row>
    <row r="253" spans="1:13" s="56" customFormat="1" ht="24">
      <c r="A253" s="21" t="s">
        <v>491</v>
      </c>
      <c r="B253" s="30">
        <v>800</v>
      </c>
      <c r="C253" s="20" t="s">
        <v>8</v>
      </c>
      <c r="D253" s="20" t="s">
        <v>6</v>
      </c>
      <c r="E253" s="20" t="s">
        <v>207</v>
      </c>
      <c r="F253" s="23"/>
      <c r="G253" s="100">
        <f t="shared" ref="G253:H256" si="66">G254</f>
        <v>542</v>
      </c>
      <c r="H253" s="100">
        <f t="shared" si="66"/>
        <v>591.6</v>
      </c>
      <c r="I253" s="100">
        <f t="shared" si="59"/>
        <v>1133.5999999999999</v>
      </c>
      <c r="J253" s="93"/>
      <c r="K253" s="93"/>
      <c r="L253" s="93"/>
      <c r="M253" s="93"/>
    </row>
    <row r="254" spans="1:13" s="56" customFormat="1" ht="12">
      <c r="A254" s="21" t="s">
        <v>456</v>
      </c>
      <c r="B254" s="30">
        <v>800</v>
      </c>
      <c r="C254" s="20" t="s">
        <v>8</v>
      </c>
      <c r="D254" s="20" t="s">
        <v>6</v>
      </c>
      <c r="E254" s="20" t="s">
        <v>457</v>
      </c>
      <c r="F254" s="23"/>
      <c r="G254" s="100">
        <f t="shared" si="66"/>
        <v>542</v>
      </c>
      <c r="H254" s="100">
        <f t="shared" si="66"/>
        <v>591.6</v>
      </c>
      <c r="I254" s="100">
        <f t="shared" si="59"/>
        <v>1133.5999999999999</v>
      </c>
      <c r="J254" s="93"/>
      <c r="K254" s="93"/>
      <c r="L254" s="93"/>
      <c r="M254" s="93"/>
    </row>
    <row r="255" spans="1:13" s="56" customFormat="1" ht="12">
      <c r="A255" s="21" t="s">
        <v>196</v>
      </c>
      <c r="B255" s="30">
        <v>800</v>
      </c>
      <c r="C255" s="20" t="s">
        <v>8</v>
      </c>
      <c r="D255" s="20" t="s">
        <v>6</v>
      </c>
      <c r="E255" s="20" t="s">
        <v>512</v>
      </c>
      <c r="F255" s="23"/>
      <c r="G255" s="100">
        <f t="shared" si="66"/>
        <v>542</v>
      </c>
      <c r="H255" s="100">
        <f t="shared" si="66"/>
        <v>591.6</v>
      </c>
      <c r="I255" s="100">
        <f t="shared" si="59"/>
        <v>1133.5999999999999</v>
      </c>
      <c r="J255" s="93"/>
      <c r="K255" s="93"/>
      <c r="L255" s="93"/>
      <c r="M255" s="93"/>
    </row>
    <row r="256" spans="1:13" s="56" customFormat="1" ht="12">
      <c r="A256" s="21" t="s">
        <v>489</v>
      </c>
      <c r="B256" s="30">
        <v>800</v>
      </c>
      <c r="C256" s="20" t="s">
        <v>8</v>
      </c>
      <c r="D256" s="20" t="s">
        <v>6</v>
      </c>
      <c r="E256" s="20" t="s">
        <v>512</v>
      </c>
      <c r="F256" s="23" t="s">
        <v>66</v>
      </c>
      <c r="G256" s="100">
        <f t="shared" si="66"/>
        <v>542</v>
      </c>
      <c r="H256" s="100">
        <f t="shared" si="66"/>
        <v>591.6</v>
      </c>
      <c r="I256" s="100">
        <f t="shared" si="59"/>
        <v>1133.5999999999999</v>
      </c>
      <c r="J256" s="93"/>
      <c r="K256" s="93"/>
      <c r="L256" s="93"/>
      <c r="M256" s="93"/>
    </row>
    <row r="257" spans="1:13" s="56" customFormat="1" ht="12">
      <c r="A257" s="21" t="s">
        <v>87</v>
      </c>
      <c r="B257" s="30">
        <v>800</v>
      </c>
      <c r="C257" s="20" t="s">
        <v>8</v>
      </c>
      <c r="D257" s="20" t="s">
        <v>6</v>
      </c>
      <c r="E257" s="20" t="s">
        <v>512</v>
      </c>
      <c r="F257" s="23" t="s">
        <v>67</v>
      </c>
      <c r="G257" s="100">
        <v>542</v>
      </c>
      <c r="H257" s="100">
        <f>591.6</f>
        <v>591.6</v>
      </c>
      <c r="I257" s="100">
        <f t="shared" si="59"/>
        <v>1133.5999999999999</v>
      </c>
      <c r="J257" s="93"/>
      <c r="K257" s="93"/>
      <c r="L257" s="93"/>
      <c r="M257" s="93"/>
    </row>
    <row r="258" spans="1:13" s="52" customFormat="1" ht="24">
      <c r="A258" s="21" t="s">
        <v>502</v>
      </c>
      <c r="B258" s="30">
        <v>800</v>
      </c>
      <c r="C258" s="20" t="s">
        <v>8</v>
      </c>
      <c r="D258" s="20" t="s">
        <v>6</v>
      </c>
      <c r="E258" s="20" t="s">
        <v>317</v>
      </c>
      <c r="F258" s="23"/>
      <c r="G258" s="100">
        <f>G259+G264+G275+G272+G267</f>
        <v>7205.7000000000007</v>
      </c>
      <c r="H258" s="100">
        <f>H259+H264+H275+H272+H267</f>
        <v>-355.3</v>
      </c>
      <c r="I258" s="100">
        <f t="shared" si="59"/>
        <v>6850.4000000000005</v>
      </c>
    </row>
    <row r="259" spans="1:13" s="2" customFormat="1" ht="12">
      <c r="A259" s="21" t="s">
        <v>196</v>
      </c>
      <c r="B259" s="30">
        <v>800</v>
      </c>
      <c r="C259" s="20" t="s">
        <v>8</v>
      </c>
      <c r="D259" s="20" t="s">
        <v>6</v>
      </c>
      <c r="E259" s="20" t="s">
        <v>318</v>
      </c>
      <c r="F259" s="23"/>
      <c r="G259" s="100">
        <f>G260+G262</f>
        <v>1736.1</v>
      </c>
      <c r="H259" s="100">
        <f>H260+H262</f>
        <v>-45.300000000000004</v>
      </c>
      <c r="I259" s="100">
        <f t="shared" si="59"/>
        <v>1690.8</v>
      </c>
    </row>
    <row r="260" spans="1:13" s="2" customFormat="1" ht="12">
      <c r="A260" s="21" t="s">
        <v>489</v>
      </c>
      <c r="B260" s="30">
        <v>800</v>
      </c>
      <c r="C260" s="20" t="s">
        <v>8</v>
      </c>
      <c r="D260" s="20" t="s">
        <v>6</v>
      </c>
      <c r="E260" s="20" t="s">
        <v>318</v>
      </c>
      <c r="F260" s="23" t="s">
        <v>66</v>
      </c>
      <c r="G260" s="100">
        <f t="shared" ref="G260:H260" si="67">G261</f>
        <v>1736.1</v>
      </c>
      <c r="H260" s="100">
        <f t="shared" si="67"/>
        <v>-45.300000000000004</v>
      </c>
      <c r="I260" s="100">
        <f t="shared" si="59"/>
        <v>1690.8</v>
      </c>
    </row>
    <row r="261" spans="1:13" s="2" customFormat="1" ht="12">
      <c r="A261" s="21" t="s">
        <v>87</v>
      </c>
      <c r="B261" s="30">
        <v>800</v>
      </c>
      <c r="C261" s="20" t="s">
        <v>8</v>
      </c>
      <c r="D261" s="20" t="s">
        <v>6</v>
      </c>
      <c r="E261" s="20" t="s">
        <v>318</v>
      </c>
      <c r="F261" s="23" t="s">
        <v>67</v>
      </c>
      <c r="G261" s="100">
        <v>1736.1</v>
      </c>
      <c r="H261" s="101">
        <f>-45.2-0.1</f>
        <v>-45.300000000000004</v>
      </c>
      <c r="I261" s="100">
        <f t="shared" si="59"/>
        <v>1690.8</v>
      </c>
    </row>
    <row r="262" spans="1:13" s="2" customFormat="1" ht="12" hidden="1">
      <c r="A262" s="21" t="s">
        <v>272</v>
      </c>
      <c r="B262" s="30">
        <v>800</v>
      </c>
      <c r="C262" s="20" t="s">
        <v>8</v>
      </c>
      <c r="D262" s="20" t="s">
        <v>6</v>
      </c>
      <c r="E262" s="20" t="s">
        <v>318</v>
      </c>
      <c r="F262" s="23" t="s">
        <v>125</v>
      </c>
      <c r="G262" s="100">
        <f>G263</f>
        <v>0</v>
      </c>
      <c r="H262" s="100">
        <f>H263</f>
        <v>0</v>
      </c>
      <c r="I262" s="100">
        <f t="shared" ref="I262:I383" si="68">G262+H262</f>
        <v>0</v>
      </c>
    </row>
    <row r="263" spans="1:13" s="2" customFormat="1" ht="12" hidden="1">
      <c r="A263" s="21" t="s">
        <v>127</v>
      </c>
      <c r="B263" s="30">
        <v>800</v>
      </c>
      <c r="C263" s="20" t="s">
        <v>8</v>
      </c>
      <c r="D263" s="20" t="s">
        <v>6</v>
      </c>
      <c r="E263" s="20" t="s">
        <v>318</v>
      </c>
      <c r="F263" s="23" t="s">
        <v>126</v>
      </c>
      <c r="G263" s="100"/>
      <c r="H263" s="101"/>
      <c r="I263" s="100">
        <f t="shared" si="68"/>
        <v>0</v>
      </c>
    </row>
    <row r="264" spans="1:13" s="2" customFormat="1" ht="12" hidden="1">
      <c r="A264" s="24" t="s">
        <v>336</v>
      </c>
      <c r="B264" s="30">
        <v>800</v>
      </c>
      <c r="C264" s="20" t="s">
        <v>8</v>
      </c>
      <c r="D264" s="20" t="s">
        <v>6</v>
      </c>
      <c r="E264" s="20" t="s">
        <v>335</v>
      </c>
      <c r="F264" s="23"/>
      <c r="G264" s="100">
        <f>G265</f>
        <v>310</v>
      </c>
      <c r="H264" s="100">
        <f>H265</f>
        <v>-310</v>
      </c>
      <c r="I264" s="100">
        <f t="shared" si="68"/>
        <v>0</v>
      </c>
    </row>
    <row r="265" spans="1:13" s="2" customFormat="1" ht="12" hidden="1">
      <c r="A265" s="21" t="s">
        <v>70</v>
      </c>
      <c r="B265" s="30">
        <v>800</v>
      </c>
      <c r="C265" s="20" t="s">
        <v>8</v>
      </c>
      <c r="D265" s="20" t="s">
        <v>6</v>
      </c>
      <c r="E265" s="20" t="s">
        <v>335</v>
      </c>
      <c r="F265" s="23" t="s">
        <v>22</v>
      </c>
      <c r="G265" s="100">
        <f>G266</f>
        <v>310</v>
      </c>
      <c r="H265" s="100">
        <f>H266</f>
        <v>-310</v>
      </c>
      <c r="I265" s="100">
        <f t="shared" si="68"/>
        <v>0</v>
      </c>
    </row>
    <row r="266" spans="1:13" s="2" customFormat="1" ht="12" hidden="1">
      <c r="A266" s="21" t="s">
        <v>118</v>
      </c>
      <c r="B266" s="30">
        <v>800</v>
      </c>
      <c r="C266" s="20" t="s">
        <v>8</v>
      </c>
      <c r="D266" s="20" t="s">
        <v>6</v>
      </c>
      <c r="E266" s="20" t="s">
        <v>335</v>
      </c>
      <c r="F266" s="23" t="s">
        <v>75</v>
      </c>
      <c r="G266" s="100">
        <v>310</v>
      </c>
      <c r="H266" s="101">
        <f>-310</f>
        <v>-310</v>
      </c>
      <c r="I266" s="100">
        <f>G266+H266</f>
        <v>0</v>
      </c>
    </row>
    <row r="267" spans="1:13" s="2" customFormat="1" ht="12">
      <c r="A267" s="21" t="s">
        <v>511</v>
      </c>
      <c r="B267" s="30">
        <v>800</v>
      </c>
      <c r="C267" s="20" t="s">
        <v>8</v>
      </c>
      <c r="D267" s="20" t="s">
        <v>6</v>
      </c>
      <c r="E267" s="20" t="s">
        <v>510</v>
      </c>
      <c r="F267" s="23"/>
      <c r="G267" s="100">
        <f>G270+G268</f>
        <v>2149.1</v>
      </c>
      <c r="H267" s="100">
        <f>H270+H268</f>
        <v>0</v>
      </c>
      <c r="I267" s="100">
        <f t="shared" si="68"/>
        <v>2149.1</v>
      </c>
    </row>
    <row r="268" spans="1:13" s="2" customFormat="1" ht="12">
      <c r="A268" s="21" t="s">
        <v>489</v>
      </c>
      <c r="B268" s="30">
        <v>800</v>
      </c>
      <c r="C268" s="20" t="s">
        <v>8</v>
      </c>
      <c r="D268" s="20" t="s">
        <v>6</v>
      </c>
      <c r="E268" s="20" t="s">
        <v>510</v>
      </c>
      <c r="F268" s="23" t="s">
        <v>66</v>
      </c>
      <c r="G268" s="100">
        <f>G269</f>
        <v>0</v>
      </c>
      <c r="H268" s="100">
        <f>H269</f>
        <v>2149.1</v>
      </c>
      <c r="I268" s="100">
        <f t="shared" si="68"/>
        <v>2149.1</v>
      </c>
    </row>
    <row r="269" spans="1:13" s="2" customFormat="1" ht="11.25" customHeight="1">
      <c r="A269" s="21" t="s">
        <v>87</v>
      </c>
      <c r="B269" s="30">
        <v>800</v>
      </c>
      <c r="C269" s="20" t="s">
        <v>8</v>
      </c>
      <c r="D269" s="20" t="s">
        <v>6</v>
      </c>
      <c r="E269" s="20" t="s">
        <v>510</v>
      </c>
      <c r="F269" s="23" t="s">
        <v>67</v>
      </c>
      <c r="G269" s="100">
        <v>0</v>
      </c>
      <c r="H269" s="100">
        <v>2149.1</v>
      </c>
      <c r="I269" s="100">
        <f t="shared" si="68"/>
        <v>2149.1</v>
      </c>
    </row>
    <row r="270" spans="1:13" s="2" customFormat="1" ht="12" hidden="1">
      <c r="A270" s="21" t="s">
        <v>272</v>
      </c>
      <c r="B270" s="30">
        <v>800</v>
      </c>
      <c r="C270" s="20" t="s">
        <v>8</v>
      </c>
      <c r="D270" s="20" t="s">
        <v>6</v>
      </c>
      <c r="E270" s="20" t="s">
        <v>510</v>
      </c>
      <c r="F270" s="23" t="s">
        <v>125</v>
      </c>
      <c r="G270" s="100">
        <f>G271</f>
        <v>2149.1</v>
      </c>
      <c r="H270" s="100">
        <f>H271</f>
        <v>-2149.1</v>
      </c>
      <c r="I270" s="100">
        <f t="shared" si="68"/>
        <v>0</v>
      </c>
    </row>
    <row r="271" spans="1:13" s="2" customFormat="1" ht="10.5" hidden="1" customHeight="1">
      <c r="A271" s="21" t="s">
        <v>127</v>
      </c>
      <c r="B271" s="30">
        <v>800</v>
      </c>
      <c r="C271" s="20" t="s">
        <v>8</v>
      </c>
      <c r="D271" s="20" t="s">
        <v>6</v>
      </c>
      <c r="E271" s="20" t="s">
        <v>510</v>
      </c>
      <c r="F271" s="23" t="s">
        <v>126</v>
      </c>
      <c r="G271" s="100">
        <v>2149.1</v>
      </c>
      <c r="H271" s="100">
        <f>-2149.1</f>
        <v>-2149.1</v>
      </c>
      <c r="I271" s="100">
        <f t="shared" si="68"/>
        <v>0</v>
      </c>
    </row>
    <row r="272" spans="1:13" s="2" customFormat="1" ht="0.75" hidden="1" customHeight="1">
      <c r="A272" s="95" t="s">
        <v>340</v>
      </c>
      <c r="B272" s="30">
        <v>800</v>
      </c>
      <c r="C272" s="20" t="s">
        <v>8</v>
      </c>
      <c r="D272" s="20" t="s">
        <v>6</v>
      </c>
      <c r="E272" s="20" t="s">
        <v>350</v>
      </c>
      <c r="F272" s="23"/>
      <c r="G272" s="100">
        <f>G273</f>
        <v>0</v>
      </c>
      <c r="H272" s="100">
        <f>H273</f>
        <v>0</v>
      </c>
      <c r="I272" s="100">
        <f t="shared" si="68"/>
        <v>0</v>
      </c>
    </row>
    <row r="273" spans="1:13" s="2" customFormat="1" ht="12" hidden="1">
      <c r="A273" s="21" t="s">
        <v>272</v>
      </c>
      <c r="B273" s="30">
        <v>800</v>
      </c>
      <c r="C273" s="20" t="s">
        <v>8</v>
      </c>
      <c r="D273" s="20" t="s">
        <v>6</v>
      </c>
      <c r="E273" s="20" t="s">
        <v>350</v>
      </c>
      <c r="F273" s="23" t="s">
        <v>125</v>
      </c>
      <c r="G273" s="100">
        <f>G274</f>
        <v>0</v>
      </c>
      <c r="H273" s="100">
        <f>H274</f>
        <v>0</v>
      </c>
      <c r="I273" s="100">
        <f t="shared" si="68"/>
        <v>0</v>
      </c>
    </row>
    <row r="274" spans="1:13" s="2" customFormat="1" ht="12" hidden="1">
      <c r="A274" s="21" t="s">
        <v>127</v>
      </c>
      <c r="B274" s="30">
        <v>800</v>
      </c>
      <c r="C274" s="20" t="s">
        <v>8</v>
      </c>
      <c r="D274" s="20" t="s">
        <v>6</v>
      </c>
      <c r="E274" s="20" t="s">
        <v>350</v>
      </c>
      <c r="F274" s="23" t="s">
        <v>126</v>
      </c>
      <c r="G274" s="100"/>
      <c r="H274" s="101"/>
      <c r="I274" s="100">
        <f t="shared" si="68"/>
        <v>0</v>
      </c>
    </row>
    <row r="275" spans="1:13" s="2" customFormat="1" ht="15.75" customHeight="1">
      <c r="A275" s="21" t="s">
        <v>340</v>
      </c>
      <c r="B275" s="30">
        <v>800</v>
      </c>
      <c r="C275" s="20" t="s">
        <v>8</v>
      </c>
      <c r="D275" s="20" t="s">
        <v>6</v>
      </c>
      <c r="E275" s="20" t="s">
        <v>339</v>
      </c>
      <c r="F275" s="23"/>
      <c r="G275" s="100">
        <f>G276+G278</f>
        <v>3010.5</v>
      </c>
      <c r="H275" s="100">
        <f>H276+H278</f>
        <v>0</v>
      </c>
      <c r="I275" s="100">
        <f t="shared" si="68"/>
        <v>3010.5</v>
      </c>
    </row>
    <row r="276" spans="1:13" s="2" customFormat="1" ht="12" hidden="1">
      <c r="A276" s="24" t="s">
        <v>68</v>
      </c>
      <c r="B276" s="30">
        <v>800</v>
      </c>
      <c r="C276" s="20" t="s">
        <v>8</v>
      </c>
      <c r="D276" s="20" t="s">
        <v>6</v>
      </c>
      <c r="E276" s="20" t="s">
        <v>339</v>
      </c>
      <c r="F276" s="23" t="s">
        <v>66</v>
      </c>
      <c r="G276" s="100">
        <f>G277</f>
        <v>0</v>
      </c>
      <c r="H276" s="100">
        <f>H277</f>
        <v>0</v>
      </c>
      <c r="I276" s="100">
        <f t="shared" si="68"/>
        <v>0</v>
      </c>
    </row>
    <row r="277" spans="1:13" s="2" customFormat="1" ht="12" hidden="1">
      <c r="A277" s="24" t="s">
        <v>85</v>
      </c>
      <c r="B277" s="30">
        <v>800</v>
      </c>
      <c r="C277" s="20" t="s">
        <v>8</v>
      </c>
      <c r="D277" s="20" t="s">
        <v>6</v>
      </c>
      <c r="E277" s="20" t="s">
        <v>339</v>
      </c>
      <c r="F277" s="23" t="s">
        <v>67</v>
      </c>
      <c r="G277" s="100">
        <v>0</v>
      </c>
      <c r="H277" s="101">
        <f>1000+200-1200</f>
        <v>0</v>
      </c>
      <c r="I277" s="100">
        <f t="shared" si="68"/>
        <v>0</v>
      </c>
    </row>
    <row r="278" spans="1:13" s="2" customFormat="1" ht="12">
      <c r="A278" s="21" t="s">
        <v>272</v>
      </c>
      <c r="B278" s="30">
        <v>800</v>
      </c>
      <c r="C278" s="20" t="s">
        <v>8</v>
      </c>
      <c r="D278" s="20" t="s">
        <v>6</v>
      </c>
      <c r="E278" s="20" t="s">
        <v>339</v>
      </c>
      <c r="F278" s="23" t="s">
        <v>125</v>
      </c>
      <c r="G278" s="100">
        <f>G279</f>
        <v>3010.5</v>
      </c>
      <c r="H278" s="100">
        <f>H279</f>
        <v>0</v>
      </c>
      <c r="I278" s="100">
        <f t="shared" si="68"/>
        <v>3010.5</v>
      </c>
    </row>
    <row r="279" spans="1:13" s="2" customFormat="1" ht="12">
      <c r="A279" s="21" t="s">
        <v>127</v>
      </c>
      <c r="B279" s="30">
        <v>800</v>
      </c>
      <c r="C279" s="20" t="s">
        <v>8</v>
      </c>
      <c r="D279" s="20" t="s">
        <v>6</v>
      </c>
      <c r="E279" s="20" t="s">
        <v>339</v>
      </c>
      <c r="F279" s="23" t="s">
        <v>126</v>
      </c>
      <c r="G279" s="100">
        <v>3010.5</v>
      </c>
      <c r="H279" s="101"/>
      <c r="I279" s="100">
        <f t="shared" si="68"/>
        <v>3010.5</v>
      </c>
    </row>
    <row r="280" spans="1:13" s="6" customFormat="1" ht="12">
      <c r="A280" s="15" t="s">
        <v>289</v>
      </c>
      <c r="B280" s="32">
        <v>800</v>
      </c>
      <c r="C280" s="16" t="s">
        <v>15</v>
      </c>
      <c r="D280" s="16"/>
      <c r="E280" s="16"/>
      <c r="F280" s="26"/>
      <c r="G280" s="98">
        <f t="shared" ref="G280:H287" si="69">G281</f>
        <v>2170</v>
      </c>
      <c r="H280" s="98">
        <f t="shared" si="69"/>
        <v>0</v>
      </c>
      <c r="I280" s="98">
        <f t="shared" si="68"/>
        <v>2170</v>
      </c>
      <c r="J280" s="2"/>
      <c r="K280" s="2"/>
      <c r="L280" s="2"/>
      <c r="M280" s="2"/>
    </row>
    <row r="281" spans="1:13" s="53" customFormat="1" ht="12">
      <c r="A281" s="33" t="s">
        <v>288</v>
      </c>
      <c r="B281" s="34">
        <v>800</v>
      </c>
      <c r="C281" s="18" t="s">
        <v>15</v>
      </c>
      <c r="D281" s="18" t="s">
        <v>8</v>
      </c>
      <c r="E281" s="18"/>
      <c r="F281" s="42"/>
      <c r="G281" s="99">
        <f>G282+G289</f>
        <v>2170</v>
      </c>
      <c r="H281" s="99">
        <f>H282+H289</f>
        <v>0</v>
      </c>
      <c r="I281" s="99">
        <f t="shared" si="68"/>
        <v>2170</v>
      </c>
      <c r="J281" s="5"/>
      <c r="K281" s="5"/>
      <c r="L281" s="5"/>
      <c r="M281" s="5"/>
    </row>
    <row r="282" spans="1:13" s="2" customFormat="1" ht="24">
      <c r="A282" s="24" t="s">
        <v>420</v>
      </c>
      <c r="B282" s="30">
        <v>800</v>
      </c>
      <c r="C282" s="20" t="s">
        <v>15</v>
      </c>
      <c r="D282" s="20" t="s">
        <v>8</v>
      </c>
      <c r="E282" s="20" t="s">
        <v>290</v>
      </c>
      <c r="F282" s="23"/>
      <c r="G282" s="100">
        <f>G283+G286</f>
        <v>1000</v>
      </c>
      <c r="H282" s="100">
        <f>H283+H286</f>
        <v>0</v>
      </c>
      <c r="I282" s="100">
        <f t="shared" si="68"/>
        <v>1000</v>
      </c>
    </row>
    <row r="283" spans="1:13" s="2" customFormat="1" ht="24" hidden="1">
      <c r="A283" s="21" t="s">
        <v>314</v>
      </c>
      <c r="B283" s="30">
        <v>800</v>
      </c>
      <c r="C283" s="20" t="s">
        <v>15</v>
      </c>
      <c r="D283" s="20" t="s">
        <v>8</v>
      </c>
      <c r="E283" s="20" t="s">
        <v>313</v>
      </c>
      <c r="F283" s="23"/>
      <c r="G283" s="100">
        <f>G284</f>
        <v>0</v>
      </c>
      <c r="H283" s="100">
        <f>H284</f>
        <v>0</v>
      </c>
      <c r="I283" s="100">
        <f t="shared" si="68"/>
        <v>0</v>
      </c>
    </row>
    <row r="284" spans="1:13" s="2" customFormat="1" ht="12" hidden="1">
      <c r="A284" s="21" t="s">
        <v>489</v>
      </c>
      <c r="B284" s="30">
        <v>800</v>
      </c>
      <c r="C284" s="20" t="s">
        <v>15</v>
      </c>
      <c r="D284" s="20" t="s">
        <v>8</v>
      </c>
      <c r="E284" s="20" t="s">
        <v>313</v>
      </c>
      <c r="F284" s="23" t="s">
        <v>66</v>
      </c>
      <c r="G284" s="100">
        <f>G285</f>
        <v>0</v>
      </c>
      <c r="H284" s="100">
        <f>H285</f>
        <v>0</v>
      </c>
      <c r="I284" s="100">
        <f t="shared" si="68"/>
        <v>0</v>
      </c>
    </row>
    <row r="285" spans="1:13" s="2" customFormat="1" ht="12" hidden="1">
      <c r="A285" s="21" t="s">
        <v>87</v>
      </c>
      <c r="B285" s="30">
        <v>800</v>
      </c>
      <c r="C285" s="20" t="s">
        <v>15</v>
      </c>
      <c r="D285" s="20" t="s">
        <v>8</v>
      </c>
      <c r="E285" s="20" t="s">
        <v>313</v>
      </c>
      <c r="F285" s="23" t="s">
        <v>67</v>
      </c>
      <c r="G285" s="100">
        <v>0</v>
      </c>
      <c r="H285" s="101"/>
      <c r="I285" s="100">
        <f t="shared" si="68"/>
        <v>0</v>
      </c>
    </row>
    <row r="286" spans="1:13" s="2" customFormat="1" ht="12">
      <c r="A286" s="24" t="s">
        <v>292</v>
      </c>
      <c r="B286" s="30">
        <v>800</v>
      </c>
      <c r="C286" s="20" t="s">
        <v>15</v>
      </c>
      <c r="D286" s="20" t="s">
        <v>8</v>
      </c>
      <c r="E286" s="20" t="s">
        <v>291</v>
      </c>
      <c r="F286" s="23"/>
      <c r="G286" s="100">
        <f t="shared" si="69"/>
        <v>1000</v>
      </c>
      <c r="H286" s="100">
        <f t="shared" si="69"/>
        <v>0</v>
      </c>
      <c r="I286" s="100">
        <f t="shared" si="68"/>
        <v>1000</v>
      </c>
    </row>
    <row r="287" spans="1:13" s="2" customFormat="1" ht="12">
      <c r="A287" s="21" t="s">
        <v>489</v>
      </c>
      <c r="B287" s="30">
        <v>800</v>
      </c>
      <c r="C287" s="20" t="s">
        <v>15</v>
      </c>
      <c r="D287" s="20" t="s">
        <v>8</v>
      </c>
      <c r="E287" s="20" t="s">
        <v>291</v>
      </c>
      <c r="F287" s="23" t="s">
        <v>66</v>
      </c>
      <c r="G287" s="100">
        <f t="shared" si="69"/>
        <v>1000</v>
      </c>
      <c r="H287" s="100">
        <f t="shared" si="69"/>
        <v>0</v>
      </c>
      <c r="I287" s="100">
        <f t="shared" si="68"/>
        <v>1000</v>
      </c>
    </row>
    <row r="288" spans="1:13" s="2" customFormat="1" ht="12">
      <c r="A288" s="21" t="s">
        <v>87</v>
      </c>
      <c r="B288" s="30">
        <v>800</v>
      </c>
      <c r="C288" s="20" t="s">
        <v>15</v>
      </c>
      <c r="D288" s="20" t="s">
        <v>8</v>
      </c>
      <c r="E288" s="20" t="s">
        <v>291</v>
      </c>
      <c r="F288" s="23" t="s">
        <v>67</v>
      </c>
      <c r="G288" s="100">
        <v>1000</v>
      </c>
      <c r="H288" s="101"/>
      <c r="I288" s="100">
        <f t="shared" si="68"/>
        <v>1000</v>
      </c>
    </row>
    <row r="289" spans="1:9" s="2" customFormat="1" ht="24">
      <c r="A289" s="21" t="s">
        <v>502</v>
      </c>
      <c r="B289" s="30">
        <v>800</v>
      </c>
      <c r="C289" s="20" t="s">
        <v>15</v>
      </c>
      <c r="D289" s="20" t="s">
        <v>8</v>
      </c>
      <c r="E289" s="20" t="s">
        <v>317</v>
      </c>
      <c r="F289" s="23"/>
      <c r="G289" s="100">
        <f>G290+G293+G296</f>
        <v>1170</v>
      </c>
      <c r="H289" s="100">
        <f>H290+H293+H296</f>
        <v>0</v>
      </c>
      <c r="I289" s="100">
        <f t="shared" si="68"/>
        <v>1170</v>
      </c>
    </row>
    <row r="290" spans="1:9" s="2" customFormat="1" ht="12" hidden="1">
      <c r="A290" s="24" t="s">
        <v>342</v>
      </c>
      <c r="B290" s="30">
        <v>800</v>
      </c>
      <c r="C290" s="20" t="s">
        <v>15</v>
      </c>
      <c r="D290" s="20" t="s">
        <v>8</v>
      </c>
      <c r="E290" s="20" t="s">
        <v>421</v>
      </c>
      <c r="F290" s="23"/>
      <c r="G290" s="100">
        <f>G291</f>
        <v>0</v>
      </c>
      <c r="H290" s="100">
        <f>H291</f>
        <v>0</v>
      </c>
      <c r="I290" s="100">
        <f t="shared" si="68"/>
        <v>0</v>
      </c>
    </row>
    <row r="291" spans="1:9" s="2" customFormat="1" ht="12" hidden="1">
      <c r="A291" s="24" t="s">
        <v>68</v>
      </c>
      <c r="B291" s="30">
        <v>800</v>
      </c>
      <c r="C291" s="20" t="s">
        <v>15</v>
      </c>
      <c r="D291" s="20" t="s">
        <v>8</v>
      </c>
      <c r="E291" s="20" t="s">
        <v>421</v>
      </c>
      <c r="F291" s="23" t="s">
        <v>66</v>
      </c>
      <c r="G291" s="100">
        <f>G292</f>
        <v>0</v>
      </c>
      <c r="H291" s="100">
        <f>H292</f>
        <v>0</v>
      </c>
      <c r="I291" s="100">
        <f t="shared" si="68"/>
        <v>0</v>
      </c>
    </row>
    <row r="292" spans="1:9" s="2" customFormat="1" ht="12" hidden="1">
      <c r="A292" s="24" t="s">
        <v>85</v>
      </c>
      <c r="B292" s="30">
        <v>800</v>
      </c>
      <c r="C292" s="20" t="s">
        <v>15</v>
      </c>
      <c r="D292" s="20" t="s">
        <v>8</v>
      </c>
      <c r="E292" s="20" t="s">
        <v>421</v>
      </c>
      <c r="F292" s="23" t="s">
        <v>67</v>
      </c>
      <c r="G292" s="100"/>
      <c r="H292" s="101"/>
      <c r="I292" s="100">
        <f t="shared" si="68"/>
        <v>0</v>
      </c>
    </row>
    <row r="293" spans="1:9" s="2" customFormat="1" ht="12">
      <c r="A293" s="24" t="s">
        <v>351</v>
      </c>
      <c r="B293" s="30">
        <v>800</v>
      </c>
      <c r="C293" s="20" t="s">
        <v>15</v>
      </c>
      <c r="D293" s="20" t="s">
        <v>8</v>
      </c>
      <c r="E293" s="20" t="s">
        <v>422</v>
      </c>
      <c r="F293" s="23"/>
      <c r="G293" s="100">
        <f>G294</f>
        <v>1170</v>
      </c>
      <c r="H293" s="100">
        <f>H294</f>
        <v>0</v>
      </c>
      <c r="I293" s="100">
        <f t="shared" si="68"/>
        <v>1170</v>
      </c>
    </row>
    <row r="294" spans="1:9" s="2" customFormat="1" ht="12">
      <c r="A294" s="24" t="s">
        <v>68</v>
      </c>
      <c r="B294" s="30">
        <v>800</v>
      </c>
      <c r="C294" s="20" t="s">
        <v>15</v>
      </c>
      <c r="D294" s="20" t="s">
        <v>8</v>
      </c>
      <c r="E294" s="20" t="s">
        <v>422</v>
      </c>
      <c r="F294" s="23" t="s">
        <v>66</v>
      </c>
      <c r="G294" s="100">
        <f>G295</f>
        <v>1170</v>
      </c>
      <c r="H294" s="100">
        <f>H295</f>
        <v>0</v>
      </c>
      <c r="I294" s="100">
        <f t="shared" si="68"/>
        <v>1170</v>
      </c>
    </row>
    <row r="295" spans="1:9" s="2" customFormat="1" ht="15" customHeight="1">
      <c r="A295" s="24" t="s">
        <v>85</v>
      </c>
      <c r="B295" s="30">
        <v>800</v>
      </c>
      <c r="C295" s="20" t="s">
        <v>15</v>
      </c>
      <c r="D295" s="20" t="s">
        <v>8</v>
      </c>
      <c r="E295" s="20" t="s">
        <v>422</v>
      </c>
      <c r="F295" s="23" t="s">
        <v>67</v>
      </c>
      <c r="G295" s="100">
        <v>1170</v>
      </c>
      <c r="H295" s="101"/>
      <c r="I295" s="100">
        <f t="shared" si="68"/>
        <v>1170</v>
      </c>
    </row>
    <row r="296" spans="1:9" s="2" customFormat="1" ht="24" hidden="1">
      <c r="A296" s="24" t="s">
        <v>295</v>
      </c>
      <c r="B296" s="30">
        <v>800</v>
      </c>
      <c r="C296" s="20" t="s">
        <v>15</v>
      </c>
      <c r="D296" s="20" t="s">
        <v>8</v>
      </c>
      <c r="E296" s="20" t="s">
        <v>423</v>
      </c>
      <c r="F296" s="23"/>
      <c r="G296" s="100">
        <f>G297</f>
        <v>0</v>
      </c>
      <c r="H296" s="100">
        <f t="shared" ref="H296:H297" si="70">H297</f>
        <v>0</v>
      </c>
      <c r="I296" s="100">
        <f t="shared" si="68"/>
        <v>0</v>
      </c>
    </row>
    <row r="297" spans="1:9" s="2" customFormat="1" ht="12" hidden="1">
      <c r="A297" s="21" t="s">
        <v>489</v>
      </c>
      <c r="B297" s="30">
        <v>800</v>
      </c>
      <c r="C297" s="20" t="s">
        <v>15</v>
      </c>
      <c r="D297" s="20" t="s">
        <v>8</v>
      </c>
      <c r="E297" s="20" t="s">
        <v>423</v>
      </c>
      <c r="F297" s="23" t="s">
        <v>66</v>
      </c>
      <c r="G297" s="100">
        <f>G298</f>
        <v>0</v>
      </c>
      <c r="H297" s="100">
        <f t="shared" si="70"/>
        <v>0</v>
      </c>
      <c r="I297" s="100">
        <f t="shared" si="68"/>
        <v>0</v>
      </c>
    </row>
    <row r="298" spans="1:9" s="2" customFormat="1" ht="12" hidden="1">
      <c r="A298" s="21" t="s">
        <v>87</v>
      </c>
      <c r="B298" s="30">
        <v>800</v>
      </c>
      <c r="C298" s="20" t="s">
        <v>15</v>
      </c>
      <c r="D298" s="20" t="s">
        <v>8</v>
      </c>
      <c r="E298" s="20" t="s">
        <v>423</v>
      </c>
      <c r="F298" s="23" t="s">
        <v>67</v>
      </c>
      <c r="G298" s="100">
        <v>0</v>
      </c>
      <c r="H298" s="103"/>
      <c r="I298" s="100">
        <f t="shared" si="68"/>
        <v>0</v>
      </c>
    </row>
    <row r="299" spans="1:9" s="2" customFormat="1" ht="12">
      <c r="A299" s="25" t="s">
        <v>21</v>
      </c>
      <c r="B299" s="16" t="s">
        <v>22</v>
      </c>
      <c r="C299" s="16" t="s">
        <v>9</v>
      </c>
      <c r="D299" s="20"/>
      <c r="E299" s="20"/>
      <c r="F299" s="23"/>
      <c r="G299" s="98">
        <f>G311+G340+G300</f>
        <v>56566.099999999991</v>
      </c>
      <c r="H299" s="98">
        <f>H311+H340+H300</f>
        <v>0</v>
      </c>
      <c r="I299" s="98">
        <f t="shared" si="68"/>
        <v>56566.099999999991</v>
      </c>
    </row>
    <row r="300" spans="1:9" s="5" customFormat="1" ht="12">
      <c r="A300" s="22" t="s">
        <v>23</v>
      </c>
      <c r="B300" s="18" t="s">
        <v>22</v>
      </c>
      <c r="C300" s="18" t="s">
        <v>9</v>
      </c>
      <c r="D300" s="18" t="s">
        <v>5</v>
      </c>
      <c r="E300" s="19"/>
      <c r="F300" s="75"/>
      <c r="G300" s="99">
        <f>G302</f>
        <v>44836.299999999996</v>
      </c>
      <c r="H300" s="99">
        <f>H302</f>
        <v>0</v>
      </c>
      <c r="I300" s="98">
        <f t="shared" si="68"/>
        <v>44836.299999999996</v>
      </c>
    </row>
    <row r="301" spans="1:9" s="2" customFormat="1" ht="24">
      <c r="A301" s="29" t="s">
        <v>297</v>
      </c>
      <c r="B301" s="57" t="s">
        <v>22</v>
      </c>
      <c r="C301" s="57" t="s">
        <v>9</v>
      </c>
      <c r="D301" s="57" t="s">
        <v>5</v>
      </c>
      <c r="E301" s="57" t="s">
        <v>299</v>
      </c>
      <c r="F301" s="58"/>
      <c r="G301" s="100">
        <f t="shared" ref="G301:H309" si="71">G302</f>
        <v>44836.299999999996</v>
      </c>
      <c r="H301" s="100">
        <f t="shared" si="71"/>
        <v>0</v>
      </c>
      <c r="I301" s="100">
        <f t="shared" si="68"/>
        <v>44836.299999999996</v>
      </c>
    </row>
    <row r="302" spans="1:9" s="2" customFormat="1" ht="12">
      <c r="A302" s="29" t="s">
        <v>381</v>
      </c>
      <c r="B302" s="57" t="s">
        <v>22</v>
      </c>
      <c r="C302" s="57" t="s">
        <v>9</v>
      </c>
      <c r="D302" s="57" t="s">
        <v>5</v>
      </c>
      <c r="E302" s="57" t="s">
        <v>320</v>
      </c>
      <c r="F302" s="58"/>
      <c r="G302" s="100">
        <f>G307+G303</f>
        <v>44836.299999999996</v>
      </c>
      <c r="H302" s="100">
        <f>H307+H303</f>
        <v>0</v>
      </c>
      <c r="I302" s="100">
        <f t="shared" si="68"/>
        <v>44836.299999999996</v>
      </c>
    </row>
    <row r="303" spans="1:9" s="2" customFormat="1" ht="12.75" customHeight="1">
      <c r="A303" s="29" t="s">
        <v>283</v>
      </c>
      <c r="B303" s="57" t="s">
        <v>22</v>
      </c>
      <c r="C303" s="57" t="s">
        <v>9</v>
      </c>
      <c r="D303" s="57" t="s">
        <v>5</v>
      </c>
      <c r="E303" s="57" t="s">
        <v>518</v>
      </c>
      <c r="F303" s="58"/>
      <c r="G303" s="100">
        <f t="shared" si="71"/>
        <v>100.2</v>
      </c>
      <c r="H303" s="100">
        <f t="shared" si="71"/>
        <v>0</v>
      </c>
      <c r="I303" s="100">
        <f t="shared" si="68"/>
        <v>100.2</v>
      </c>
    </row>
    <row r="304" spans="1:9" s="2" customFormat="1" ht="12">
      <c r="A304" s="21" t="s">
        <v>272</v>
      </c>
      <c r="B304" s="57" t="s">
        <v>22</v>
      </c>
      <c r="C304" s="57" t="s">
        <v>9</v>
      </c>
      <c r="D304" s="57" t="s">
        <v>5</v>
      </c>
      <c r="E304" s="57" t="s">
        <v>518</v>
      </c>
      <c r="F304" s="58" t="s">
        <v>125</v>
      </c>
      <c r="G304" s="100">
        <f t="shared" si="71"/>
        <v>100.2</v>
      </c>
      <c r="H304" s="100">
        <f t="shared" si="71"/>
        <v>0</v>
      </c>
      <c r="I304" s="100">
        <f t="shared" si="68"/>
        <v>100.2</v>
      </c>
    </row>
    <row r="305" spans="1:9" s="2" customFormat="1" ht="12">
      <c r="A305" s="21" t="s">
        <v>127</v>
      </c>
      <c r="B305" s="57" t="s">
        <v>22</v>
      </c>
      <c r="C305" s="57" t="s">
        <v>9</v>
      </c>
      <c r="D305" s="57" t="s">
        <v>5</v>
      </c>
      <c r="E305" s="57" t="s">
        <v>518</v>
      </c>
      <c r="F305" s="58" t="s">
        <v>126</v>
      </c>
      <c r="G305" s="100">
        <f t="shared" si="71"/>
        <v>100.2</v>
      </c>
      <c r="H305" s="100">
        <f t="shared" si="71"/>
        <v>0</v>
      </c>
      <c r="I305" s="100">
        <f t="shared" si="68"/>
        <v>100.2</v>
      </c>
    </row>
    <row r="306" spans="1:9" s="2" customFormat="1" ht="12">
      <c r="A306" s="29" t="s">
        <v>380</v>
      </c>
      <c r="B306" s="57" t="s">
        <v>22</v>
      </c>
      <c r="C306" s="57" t="s">
        <v>9</v>
      </c>
      <c r="D306" s="57" t="s">
        <v>5</v>
      </c>
      <c r="E306" s="57" t="s">
        <v>518</v>
      </c>
      <c r="F306" s="58" t="s">
        <v>126</v>
      </c>
      <c r="G306" s="100">
        <v>100.2</v>
      </c>
      <c r="H306" s="101"/>
      <c r="I306" s="100">
        <f t="shared" si="68"/>
        <v>100.2</v>
      </c>
    </row>
    <row r="307" spans="1:9" s="2" customFormat="1" ht="12">
      <c r="A307" s="29" t="s">
        <v>298</v>
      </c>
      <c r="B307" s="57" t="s">
        <v>22</v>
      </c>
      <c r="C307" s="57" t="s">
        <v>9</v>
      </c>
      <c r="D307" s="57" t="s">
        <v>5</v>
      </c>
      <c r="E307" s="57" t="s">
        <v>321</v>
      </c>
      <c r="F307" s="58"/>
      <c r="G307" s="100">
        <f t="shared" si="71"/>
        <v>44736.1</v>
      </c>
      <c r="H307" s="100">
        <f t="shared" si="71"/>
        <v>0</v>
      </c>
      <c r="I307" s="100">
        <f t="shared" si="68"/>
        <v>44736.1</v>
      </c>
    </row>
    <row r="308" spans="1:9" s="2" customFormat="1" ht="12">
      <c r="A308" s="21" t="s">
        <v>272</v>
      </c>
      <c r="B308" s="57" t="s">
        <v>22</v>
      </c>
      <c r="C308" s="57" t="s">
        <v>9</v>
      </c>
      <c r="D308" s="57" t="s">
        <v>5</v>
      </c>
      <c r="E308" s="57" t="s">
        <v>321</v>
      </c>
      <c r="F308" s="58" t="s">
        <v>125</v>
      </c>
      <c r="G308" s="100">
        <f t="shared" si="71"/>
        <v>44736.1</v>
      </c>
      <c r="H308" s="100">
        <f t="shared" si="71"/>
        <v>0</v>
      </c>
      <c r="I308" s="100">
        <f t="shared" si="68"/>
        <v>44736.1</v>
      </c>
    </row>
    <row r="309" spans="1:9" s="2" customFormat="1" ht="12">
      <c r="A309" s="21" t="s">
        <v>127</v>
      </c>
      <c r="B309" s="57" t="s">
        <v>22</v>
      </c>
      <c r="C309" s="57" t="s">
        <v>9</v>
      </c>
      <c r="D309" s="57" t="s">
        <v>5</v>
      </c>
      <c r="E309" s="57" t="s">
        <v>321</v>
      </c>
      <c r="F309" s="58" t="s">
        <v>126</v>
      </c>
      <c r="G309" s="100">
        <f t="shared" si="71"/>
        <v>44736.1</v>
      </c>
      <c r="H309" s="100">
        <f t="shared" si="71"/>
        <v>0</v>
      </c>
      <c r="I309" s="100">
        <f t="shared" si="68"/>
        <v>44736.1</v>
      </c>
    </row>
    <row r="310" spans="1:9" s="2" customFormat="1" ht="12">
      <c r="A310" s="29" t="s">
        <v>380</v>
      </c>
      <c r="B310" s="57" t="s">
        <v>22</v>
      </c>
      <c r="C310" s="57" t="s">
        <v>9</v>
      </c>
      <c r="D310" s="57" t="s">
        <v>5</v>
      </c>
      <c r="E310" s="57" t="s">
        <v>321</v>
      </c>
      <c r="F310" s="58" t="s">
        <v>126</v>
      </c>
      <c r="G310" s="100">
        <f>44121+615.1</f>
        <v>44736.1</v>
      </c>
      <c r="H310" s="101"/>
      <c r="I310" s="100">
        <f t="shared" si="68"/>
        <v>44736.1</v>
      </c>
    </row>
    <row r="311" spans="1:9" s="8" customFormat="1" ht="12">
      <c r="A311" s="22" t="s">
        <v>217</v>
      </c>
      <c r="B311" s="18" t="s">
        <v>22</v>
      </c>
      <c r="C311" s="18" t="s">
        <v>9</v>
      </c>
      <c r="D311" s="18" t="s">
        <v>7</v>
      </c>
      <c r="E311" s="20"/>
      <c r="F311" s="23"/>
      <c r="G311" s="99">
        <f>G312</f>
        <v>11292.4</v>
      </c>
      <c r="H311" s="99">
        <f>H312</f>
        <v>0</v>
      </c>
      <c r="I311" s="99">
        <f t="shared" si="68"/>
        <v>11292.4</v>
      </c>
    </row>
    <row r="312" spans="1:9" s="8" customFormat="1" ht="12">
      <c r="A312" s="21" t="s">
        <v>436</v>
      </c>
      <c r="B312" s="20" t="s">
        <v>22</v>
      </c>
      <c r="C312" s="20" t="s">
        <v>9</v>
      </c>
      <c r="D312" s="20" t="s">
        <v>7</v>
      </c>
      <c r="E312" s="20" t="s">
        <v>152</v>
      </c>
      <c r="F312" s="23"/>
      <c r="G312" s="100">
        <f>G319+G322+G325+G316+G313+G334+G337+G328+G331</f>
        <v>11292.4</v>
      </c>
      <c r="H312" s="100">
        <f>H319+H322+H325+H316+H313+H334+H337+H328+H331</f>
        <v>0</v>
      </c>
      <c r="I312" s="100">
        <f t="shared" si="68"/>
        <v>11292.4</v>
      </c>
    </row>
    <row r="313" spans="1:9" s="8" customFormat="1" ht="12" hidden="1">
      <c r="A313" s="21" t="s">
        <v>257</v>
      </c>
      <c r="B313" s="20" t="s">
        <v>22</v>
      </c>
      <c r="C313" s="20" t="s">
        <v>9</v>
      </c>
      <c r="D313" s="20" t="s">
        <v>7</v>
      </c>
      <c r="E313" s="20" t="s">
        <v>275</v>
      </c>
      <c r="F313" s="23"/>
      <c r="G313" s="100">
        <f>G314</f>
        <v>0</v>
      </c>
      <c r="H313" s="101"/>
      <c r="I313" s="100">
        <f t="shared" si="68"/>
        <v>0</v>
      </c>
    </row>
    <row r="314" spans="1:9" s="8" customFormat="1" ht="12" hidden="1">
      <c r="A314" s="21" t="s">
        <v>93</v>
      </c>
      <c r="B314" s="20" t="s">
        <v>22</v>
      </c>
      <c r="C314" s="20" t="s">
        <v>9</v>
      </c>
      <c r="D314" s="20" t="s">
        <v>7</v>
      </c>
      <c r="E314" s="20" t="s">
        <v>275</v>
      </c>
      <c r="F314" s="23" t="s">
        <v>92</v>
      </c>
      <c r="G314" s="100">
        <f>G315</f>
        <v>0</v>
      </c>
      <c r="H314" s="101"/>
      <c r="I314" s="100">
        <f t="shared" si="68"/>
        <v>0</v>
      </c>
    </row>
    <row r="315" spans="1:9" s="8" customFormat="1" ht="12" hidden="1">
      <c r="A315" s="21" t="s">
        <v>199</v>
      </c>
      <c r="B315" s="20" t="s">
        <v>22</v>
      </c>
      <c r="C315" s="20" t="s">
        <v>9</v>
      </c>
      <c r="D315" s="20" t="s">
        <v>7</v>
      </c>
      <c r="E315" s="20" t="s">
        <v>275</v>
      </c>
      <c r="F315" s="23" t="s">
        <v>200</v>
      </c>
      <c r="G315" s="100">
        <v>0</v>
      </c>
      <c r="H315" s="101"/>
      <c r="I315" s="100">
        <f t="shared" si="68"/>
        <v>0</v>
      </c>
    </row>
    <row r="316" spans="1:9" s="8" customFormat="1" ht="36">
      <c r="A316" s="21" t="s">
        <v>122</v>
      </c>
      <c r="B316" s="20" t="s">
        <v>22</v>
      </c>
      <c r="C316" s="20" t="s">
        <v>9</v>
      </c>
      <c r="D316" s="20" t="s">
        <v>7</v>
      </c>
      <c r="E316" s="20" t="s">
        <v>439</v>
      </c>
      <c r="F316" s="23"/>
      <c r="G316" s="100">
        <f>G317</f>
        <v>518.1</v>
      </c>
      <c r="H316" s="100">
        <f t="shared" ref="H316:H317" si="72">H317</f>
        <v>0</v>
      </c>
      <c r="I316" s="100">
        <f t="shared" si="68"/>
        <v>518.1</v>
      </c>
    </row>
    <row r="317" spans="1:9" s="8" customFormat="1" ht="12">
      <c r="A317" s="21" t="s">
        <v>93</v>
      </c>
      <c r="B317" s="20" t="s">
        <v>22</v>
      </c>
      <c r="C317" s="20" t="s">
        <v>9</v>
      </c>
      <c r="D317" s="20" t="s">
        <v>7</v>
      </c>
      <c r="E317" s="20" t="s">
        <v>439</v>
      </c>
      <c r="F317" s="23" t="s">
        <v>92</v>
      </c>
      <c r="G317" s="100">
        <f>G318</f>
        <v>518.1</v>
      </c>
      <c r="H317" s="100">
        <f t="shared" si="72"/>
        <v>0</v>
      </c>
      <c r="I317" s="100">
        <f t="shared" si="68"/>
        <v>518.1</v>
      </c>
    </row>
    <row r="318" spans="1:9" s="8" customFormat="1" ht="12">
      <c r="A318" s="21" t="s">
        <v>199</v>
      </c>
      <c r="B318" s="20" t="s">
        <v>22</v>
      </c>
      <c r="C318" s="20" t="s">
        <v>9</v>
      </c>
      <c r="D318" s="20" t="s">
        <v>7</v>
      </c>
      <c r="E318" s="20" t="s">
        <v>439</v>
      </c>
      <c r="F318" s="23" t="s">
        <v>200</v>
      </c>
      <c r="G318" s="100">
        <v>518.1</v>
      </c>
      <c r="H318" s="101"/>
      <c r="I318" s="100">
        <f t="shared" si="68"/>
        <v>518.1</v>
      </c>
    </row>
    <row r="319" spans="1:9" s="8" customFormat="1" ht="12">
      <c r="A319" s="21" t="s">
        <v>73</v>
      </c>
      <c r="B319" s="20" t="s">
        <v>22</v>
      </c>
      <c r="C319" s="20" t="s">
        <v>9</v>
      </c>
      <c r="D319" s="20" t="s">
        <v>7</v>
      </c>
      <c r="E319" s="20" t="s">
        <v>440</v>
      </c>
      <c r="F319" s="23"/>
      <c r="G319" s="100">
        <f>G320</f>
        <v>10642.3</v>
      </c>
      <c r="H319" s="100">
        <f t="shared" ref="H319:H320" si="73">H320</f>
        <v>37.9</v>
      </c>
      <c r="I319" s="100">
        <f t="shared" si="68"/>
        <v>10680.199999999999</v>
      </c>
    </row>
    <row r="320" spans="1:9" s="8" customFormat="1" ht="12">
      <c r="A320" s="21" t="s">
        <v>93</v>
      </c>
      <c r="B320" s="20" t="s">
        <v>22</v>
      </c>
      <c r="C320" s="20" t="s">
        <v>9</v>
      </c>
      <c r="D320" s="20" t="s">
        <v>7</v>
      </c>
      <c r="E320" s="20" t="s">
        <v>440</v>
      </c>
      <c r="F320" s="23" t="s">
        <v>92</v>
      </c>
      <c r="G320" s="100">
        <f>G321</f>
        <v>10642.3</v>
      </c>
      <c r="H320" s="100">
        <f t="shared" si="73"/>
        <v>37.9</v>
      </c>
      <c r="I320" s="100">
        <f t="shared" si="68"/>
        <v>10680.199999999999</v>
      </c>
    </row>
    <row r="321" spans="1:9" s="8" customFormat="1" ht="12">
      <c r="A321" s="21" t="s">
        <v>199</v>
      </c>
      <c r="B321" s="20" t="s">
        <v>22</v>
      </c>
      <c r="C321" s="20" t="s">
        <v>9</v>
      </c>
      <c r="D321" s="20" t="s">
        <v>7</v>
      </c>
      <c r="E321" s="20" t="s">
        <v>440</v>
      </c>
      <c r="F321" s="23" t="s">
        <v>200</v>
      </c>
      <c r="G321" s="100">
        <v>10642.3</v>
      </c>
      <c r="H321" s="101">
        <f>37.9</f>
        <v>37.9</v>
      </c>
      <c r="I321" s="100">
        <f t="shared" si="68"/>
        <v>10680.199999999999</v>
      </c>
    </row>
    <row r="322" spans="1:9" s="8" customFormat="1" ht="24">
      <c r="A322" s="21" t="s">
        <v>96</v>
      </c>
      <c r="B322" s="20" t="s">
        <v>22</v>
      </c>
      <c r="C322" s="20" t="s">
        <v>9</v>
      </c>
      <c r="D322" s="20" t="s">
        <v>7</v>
      </c>
      <c r="E322" s="20" t="s">
        <v>441</v>
      </c>
      <c r="F322" s="23"/>
      <c r="G322" s="100">
        <f>G323</f>
        <v>110</v>
      </c>
      <c r="H322" s="100">
        <f t="shared" ref="H322:H323" si="74">H323</f>
        <v>-37.9</v>
      </c>
      <c r="I322" s="100">
        <f t="shared" si="68"/>
        <v>72.099999999999994</v>
      </c>
    </row>
    <row r="323" spans="1:9" s="8" customFormat="1" ht="12">
      <c r="A323" s="21" t="s">
        <v>93</v>
      </c>
      <c r="B323" s="20" t="s">
        <v>22</v>
      </c>
      <c r="C323" s="20" t="s">
        <v>9</v>
      </c>
      <c r="D323" s="20" t="s">
        <v>7</v>
      </c>
      <c r="E323" s="20" t="s">
        <v>441</v>
      </c>
      <c r="F323" s="23" t="s">
        <v>92</v>
      </c>
      <c r="G323" s="100">
        <f>G324</f>
        <v>110</v>
      </c>
      <c r="H323" s="100">
        <f t="shared" si="74"/>
        <v>-37.9</v>
      </c>
      <c r="I323" s="100">
        <f t="shared" si="68"/>
        <v>72.099999999999994</v>
      </c>
    </row>
    <row r="324" spans="1:9" s="8" customFormat="1" ht="12">
      <c r="A324" s="21" t="s">
        <v>199</v>
      </c>
      <c r="B324" s="20" t="s">
        <v>22</v>
      </c>
      <c r="C324" s="20" t="s">
        <v>9</v>
      </c>
      <c r="D324" s="20" t="s">
        <v>7</v>
      </c>
      <c r="E324" s="20" t="s">
        <v>441</v>
      </c>
      <c r="F324" s="23" t="s">
        <v>200</v>
      </c>
      <c r="G324" s="100">
        <f>110</f>
        <v>110</v>
      </c>
      <c r="H324" s="101">
        <f>-37.9</f>
        <v>-37.9</v>
      </c>
      <c r="I324" s="100">
        <f t="shared" si="68"/>
        <v>72.099999999999994</v>
      </c>
    </row>
    <row r="325" spans="1:9" s="8" customFormat="1" ht="12">
      <c r="A325" s="21" t="s">
        <v>97</v>
      </c>
      <c r="B325" s="20" t="s">
        <v>22</v>
      </c>
      <c r="C325" s="20" t="s">
        <v>9</v>
      </c>
      <c r="D325" s="20" t="s">
        <v>7</v>
      </c>
      <c r="E325" s="20" t="s">
        <v>442</v>
      </c>
      <c r="F325" s="23"/>
      <c r="G325" s="100">
        <f>G326</f>
        <v>22</v>
      </c>
      <c r="H325" s="100">
        <f t="shared" ref="H325:H326" si="75">H326</f>
        <v>0</v>
      </c>
      <c r="I325" s="100">
        <f t="shared" si="68"/>
        <v>22</v>
      </c>
    </row>
    <row r="326" spans="1:9" s="8" customFormat="1" ht="12">
      <c r="A326" s="21" t="s">
        <v>93</v>
      </c>
      <c r="B326" s="20" t="s">
        <v>22</v>
      </c>
      <c r="C326" s="20" t="s">
        <v>9</v>
      </c>
      <c r="D326" s="20" t="s">
        <v>7</v>
      </c>
      <c r="E326" s="20" t="s">
        <v>442</v>
      </c>
      <c r="F326" s="23" t="s">
        <v>92</v>
      </c>
      <c r="G326" s="100">
        <f>G327</f>
        <v>22</v>
      </c>
      <c r="H326" s="100">
        <f t="shared" si="75"/>
        <v>0</v>
      </c>
      <c r="I326" s="100">
        <f t="shared" si="68"/>
        <v>22</v>
      </c>
    </row>
    <row r="327" spans="1:9" s="8" customFormat="1" ht="12">
      <c r="A327" s="21" t="s">
        <v>199</v>
      </c>
      <c r="B327" s="20" t="s">
        <v>22</v>
      </c>
      <c r="C327" s="20" t="s">
        <v>9</v>
      </c>
      <c r="D327" s="20" t="s">
        <v>7</v>
      </c>
      <c r="E327" s="20" t="s">
        <v>442</v>
      </c>
      <c r="F327" s="23" t="s">
        <v>200</v>
      </c>
      <c r="G327" s="100">
        <v>22</v>
      </c>
      <c r="H327" s="101"/>
      <c r="I327" s="100">
        <f t="shared" si="68"/>
        <v>22</v>
      </c>
    </row>
    <row r="328" spans="1:9" s="8" customFormat="1" ht="3.75" hidden="1" customHeight="1">
      <c r="A328" s="21" t="s">
        <v>346</v>
      </c>
      <c r="B328" s="20" t="s">
        <v>22</v>
      </c>
      <c r="C328" s="20" t="s">
        <v>9</v>
      </c>
      <c r="D328" s="20" t="s">
        <v>7</v>
      </c>
      <c r="E328" s="20" t="s">
        <v>443</v>
      </c>
      <c r="F328" s="23"/>
      <c r="G328" s="100">
        <f>G329</f>
        <v>0</v>
      </c>
      <c r="H328" s="100">
        <f>H329</f>
        <v>0</v>
      </c>
      <c r="I328" s="100">
        <f t="shared" si="68"/>
        <v>0</v>
      </c>
    </row>
    <row r="329" spans="1:9" s="8" customFormat="1" ht="15" hidden="1" customHeight="1">
      <c r="A329" s="21" t="s">
        <v>93</v>
      </c>
      <c r="B329" s="20" t="s">
        <v>22</v>
      </c>
      <c r="C329" s="20" t="s">
        <v>9</v>
      </c>
      <c r="D329" s="20" t="s">
        <v>7</v>
      </c>
      <c r="E329" s="20" t="s">
        <v>443</v>
      </c>
      <c r="F329" s="23" t="s">
        <v>92</v>
      </c>
      <c r="G329" s="100">
        <f>G330</f>
        <v>0</v>
      </c>
      <c r="H329" s="100">
        <f>H330</f>
        <v>0</v>
      </c>
      <c r="I329" s="100">
        <f t="shared" si="68"/>
        <v>0</v>
      </c>
    </row>
    <row r="330" spans="1:9" s="8" customFormat="1" ht="15" hidden="1" customHeight="1">
      <c r="A330" s="21" t="s">
        <v>199</v>
      </c>
      <c r="B330" s="20" t="s">
        <v>22</v>
      </c>
      <c r="C330" s="20" t="s">
        <v>9</v>
      </c>
      <c r="D330" s="20" t="s">
        <v>7</v>
      </c>
      <c r="E330" s="20" t="s">
        <v>443</v>
      </c>
      <c r="F330" s="23" t="s">
        <v>200</v>
      </c>
      <c r="G330" s="100"/>
      <c r="H330" s="101"/>
      <c r="I330" s="100">
        <f t="shared" si="68"/>
        <v>0</v>
      </c>
    </row>
    <row r="331" spans="1:9" s="8" customFormat="1" ht="15" hidden="1" customHeight="1">
      <c r="A331" s="21" t="s">
        <v>375</v>
      </c>
      <c r="B331" s="20" t="s">
        <v>22</v>
      </c>
      <c r="C331" s="20" t="s">
        <v>9</v>
      </c>
      <c r="D331" s="20" t="s">
        <v>7</v>
      </c>
      <c r="E331" s="20" t="s">
        <v>444</v>
      </c>
      <c r="F331" s="23"/>
      <c r="G331" s="100">
        <f>G332</f>
        <v>0</v>
      </c>
      <c r="H331" s="100">
        <f>H332</f>
        <v>0</v>
      </c>
      <c r="I331" s="100">
        <f t="shared" si="68"/>
        <v>0</v>
      </c>
    </row>
    <row r="332" spans="1:9" s="8" customFormat="1" ht="15" hidden="1" customHeight="1">
      <c r="A332" s="21" t="s">
        <v>93</v>
      </c>
      <c r="B332" s="20" t="s">
        <v>22</v>
      </c>
      <c r="C332" s="20" t="s">
        <v>9</v>
      </c>
      <c r="D332" s="20" t="s">
        <v>7</v>
      </c>
      <c r="E332" s="20" t="s">
        <v>444</v>
      </c>
      <c r="F332" s="23" t="s">
        <v>92</v>
      </c>
      <c r="G332" s="100">
        <f>G333</f>
        <v>0</v>
      </c>
      <c r="H332" s="100">
        <f>H333</f>
        <v>0</v>
      </c>
      <c r="I332" s="100">
        <f t="shared" si="68"/>
        <v>0</v>
      </c>
    </row>
    <row r="333" spans="1:9" s="8" customFormat="1" ht="15" hidden="1" customHeight="1">
      <c r="A333" s="21" t="s">
        <v>199</v>
      </c>
      <c r="B333" s="20" t="s">
        <v>22</v>
      </c>
      <c r="C333" s="20" t="s">
        <v>9</v>
      </c>
      <c r="D333" s="20" t="s">
        <v>7</v>
      </c>
      <c r="E333" s="20" t="s">
        <v>444</v>
      </c>
      <c r="F333" s="23" t="s">
        <v>200</v>
      </c>
      <c r="G333" s="100"/>
      <c r="H333" s="101"/>
      <c r="I333" s="100">
        <f t="shared" si="68"/>
        <v>0</v>
      </c>
    </row>
    <row r="334" spans="1:9" s="8" customFormat="1" ht="15" hidden="1" customHeight="1">
      <c r="A334" s="21" t="s">
        <v>344</v>
      </c>
      <c r="B334" s="20" t="s">
        <v>22</v>
      </c>
      <c r="C334" s="20" t="s">
        <v>9</v>
      </c>
      <c r="D334" s="20" t="s">
        <v>7</v>
      </c>
      <c r="E334" s="20" t="s">
        <v>445</v>
      </c>
      <c r="F334" s="23"/>
      <c r="G334" s="100">
        <f>G335</f>
        <v>0</v>
      </c>
      <c r="H334" s="100">
        <f>H335</f>
        <v>0</v>
      </c>
      <c r="I334" s="100">
        <f t="shared" si="68"/>
        <v>0</v>
      </c>
    </row>
    <row r="335" spans="1:9" s="8" customFormat="1" ht="15" hidden="1" customHeight="1">
      <c r="A335" s="21" t="s">
        <v>93</v>
      </c>
      <c r="B335" s="20" t="s">
        <v>22</v>
      </c>
      <c r="C335" s="20" t="s">
        <v>9</v>
      </c>
      <c r="D335" s="20" t="s">
        <v>7</v>
      </c>
      <c r="E335" s="20" t="s">
        <v>445</v>
      </c>
      <c r="F335" s="23" t="s">
        <v>92</v>
      </c>
      <c r="G335" s="100">
        <f>G336</f>
        <v>0</v>
      </c>
      <c r="H335" s="100">
        <f>H336</f>
        <v>0</v>
      </c>
      <c r="I335" s="100">
        <f t="shared" si="68"/>
        <v>0</v>
      </c>
    </row>
    <row r="336" spans="1:9" s="8" customFormat="1" ht="15" hidden="1" customHeight="1">
      <c r="A336" s="21" t="s">
        <v>199</v>
      </c>
      <c r="B336" s="20" t="s">
        <v>22</v>
      </c>
      <c r="C336" s="20" t="s">
        <v>9</v>
      </c>
      <c r="D336" s="20" t="s">
        <v>7</v>
      </c>
      <c r="E336" s="20" t="s">
        <v>445</v>
      </c>
      <c r="F336" s="23" t="s">
        <v>200</v>
      </c>
      <c r="G336" s="100"/>
      <c r="H336" s="101"/>
      <c r="I336" s="100">
        <f t="shared" si="68"/>
        <v>0</v>
      </c>
    </row>
    <row r="337" spans="1:9" s="8" customFormat="1" ht="15" hidden="1" customHeight="1">
      <c r="A337" s="21" t="s">
        <v>245</v>
      </c>
      <c r="B337" s="20" t="s">
        <v>22</v>
      </c>
      <c r="C337" s="20" t="s">
        <v>9</v>
      </c>
      <c r="D337" s="20" t="s">
        <v>7</v>
      </c>
      <c r="E337" s="20" t="s">
        <v>446</v>
      </c>
      <c r="F337" s="23"/>
      <c r="G337" s="100">
        <f>G338</f>
        <v>0</v>
      </c>
      <c r="H337" s="101"/>
      <c r="I337" s="98">
        <f t="shared" si="68"/>
        <v>0</v>
      </c>
    </row>
    <row r="338" spans="1:9" s="8" customFormat="1" ht="15" hidden="1" customHeight="1">
      <c r="A338" s="21" t="s">
        <v>93</v>
      </c>
      <c r="B338" s="20" t="s">
        <v>22</v>
      </c>
      <c r="C338" s="20" t="s">
        <v>9</v>
      </c>
      <c r="D338" s="20" t="s">
        <v>7</v>
      </c>
      <c r="E338" s="20" t="s">
        <v>446</v>
      </c>
      <c r="F338" s="23" t="s">
        <v>92</v>
      </c>
      <c r="G338" s="100">
        <f>G339</f>
        <v>0</v>
      </c>
      <c r="H338" s="101"/>
      <c r="I338" s="98">
        <f t="shared" si="68"/>
        <v>0</v>
      </c>
    </row>
    <row r="339" spans="1:9" s="8" customFormat="1" ht="15" hidden="1" customHeight="1">
      <c r="A339" s="21" t="s">
        <v>199</v>
      </c>
      <c r="B339" s="20" t="s">
        <v>22</v>
      </c>
      <c r="C339" s="20" t="s">
        <v>9</v>
      </c>
      <c r="D339" s="20" t="s">
        <v>7</v>
      </c>
      <c r="E339" s="20" t="s">
        <v>446</v>
      </c>
      <c r="F339" s="23" t="s">
        <v>200</v>
      </c>
      <c r="G339" s="100"/>
      <c r="H339" s="101"/>
      <c r="I339" s="98">
        <f t="shared" si="68"/>
        <v>0</v>
      </c>
    </row>
    <row r="340" spans="1:9" s="8" customFormat="1" ht="12">
      <c r="A340" s="22" t="s">
        <v>227</v>
      </c>
      <c r="B340" s="34">
        <v>800</v>
      </c>
      <c r="C340" s="18" t="s">
        <v>9</v>
      </c>
      <c r="D340" s="18" t="s">
        <v>9</v>
      </c>
      <c r="E340" s="16"/>
      <c r="F340" s="16"/>
      <c r="G340" s="99">
        <f>G341+G357</f>
        <v>437.4</v>
      </c>
      <c r="H340" s="99">
        <f>H341+H357</f>
        <v>0</v>
      </c>
      <c r="I340" s="99">
        <f t="shared" si="68"/>
        <v>437.4</v>
      </c>
    </row>
    <row r="341" spans="1:9" s="8" customFormat="1" ht="24">
      <c r="A341" s="21" t="s">
        <v>425</v>
      </c>
      <c r="B341" s="30">
        <v>800</v>
      </c>
      <c r="C341" s="20" t="s">
        <v>9</v>
      </c>
      <c r="D341" s="20" t="s">
        <v>9</v>
      </c>
      <c r="E341" s="20" t="s">
        <v>424</v>
      </c>
      <c r="F341" s="20"/>
      <c r="G341" s="100">
        <f>G342+G353</f>
        <v>229.1</v>
      </c>
      <c r="H341" s="100">
        <f>H342+H353</f>
        <v>0</v>
      </c>
      <c r="I341" s="100">
        <f t="shared" si="68"/>
        <v>229.1</v>
      </c>
    </row>
    <row r="342" spans="1:9" s="8" customFormat="1" ht="12">
      <c r="A342" s="21" t="s">
        <v>426</v>
      </c>
      <c r="B342" s="30">
        <v>800</v>
      </c>
      <c r="C342" s="20" t="s">
        <v>9</v>
      </c>
      <c r="D342" s="20" t="s">
        <v>9</v>
      </c>
      <c r="E342" s="20" t="s">
        <v>427</v>
      </c>
      <c r="F342" s="20"/>
      <c r="G342" s="100">
        <f>G343+G348</f>
        <v>129.1</v>
      </c>
      <c r="H342" s="100">
        <f>H343+H348</f>
        <v>0</v>
      </c>
      <c r="I342" s="100">
        <f t="shared" si="68"/>
        <v>129.1</v>
      </c>
    </row>
    <row r="343" spans="1:9" s="2" customFormat="1" ht="12">
      <c r="A343" s="21" t="s">
        <v>86</v>
      </c>
      <c r="B343" s="30">
        <v>800</v>
      </c>
      <c r="C343" s="20" t="s">
        <v>9</v>
      </c>
      <c r="D343" s="20" t="s">
        <v>9</v>
      </c>
      <c r="E343" s="20" t="s">
        <v>428</v>
      </c>
      <c r="F343" s="20"/>
      <c r="G343" s="100">
        <f>G346+G344</f>
        <v>70.099999999999994</v>
      </c>
      <c r="H343" s="100">
        <f t="shared" ref="H343" si="76">H346+H344</f>
        <v>0</v>
      </c>
      <c r="I343" s="100">
        <f t="shared" si="68"/>
        <v>70.099999999999994</v>
      </c>
    </row>
    <row r="344" spans="1:9" s="2" customFormat="1" ht="24">
      <c r="A344" s="21" t="s">
        <v>487</v>
      </c>
      <c r="B344" s="30">
        <v>800</v>
      </c>
      <c r="C344" s="20" t="s">
        <v>9</v>
      </c>
      <c r="D344" s="20" t="s">
        <v>9</v>
      </c>
      <c r="E344" s="20" t="s">
        <v>428</v>
      </c>
      <c r="F344" s="20" t="s">
        <v>59</v>
      </c>
      <c r="G344" s="100">
        <f>G345</f>
        <v>20</v>
      </c>
      <c r="H344" s="100">
        <f t="shared" ref="H344" si="77">H345</f>
        <v>0</v>
      </c>
      <c r="I344" s="100">
        <f t="shared" si="68"/>
        <v>20</v>
      </c>
    </row>
    <row r="345" spans="1:9" s="2" customFormat="1" ht="12">
      <c r="A345" s="21" t="s">
        <v>62</v>
      </c>
      <c r="B345" s="30">
        <v>800</v>
      </c>
      <c r="C345" s="20" t="s">
        <v>9</v>
      </c>
      <c r="D345" s="20" t="s">
        <v>9</v>
      </c>
      <c r="E345" s="20" t="s">
        <v>428</v>
      </c>
      <c r="F345" s="20" t="s">
        <v>61</v>
      </c>
      <c r="G345" s="100">
        <v>20</v>
      </c>
      <c r="H345" s="101"/>
      <c r="I345" s="100">
        <f t="shared" si="68"/>
        <v>20</v>
      </c>
    </row>
    <row r="346" spans="1:9" s="2" customFormat="1" ht="12">
      <c r="A346" s="21" t="s">
        <v>489</v>
      </c>
      <c r="B346" s="30">
        <v>800</v>
      </c>
      <c r="C346" s="20" t="s">
        <v>9</v>
      </c>
      <c r="D346" s="20" t="s">
        <v>9</v>
      </c>
      <c r="E346" s="20" t="s">
        <v>428</v>
      </c>
      <c r="F346" s="20" t="s">
        <v>66</v>
      </c>
      <c r="G346" s="100">
        <f>G347</f>
        <v>50.1</v>
      </c>
      <c r="H346" s="100">
        <f t="shared" ref="H346" si="78">H347</f>
        <v>0</v>
      </c>
      <c r="I346" s="100">
        <f t="shared" si="68"/>
        <v>50.1</v>
      </c>
    </row>
    <row r="347" spans="1:9" s="2" customFormat="1" ht="12">
      <c r="A347" s="21" t="s">
        <v>87</v>
      </c>
      <c r="B347" s="30">
        <v>800</v>
      </c>
      <c r="C347" s="20" t="s">
        <v>9</v>
      </c>
      <c r="D347" s="20" t="s">
        <v>9</v>
      </c>
      <c r="E347" s="20" t="s">
        <v>428</v>
      </c>
      <c r="F347" s="20" t="s">
        <v>67</v>
      </c>
      <c r="G347" s="100">
        <v>50.1</v>
      </c>
      <c r="H347" s="101"/>
      <c r="I347" s="100">
        <f t="shared" si="68"/>
        <v>50.1</v>
      </c>
    </row>
    <row r="348" spans="1:9" s="2" customFormat="1" ht="12">
      <c r="A348" s="21" t="s">
        <v>338</v>
      </c>
      <c r="B348" s="30">
        <v>800</v>
      </c>
      <c r="C348" s="20" t="s">
        <v>9</v>
      </c>
      <c r="D348" s="20" t="s">
        <v>9</v>
      </c>
      <c r="E348" s="20" t="s">
        <v>429</v>
      </c>
      <c r="F348" s="20"/>
      <c r="G348" s="100">
        <f>G349+G351</f>
        <v>59</v>
      </c>
      <c r="H348" s="100">
        <f>H349+H351</f>
        <v>0</v>
      </c>
      <c r="I348" s="100">
        <f t="shared" si="68"/>
        <v>59</v>
      </c>
    </row>
    <row r="349" spans="1:9" s="2" customFormat="1" ht="12">
      <c r="A349" s="21" t="s">
        <v>68</v>
      </c>
      <c r="B349" s="30">
        <v>800</v>
      </c>
      <c r="C349" s="20" t="s">
        <v>9</v>
      </c>
      <c r="D349" s="20" t="s">
        <v>9</v>
      </c>
      <c r="E349" s="20" t="s">
        <v>429</v>
      </c>
      <c r="F349" s="20" t="s">
        <v>66</v>
      </c>
      <c r="G349" s="100">
        <f>G350</f>
        <v>21</v>
      </c>
      <c r="H349" s="100">
        <f t="shared" ref="H349" si="79">H350</f>
        <v>0</v>
      </c>
      <c r="I349" s="100">
        <f t="shared" si="68"/>
        <v>21</v>
      </c>
    </row>
    <row r="350" spans="1:9" s="2" customFormat="1" ht="12">
      <c r="A350" s="21" t="s">
        <v>87</v>
      </c>
      <c r="B350" s="30">
        <v>800</v>
      </c>
      <c r="C350" s="20" t="s">
        <v>9</v>
      </c>
      <c r="D350" s="20" t="s">
        <v>9</v>
      </c>
      <c r="E350" s="20" t="s">
        <v>429</v>
      </c>
      <c r="F350" s="20" t="s">
        <v>67</v>
      </c>
      <c r="G350" s="100">
        <v>21</v>
      </c>
      <c r="H350" s="101"/>
      <c r="I350" s="100">
        <f t="shared" si="68"/>
        <v>21</v>
      </c>
    </row>
    <row r="351" spans="1:9" s="2" customFormat="1" ht="12">
      <c r="A351" s="21" t="s">
        <v>93</v>
      </c>
      <c r="B351" s="30">
        <v>800</v>
      </c>
      <c r="C351" s="20" t="s">
        <v>9</v>
      </c>
      <c r="D351" s="20" t="s">
        <v>9</v>
      </c>
      <c r="E351" s="20" t="s">
        <v>429</v>
      </c>
      <c r="F351" s="23" t="s">
        <v>92</v>
      </c>
      <c r="G351" s="100">
        <f>G352</f>
        <v>38</v>
      </c>
      <c r="H351" s="100">
        <f>H352</f>
        <v>0</v>
      </c>
      <c r="I351" s="100">
        <f t="shared" si="68"/>
        <v>38</v>
      </c>
    </row>
    <row r="352" spans="1:9" s="2" customFormat="1" ht="12">
      <c r="A352" s="21" t="s">
        <v>199</v>
      </c>
      <c r="B352" s="30">
        <v>800</v>
      </c>
      <c r="C352" s="20" t="s">
        <v>9</v>
      </c>
      <c r="D352" s="20" t="s">
        <v>9</v>
      </c>
      <c r="E352" s="20" t="s">
        <v>429</v>
      </c>
      <c r="F352" s="23" t="s">
        <v>200</v>
      </c>
      <c r="G352" s="100">
        <v>38</v>
      </c>
      <c r="H352" s="101"/>
      <c r="I352" s="100">
        <f t="shared" si="68"/>
        <v>38</v>
      </c>
    </row>
    <row r="353" spans="1:9" s="2" customFormat="1" ht="12">
      <c r="A353" s="21" t="s">
        <v>430</v>
      </c>
      <c r="B353" s="30">
        <v>800</v>
      </c>
      <c r="C353" s="20" t="s">
        <v>9</v>
      </c>
      <c r="D353" s="20" t="s">
        <v>9</v>
      </c>
      <c r="E353" s="20" t="s">
        <v>431</v>
      </c>
      <c r="F353" s="20"/>
      <c r="G353" s="100">
        <f t="shared" ref="G353:H355" si="80">G354</f>
        <v>100</v>
      </c>
      <c r="H353" s="100">
        <f t="shared" si="80"/>
        <v>0</v>
      </c>
      <c r="I353" s="100">
        <f t="shared" si="68"/>
        <v>100</v>
      </c>
    </row>
    <row r="354" spans="1:9" s="2" customFormat="1" ht="12">
      <c r="A354" s="21" t="s">
        <v>86</v>
      </c>
      <c r="B354" s="30">
        <v>800</v>
      </c>
      <c r="C354" s="20" t="s">
        <v>9</v>
      </c>
      <c r="D354" s="20" t="s">
        <v>9</v>
      </c>
      <c r="E354" s="20" t="s">
        <v>432</v>
      </c>
      <c r="F354" s="20"/>
      <c r="G354" s="100">
        <f t="shared" si="80"/>
        <v>100</v>
      </c>
      <c r="H354" s="100">
        <f t="shared" si="80"/>
        <v>0</v>
      </c>
      <c r="I354" s="100">
        <f t="shared" si="68"/>
        <v>100</v>
      </c>
    </row>
    <row r="355" spans="1:9" s="2" customFormat="1" ht="12">
      <c r="A355" s="21" t="s">
        <v>489</v>
      </c>
      <c r="B355" s="30">
        <v>800</v>
      </c>
      <c r="C355" s="20" t="s">
        <v>9</v>
      </c>
      <c r="D355" s="20" t="s">
        <v>9</v>
      </c>
      <c r="E355" s="20" t="s">
        <v>432</v>
      </c>
      <c r="F355" s="20" t="s">
        <v>66</v>
      </c>
      <c r="G355" s="100">
        <f t="shared" si="80"/>
        <v>100</v>
      </c>
      <c r="H355" s="100">
        <f t="shared" si="80"/>
        <v>0</v>
      </c>
      <c r="I355" s="100">
        <f t="shared" si="68"/>
        <v>100</v>
      </c>
    </row>
    <row r="356" spans="1:9" s="2" customFormat="1" ht="12">
      <c r="A356" s="21" t="s">
        <v>87</v>
      </c>
      <c r="B356" s="30">
        <v>800</v>
      </c>
      <c r="C356" s="20" t="s">
        <v>9</v>
      </c>
      <c r="D356" s="20" t="s">
        <v>9</v>
      </c>
      <c r="E356" s="20" t="s">
        <v>432</v>
      </c>
      <c r="F356" s="20" t="s">
        <v>67</v>
      </c>
      <c r="G356" s="100">
        <v>100</v>
      </c>
      <c r="H356" s="101"/>
      <c r="I356" s="100">
        <f t="shared" si="68"/>
        <v>100</v>
      </c>
    </row>
    <row r="357" spans="1:9" s="2" customFormat="1" ht="12" customHeight="1">
      <c r="A357" s="21" t="s">
        <v>433</v>
      </c>
      <c r="B357" s="30">
        <v>800</v>
      </c>
      <c r="C357" s="20" t="s">
        <v>9</v>
      </c>
      <c r="D357" s="20" t="s">
        <v>9</v>
      </c>
      <c r="E357" s="20" t="s">
        <v>211</v>
      </c>
      <c r="F357" s="20"/>
      <c r="G357" s="100">
        <f>G358+G361</f>
        <v>208.3</v>
      </c>
      <c r="H357" s="100">
        <f>H358+H361</f>
        <v>0</v>
      </c>
      <c r="I357" s="100">
        <f t="shared" si="68"/>
        <v>208.3</v>
      </c>
    </row>
    <row r="358" spans="1:9" s="2" customFormat="1" ht="12">
      <c r="A358" s="21" t="s">
        <v>214</v>
      </c>
      <c r="B358" s="30">
        <v>800</v>
      </c>
      <c r="C358" s="20" t="s">
        <v>9</v>
      </c>
      <c r="D358" s="20" t="s">
        <v>9</v>
      </c>
      <c r="E358" s="20" t="s">
        <v>213</v>
      </c>
      <c r="F358" s="20"/>
      <c r="G358" s="100">
        <f t="shared" ref="G358:H359" si="81">G359</f>
        <v>189.3</v>
      </c>
      <c r="H358" s="100">
        <f t="shared" si="81"/>
        <v>0</v>
      </c>
      <c r="I358" s="100">
        <f t="shared" si="68"/>
        <v>189.3</v>
      </c>
    </row>
    <row r="359" spans="1:9" s="2" customFormat="1" ht="12">
      <c r="A359" s="21" t="s">
        <v>489</v>
      </c>
      <c r="B359" s="30">
        <v>800</v>
      </c>
      <c r="C359" s="20" t="s">
        <v>9</v>
      </c>
      <c r="D359" s="20" t="s">
        <v>9</v>
      </c>
      <c r="E359" s="20" t="s">
        <v>213</v>
      </c>
      <c r="F359" s="20" t="s">
        <v>66</v>
      </c>
      <c r="G359" s="100">
        <f t="shared" si="81"/>
        <v>189.3</v>
      </c>
      <c r="H359" s="100">
        <f t="shared" si="81"/>
        <v>0</v>
      </c>
      <c r="I359" s="100">
        <f t="shared" si="68"/>
        <v>189.3</v>
      </c>
    </row>
    <row r="360" spans="1:9" s="2" customFormat="1" ht="12">
      <c r="A360" s="21" t="s">
        <v>87</v>
      </c>
      <c r="B360" s="30">
        <v>800</v>
      </c>
      <c r="C360" s="20" t="s">
        <v>9</v>
      </c>
      <c r="D360" s="20" t="s">
        <v>9</v>
      </c>
      <c r="E360" s="20" t="s">
        <v>213</v>
      </c>
      <c r="F360" s="20" t="s">
        <v>67</v>
      </c>
      <c r="G360" s="100">
        <v>189.3</v>
      </c>
      <c r="H360" s="101"/>
      <c r="I360" s="100">
        <f t="shared" si="68"/>
        <v>189.3</v>
      </c>
    </row>
    <row r="361" spans="1:9" s="2" customFormat="1" ht="12">
      <c r="A361" s="21" t="s">
        <v>338</v>
      </c>
      <c r="B361" s="30">
        <v>800</v>
      </c>
      <c r="C361" s="20" t="s">
        <v>9</v>
      </c>
      <c r="D361" s="20" t="s">
        <v>9</v>
      </c>
      <c r="E361" s="20" t="s">
        <v>520</v>
      </c>
      <c r="F361" s="20"/>
      <c r="G361" s="100">
        <f>G362</f>
        <v>19</v>
      </c>
      <c r="H361" s="100">
        <f>H362</f>
        <v>0</v>
      </c>
      <c r="I361" s="100">
        <f t="shared" si="68"/>
        <v>19</v>
      </c>
    </row>
    <row r="362" spans="1:9" s="2" customFormat="1" ht="12">
      <c r="A362" s="21" t="s">
        <v>68</v>
      </c>
      <c r="B362" s="30">
        <v>800</v>
      </c>
      <c r="C362" s="20" t="s">
        <v>9</v>
      </c>
      <c r="D362" s="20" t="s">
        <v>9</v>
      </c>
      <c r="E362" s="20" t="s">
        <v>520</v>
      </c>
      <c r="F362" s="20" t="s">
        <v>66</v>
      </c>
      <c r="G362" s="100">
        <f>G363</f>
        <v>19</v>
      </c>
      <c r="H362" s="100">
        <f>H363</f>
        <v>0</v>
      </c>
      <c r="I362" s="100">
        <f t="shared" si="68"/>
        <v>19</v>
      </c>
    </row>
    <row r="363" spans="1:9" s="2" customFormat="1" ht="12">
      <c r="A363" s="21" t="s">
        <v>87</v>
      </c>
      <c r="B363" s="30">
        <v>800</v>
      </c>
      <c r="C363" s="20" t="s">
        <v>9</v>
      </c>
      <c r="D363" s="20" t="s">
        <v>9</v>
      </c>
      <c r="E363" s="20" t="s">
        <v>520</v>
      </c>
      <c r="F363" s="20" t="s">
        <v>67</v>
      </c>
      <c r="G363" s="100">
        <v>19</v>
      </c>
      <c r="H363" s="101"/>
      <c r="I363" s="100">
        <f t="shared" si="68"/>
        <v>19</v>
      </c>
    </row>
    <row r="364" spans="1:9" s="2" customFormat="1" ht="12">
      <c r="A364" s="25" t="s">
        <v>54</v>
      </c>
      <c r="B364" s="16" t="s">
        <v>22</v>
      </c>
      <c r="C364" s="16" t="s">
        <v>17</v>
      </c>
      <c r="D364" s="16"/>
      <c r="E364" s="16"/>
      <c r="F364" s="16"/>
      <c r="G364" s="98">
        <f t="shared" ref="G364:H364" si="82">G365</f>
        <v>89961.299999999988</v>
      </c>
      <c r="H364" s="98">
        <f t="shared" si="82"/>
        <v>20.199999999999982</v>
      </c>
      <c r="I364" s="98">
        <f t="shared" si="68"/>
        <v>89981.499999999985</v>
      </c>
    </row>
    <row r="365" spans="1:9" s="2" customFormat="1" ht="12">
      <c r="A365" s="22" t="s">
        <v>20</v>
      </c>
      <c r="B365" s="16" t="s">
        <v>22</v>
      </c>
      <c r="C365" s="18" t="s">
        <v>17</v>
      </c>
      <c r="D365" s="18" t="s">
        <v>5</v>
      </c>
      <c r="E365" s="18"/>
      <c r="F365" s="18"/>
      <c r="G365" s="99">
        <f>G370+G366+G411</f>
        <v>89961.299999999988</v>
      </c>
      <c r="H365" s="99">
        <f>H370+H366+H411</f>
        <v>20.199999999999982</v>
      </c>
      <c r="I365" s="99">
        <f t="shared" si="68"/>
        <v>89981.499999999985</v>
      </c>
    </row>
    <row r="366" spans="1:9" s="2" customFormat="1" ht="24">
      <c r="A366" s="21" t="s">
        <v>499</v>
      </c>
      <c r="B366" s="20" t="s">
        <v>22</v>
      </c>
      <c r="C366" s="20" t="s">
        <v>17</v>
      </c>
      <c r="D366" s="20" t="s">
        <v>5</v>
      </c>
      <c r="E366" s="20" t="s">
        <v>497</v>
      </c>
      <c r="F366" s="20"/>
      <c r="G366" s="100">
        <f t="shared" ref="G366:H368" si="83">G367</f>
        <v>105</v>
      </c>
      <c r="H366" s="100">
        <f t="shared" si="83"/>
        <v>39.6</v>
      </c>
      <c r="I366" s="100">
        <f t="shared" si="68"/>
        <v>144.6</v>
      </c>
    </row>
    <row r="367" spans="1:9" s="2" customFormat="1" ht="13.5" customHeight="1">
      <c r="A367" s="21" t="s">
        <v>501</v>
      </c>
      <c r="B367" s="20" t="s">
        <v>22</v>
      </c>
      <c r="C367" s="20" t="s">
        <v>17</v>
      </c>
      <c r="D367" s="20" t="s">
        <v>5</v>
      </c>
      <c r="E367" s="20" t="s">
        <v>498</v>
      </c>
      <c r="F367" s="20"/>
      <c r="G367" s="100">
        <f t="shared" si="83"/>
        <v>105</v>
      </c>
      <c r="H367" s="100">
        <f t="shared" si="83"/>
        <v>39.6</v>
      </c>
      <c r="I367" s="100">
        <f t="shared" si="68"/>
        <v>144.6</v>
      </c>
    </row>
    <row r="368" spans="1:9" s="2" customFormat="1" ht="13.5" customHeight="1">
      <c r="A368" s="21" t="s">
        <v>93</v>
      </c>
      <c r="B368" s="20" t="s">
        <v>22</v>
      </c>
      <c r="C368" s="20" t="s">
        <v>17</v>
      </c>
      <c r="D368" s="20" t="s">
        <v>5</v>
      </c>
      <c r="E368" s="20" t="s">
        <v>498</v>
      </c>
      <c r="F368" s="20" t="s">
        <v>92</v>
      </c>
      <c r="G368" s="100">
        <f t="shared" si="83"/>
        <v>105</v>
      </c>
      <c r="H368" s="100">
        <f t="shared" si="83"/>
        <v>39.6</v>
      </c>
      <c r="I368" s="100">
        <f t="shared" si="68"/>
        <v>144.6</v>
      </c>
    </row>
    <row r="369" spans="1:13" s="2" customFormat="1" ht="13.5" customHeight="1">
      <c r="A369" s="21" t="s">
        <v>199</v>
      </c>
      <c r="B369" s="20" t="s">
        <v>22</v>
      </c>
      <c r="C369" s="20" t="s">
        <v>17</v>
      </c>
      <c r="D369" s="20" t="s">
        <v>5</v>
      </c>
      <c r="E369" s="20" t="s">
        <v>498</v>
      </c>
      <c r="F369" s="20" t="s">
        <v>200</v>
      </c>
      <c r="G369" s="100">
        <v>105</v>
      </c>
      <c r="H369" s="100">
        <f>39.6</f>
        <v>39.6</v>
      </c>
      <c r="I369" s="100">
        <f t="shared" si="68"/>
        <v>144.6</v>
      </c>
    </row>
    <row r="370" spans="1:13" s="6" customFormat="1" ht="12">
      <c r="A370" s="21" t="s">
        <v>436</v>
      </c>
      <c r="B370" s="20" t="s">
        <v>22</v>
      </c>
      <c r="C370" s="20" t="s">
        <v>17</v>
      </c>
      <c r="D370" s="20" t="s">
        <v>5</v>
      </c>
      <c r="E370" s="20" t="s">
        <v>152</v>
      </c>
      <c r="F370" s="20"/>
      <c r="G370" s="100">
        <f>G374+G377+G380+G383+G386+G389+G401+G398+G395+G392+G371+G404</f>
        <v>89636.599999999991</v>
      </c>
      <c r="H370" s="100">
        <f>H374+H377+H380+H383+H386+H389+H401+H398+H395+H392+H371+H404</f>
        <v>-64.600000000000023</v>
      </c>
      <c r="I370" s="100">
        <f t="shared" si="68"/>
        <v>89571.999999999985</v>
      </c>
      <c r="J370" s="2"/>
      <c r="K370" s="2"/>
      <c r="L370" s="2"/>
      <c r="M370" s="2"/>
    </row>
    <row r="371" spans="1:13" s="6" customFormat="1" ht="12">
      <c r="A371" s="21" t="s">
        <v>367</v>
      </c>
      <c r="B371" s="20" t="s">
        <v>22</v>
      </c>
      <c r="C371" s="20" t="s">
        <v>17</v>
      </c>
      <c r="D371" s="20" t="s">
        <v>5</v>
      </c>
      <c r="E371" s="20" t="s">
        <v>447</v>
      </c>
      <c r="F371" s="20"/>
      <c r="G371" s="100">
        <f>G372</f>
        <v>60</v>
      </c>
      <c r="H371" s="100">
        <f>H372</f>
        <v>0</v>
      </c>
      <c r="I371" s="100">
        <f t="shared" si="68"/>
        <v>60</v>
      </c>
      <c r="J371" s="2"/>
      <c r="K371" s="2"/>
      <c r="L371" s="2"/>
      <c r="M371" s="2"/>
    </row>
    <row r="372" spans="1:13" s="6" customFormat="1" ht="12">
      <c r="A372" s="21" t="s">
        <v>93</v>
      </c>
      <c r="B372" s="20" t="s">
        <v>22</v>
      </c>
      <c r="C372" s="20" t="s">
        <v>17</v>
      </c>
      <c r="D372" s="20" t="s">
        <v>5</v>
      </c>
      <c r="E372" s="20" t="s">
        <v>447</v>
      </c>
      <c r="F372" s="20" t="s">
        <v>92</v>
      </c>
      <c r="G372" s="100">
        <f>G373</f>
        <v>60</v>
      </c>
      <c r="H372" s="100">
        <f>H373</f>
        <v>0</v>
      </c>
      <c r="I372" s="100">
        <f t="shared" si="68"/>
        <v>60</v>
      </c>
      <c r="J372" s="2"/>
      <c r="K372" s="2"/>
      <c r="L372" s="2"/>
      <c r="M372" s="2"/>
    </row>
    <row r="373" spans="1:13" s="6" customFormat="1" ht="12">
      <c r="A373" s="21" t="s">
        <v>199</v>
      </c>
      <c r="B373" s="20" t="s">
        <v>22</v>
      </c>
      <c r="C373" s="20" t="s">
        <v>17</v>
      </c>
      <c r="D373" s="20" t="s">
        <v>5</v>
      </c>
      <c r="E373" s="20" t="s">
        <v>447</v>
      </c>
      <c r="F373" s="20" t="s">
        <v>200</v>
      </c>
      <c r="G373" s="100">
        <v>60</v>
      </c>
      <c r="H373" s="100"/>
      <c r="I373" s="100">
        <f t="shared" si="68"/>
        <v>60</v>
      </c>
      <c r="J373" s="2"/>
      <c r="K373" s="2"/>
      <c r="L373" s="2"/>
      <c r="M373" s="2"/>
    </row>
    <row r="374" spans="1:13" s="2" customFormat="1" ht="12">
      <c r="A374" s="21" t="s">
        <v>73</v>
      </c>
      <c r="B374" s="20" t="s">
        <v>22</v>
      </c>
      <c r="C374" s="20" t="s">
        <v>17</v>
      </c>
      <c r="D374" s="20" t="s">
        <v>5</v>
      </c>
      <c r="E374" s="20" t="s">
        <v>440</v>
      </c>
      <c r="F374" s="20"/>
      <c r="G374" s="100">
        <f>G375</f>
        <v>85028.4</v>
      </c>
      <c r="H374" s="100">
        <f t="shared" ref="H374:H375" si="84">H375</f>
        <v>70</v>
      </c>
      <c r="I374" s="100">
        <f t="shared" si="68"/>
        <v>85098.4</v>
      </c>
    </row>
    <row r="375" spans="1:13" s="2" customFormat="1" ht="13.5" customHeight="1">
      <c r="A375" s="21" t="s">
        <v>93</v>
      </c>
      <c r="B375" s="20" t="s">
        <v>22</v>
      </c>
      <c r="C375" s="20" t="s">
        <v>17</v>
      </c>
      <c r="D375" s="20" t="s">
        <v>5</v>
      </c>
      <c r="E375" s="20" t="s">
        <v>440</v>
      </c>
      <c r="F375" s="20" t="s">
        <v>119</v>
      </c>
      <c r="G375" s="100">
        <f>G376</f>
        <v>85028.4</v>
      </c>
      <c r="H375" s="100">
        <f t="shared" si="84"/>
        <v>70</v>
      </c>
      <c r="I375" s="100">
        <f t="shared" si="68"/>
        <v>85098.4</v>
      </c>
    </row>
    <row r="376" spans="1:13" s="2" customFormat="1" ht="13.5" customHeight="1">
      <c r="A376" s="21" t="s">
        <v>199</v>
      </c>
      <c r="B376" s="20" t="s">
        <v>22</v>
      </c>
      <c r="C376" s="20" t="s">
        <v>17</v>
      </c>
      <c r="D376" s="20" t="s">
        <v>5</v>
      </c>
      <c r="E376" s="20" t="s">
        <v>440</v>
      </c>
      <c r="F376" s="20" t="s">
        <v>200</v>
      </c>
      <c r="G376" s="102">
        <v>85028.4</v>
      </c>
      <c r="H376" s="101">
        <f>70</f>
        <v>70</v>
      </c>
      <c r="I376" s="100">
        <f t="shared" si="68"/>
        <v>85098.4</v>
      </c>
    </row>
    <row r="377" spans="1:13" s="2" customFormat="1" ht="24">
      <c r="A377" s="21" t="s">
        <v>96</v>
      </c>
      <c r="B377" s="20" t="s">
        <v>22</v>
      </c>
      <c r="C377" s="20" t="s">
        <v>17</v>
      </c>
      <c r="D377" s="20" t="s">
        <v>5</v>
      </c>
      <c r="E377" s="20" t="s">
        <v>441</v>
      </c>
      <c r="F377" s="20"/>
      <c r="G377" s="100">
        <f>G378</f>
        <v>540</v>
      </c>
      <c r="H377" s="100">
        <f t="shared" ref="H377:H378" si="85">H378</f>
        <v>200</v>
      </c>
      <c r="I377" s="100">
        <f t="shared" si="68"/>
        <v>740</v>
      </c>
    </row>
    <row r="378" spans="1:13" s="2" customFormat="1" ht="12">
      <c r="A378" s="21" t="s">
        <v>93</v>
      </c>
      <c r="B378" s="20" t="s">
        <v>22</v>
      </c>
      <c r="C378" s="20" t="s">
        <v>17</v>
      </c>
      <c r="D378" s="20" t="s">
        <v>5</v>
      </c>
      <c r="E378" s="20" t="s">
        <v>441</v>
      </c>
      <c r="F378" s="20" t="s">
        <v>119</v>
      </c>
      <c r="G378" s="100">
        <f>G379</f>
        <v>540</v>
      </c>
      <c r="H378" s="100">
        <f t="shared" si="85"/>
        <v>200</v>
      </c>
      <c r="I378" s="100">
        <f t="shared" si="68"/>
        <v>740</v>
      </c>
    </row>
    <row r="379" spans="1:13" s="2" customFormat="1" ht="12">
      <c r="A379" s="21" t="s">
        <v>199</v>
      </c>
      <c r="B379" s="20" t="s">
        <v>22</v>
      </c>
      <c r="C379" s="20" t="s">
        <v>17</v>
      </c>
      <c r="D379" s="20" t="s">
        <v>5</v>
      </c>
      <c r="E379" s="20" t="s">
        <v>441</v>
      </c>
      <c r="F379" s="20" t="s">
        <v>200</v>
      </c>
      <c r="G379" s="100">
        <v>540</v>
      </c>
      <c r="H379" s="101">
        <f>109.6+90.4</f>
        <v>200</v>
      </c>
      <c r="I379" s="100">
        <f t="shared" si="68"/>
        <v>740</v>
      </c>
    </row>
    <row r="380" spans="1:13" s="2" customFormat="1" ht="24">
      <c r="A380" s="21" t="s">
        <v>94</v>
      </c>
      <c r="B380" s="20" t="s">
        <v>22</v>
      </c>
      <c r="C380" s="20" t="s">
        <v>17</v>
      </c>
      <c r="D380" s="20" t="s">
        <v>5</v>
      </c>
      <c r="E380" s="20" t="s">
        <v>448</v>
      </c>
      <c r="F380" s="20"/>
      <c r="G380" s="100">
        <f>G381</f>
        <v>503</v>
      </c>
      <c r="H380" s="100">
        <f t="shared" ref="H380:H381" si="86">H381</f>
        <v>0</v>
      </c>
      <c r="I380" s="100">
        <f t="shared" si="68"/>
        <v>503</v>
      </c>
    </row>
    <row r="381" spans="1:13" s="2" customFormat="1" ht="12">
      <c r="A381" s="21" t="s">
        <v>93</v>
      </c>
      <c r="B381" s="20" t="s">
        <v>22</v>
      </c>
      <c r="C381" s="20" t="s">
        <v>17</v>
      </c>
      <c r="D381" s="20" t="s">
        <v>5</v>
      </c>
      <c r="E381" s="20" t="s">
        <v>448</v>
      </c>
      <c r="F381" s="20" t="s">
        <v>92</v>
      </c>
      <c r="G381" s="100">
        <f>G382</f>
        <v>503</v>
      </c>
      <c r="H381" s="100">
        <f t="shared" si="86"/>
        <v>0</v>
      </c>
      <c r="I381" s="100">
        <f t="shared" si="68"/>
        <v>503</v>
      </c>
    </row>
    <row r="382" spans="1:13" s="2" customFormat="1" ht="12">
      <c r="A382" s="21" t="s">
        <v>199</v>
      </c>
      <c r="B382" s="20" t="s">
        <v>22</v>
      </c>
      <c r="C382" s="20" t="s">
        <v>17</v>
      </c>
      <c r="D382" s="20" t="s">
        <v>5</v>
      </c>
      <c r="E382" s="20" t="s">
        <v>448</v>
      </c>
      <c r="F382" s="20" t="s">
        <v>200</v>
      </c>
      <c r="G382" s="100">
        <v>503</v>
      </c>
      <c r="H382" s="101"/>
      <c r="I382" s="100">
        <f t="shared" si="68"/>
        <v>503</v>
      </c>
    </row>
    <row r="383" spans="1:13" s="2" customFormat="1" ht="12">
      <c r="A383" s="21" t="s">
        <v>95</v>
      </c>
      <c r="B383" s="20" t="s">
        <v>22</v>
      </c>
      <c r="C383" s="20" t="s">
        <v>17</v>
      </c>
      <c r="D383" s="20" t="s">
        <v>5</v>
      </c>
      <c r="E383" s="20" t="s">
        <v>449</v>
      </c>
      <c r="F383" s="23"/>
      <c r="G383" s="100">
        <f>G384</f>
        <v>1334.8</v>
      </c>
      <c r="H383" s="100">
        <f t="shared" ref="H383:H384" si="87">H384</f>
        <v>-309.60000000000002</v>
      </c>
      <c r="I383" s="100">
        <f t="shared" si="68"/>
        <v>1025.1999999999998</v>
      </c>
    </row>
    <row r="384" spans="1:13" s="2" customFormat="1" ht="15" customHeight="1">
      <c r="A384" s="21" t="s">
        <v>93</v>
      </c>
      <c r="B384" s="20" t="s">
        <v>22</v>
      </c>
      <c r="C384" s="20" t="s">
        <v>17</v>
      </c>
      <c r="D384" s="20" t="s">
        <v>5</v>
      </c>
      <c r="E384" s="20" t="s">
        <v>449</v>
      </c>
      <c r="F384" s="23" t="s">
        <v>92</v>
      </c>
      <c r="G384" s="100">
        <f>G385</f>
        <v>1334.8</v>
      </c>
      <c r="H384" s="100">
        <f t="shared" si="87"/>
        <v>-309.60000000000002</v>
      </c>
      <c r="I384" s="100">
        <f t="shared" ref="I384:I477" si="88">G384+H384</f>
        <v>1025.1999999999998</v>
      </c>
    </row>
    <row r="385" spans="1:9" s="2" customFormat="1" ht="15" customHeight="1">
      <c r="A385" s="21" t="s">
        <v>199</v>
      </c>
      <c r="B385" s="20" t="s">
        <v>22</v>
      </c>
      <c r="C385" s="20" t="s">
        <v>17</v>
      </c>
      <c r="D385" s="20" t="s">
        <v>5</v>
      </c>
      <c r="E385" s="20" t="s">
        <v>449</v>
      </c>
      <c r="F385" s="23" t="s">
        <v>200</v>
      </c>
      <c r="G385" s="100">
        <v>1334.8</v>
      </c>
      <c r="H385" s="101">
        <f>-39.6-179.6-90.4</f>
        <v>-309.60000000000002</v>
      </c>
      <c r="I385" s="100">
        <f t="shared" si="88"/>
        <v>1025.1999999999998</v>
      </c>
    </row>
    <row r="386" spans="1:9" s="2" customFormat="1" ht="24" hidden="1">
      <c r="A386" s="21" t="s">
        <v>286</v>
      </c>
      <c r="B386" s="20" t="s">
        <v>22</v>
      </c>
      <c r="C386" s="20" t="s">
        <v>17</v>
      </c>
      <c r="D386" s="20" t="s">
        <v>5</v>
      </c>
      <c r="E386" s="20" t="s">
        <v>450</v>
      </c>
      <c r="F386" s="20"/>
      <c r="G386" s="100">
        <f>G387</f>
        <v>0</v>
      </c>
      <c r="H386" s="100">
        <f t="shared" ref="H386:H387" si="89">H387</f>
        <v>0</v>
      </c>
      <c r="I386" s="100">
        <f t="shared" si="88"/>
        <v>0</v>
      </c>
    </row>
    <row r="387" spans="1:9" s="2" customFormat="1" ht="12" hidden="1">
      <c r="A387" s="21" t="s">
        <v>93</v>
      </c>
      <c r="B387" s="20" t="s">
        <v>22</v>
      </c>
      <c r="C387" s="20" t="s">
        <v>17</v>
      </c>
      <c r="D387" s="20" t="s">
        <v>5</v>
      </c>
      <c r="E387" s="20" t="s">
        <v>450</v>
      </c>
      <c r="F387" s="20" t="s">
        <v>92</v>
      </c>
      <c r="G387" s="100">
        <f>G388</f>
        <v>0</v>
      </c>
      <c r="H387" s="100">
        <f t="shared" si="89"/>
        <v>0</v>
      </c>
      <c r="I387" s="100">
        <f t="shared" si="88"/>
        <v>0</v>
      </c>
    </row>
    <row r="388" spans="1:9" s="2" customFormat="1" ht="12" hidden="1">
      <c r="A388" s="21" t="s">
        <v>199</v>
      </c>
      <c r="B388" s="20" t="s">
        <v>22</v>
      </c>
      <c r="C388" s="20" t="s">
        <v>17</v>
      </c>
      <c r="D388" s="20" t="s">
        <v>5</v>
      </c>
      <c r="E388" s="20" t="s">
        <v>450</v>
      </c>
      <c r="F388" s="20" t="s">
        <v>200</v>
      </c>
      <c r="G388" s="100"/>
      <c r="H388" s="101"/>
      <c r="I388" s="100">
        <f t="shared" si="88"/>
        <v>0</v>
      </c>
    </row>
    <row r="389" spans="1:9" s="2" customFormat="1" ht="12" hidden="1">
      <c r="A389" s="21" t="s">
        <v>257</v>
      </c>
      <c r="B389" s="20" t="s">
        <v>22</v>
      </c>
      <c r="C389" s="20" t="s">
        <v>17</v>
      </c>
      <c r="D389" s="20" t="s">
        <v>5</v>
      </c>
      <c r="E389" s="20" t="s">
        <v>451</v>
      </c>
      <c r="F389" s="20"/>
      <c r="G389" s="100">
        <f>G390</f>
        <v>0</v>
      </c>
      <c r="H389" s="100">
        <f t="shared" ref="H389:H390" si="90">H390</f>
        <v>0</v>
      </c>
      <c r="I389" s="100">
        <f t="shared" si="88"/>
        <v>0</v>
      </c>
    </row>
    <row r="390" spans="1:9" s="2" customFormat="1" ht="12" hidden="1">
      <c r="A390" s="21" t="s">
        <v>93</v>
      </c>
      <c r="B390" s="20" t="s">
        <v>22</v>
      </c>
      <c r="C390" s="20" t="s">
        <v>17</v>
      </c>
      <c r="D390" s="20" t="s">
        <v>5</v>
      </c>
      <c r="E390" s="20" t="s">
        <v>451</v>
      </c>
      <c r="F390" s="20" t="s">
        <v>92</v>
      </c>
      <c r="G390" s="100">
        <f>G391</f>
        <v>0</v>
      </c>
      <c r="H390" s="100">
        <f t="shared" si="90"/>
        <v>0</v>
      </c>
      <c r="I390" s="100">
        <f t="shared" si="88"/>
        <v>0</v>
      </c>
    </row>
    <row r="391" spans="1:9" s="2" customFormat="1" ht="12" hidden="1">
      <c r="A391" s="21" t="s">
        <v>199</v>
      </c>
      <c r="B391" s="20" t="s">
        <v>22</v>
      </c>
      <c r="C391" s="20" t="s">
        <v>17</v>
      </c>
      <c r="D391" s="20" t="s">
        <v>5</v>
      </c>
      <c r="E391" s="20" t="s">
        <v>451</v>
      </c>
      <c r="F391" s="20" t="s">
        <v>200</v>
      </c>
      <c r="G391" s="100">
        <v>0</v>
      </c>
      <c r="H391" s="103"/>
      <c r="I391" s="100">
        <f t="shared" si="88"/>
        <v>0</v>
      </c>
    </row>
    <row r="392" spans="1:9" s="2" customFormat="1" ht="36">
      <c r="A392" s="21" t="s">
        <v>189</v>
      </c>
      <c r="B392" s="20" t="s">
        <v>22</v>
      </c>
      <c r="C392" s="20" t="s">
        <v>17</v>
      </c>
      <c r="D392" s="20" t="s">
        <v>5</v>
      </c>
      <c r="E392" s="20" t="s">
        <v>452</v>
      </c>
      <c r="F392" s="20"/>
      <c r="G392" s="100">
        <f>G393</f>
        <v>931.9</v>
      </c>
      <c r="H392" s="100">
        <f>H393</f>
        <v>0</v>
      </c>
      <c r="I392" s="100">
        <f t="shared" si="88"/>
        <v>931.9</v>
      </c>
    </row>
    <row r="393" spans="1:9" s="2" customFormat="1" ht="12">
      <c r="A393" s="21" t="s">
        <v>93</v>
      </c>
      <c r="B393" s="20" t="s">
        <v>22</v>
      </c>
      <c r="C393" s="20" t="s">
        <v>17</v>
      </c>
      <c r="D393" s="20" t="s">
        <v>5</v>
      </c>
      <c r="E393" s="20" t="s">
        <v>452</v>
      </c>
      <c r="F393" s="20" t="s">
        <v>92</v>
      </c>
      <c r="G393" s="100">
        <f>G394</f>
        <v>931.9</v>
      </c>
      <c r="H393" s="100">
        <f>H394</f>
        <v>0</v>
      </c>
      <c r="I393" s="100">
        <f t="shared" si="88"/>
        <v>931.9</v>
      </c>
    </row>
    <row r="394" spans="1:9" s="2" customFormat="1" ht="12">
      <c r="A394" s="21" t="s">
        <v>199</v>
      </c>
      <c r="B394" s="20" t="s">
        <v>22</v>
      </c>
      <c r="C394" s="20" t="s">
        <v>17</v>
      </c>
      <c r="D394" s="20" t="s">
        <v>5</v>
      </c>
      <c r="E394" s="20" t="s">
        <v>452</v>
      </c>
      <c r="F394" s="20" t="s">
        <v>200</v>
      </c>
      <c r="G394" s="100">
        <f>31.9+900</f>
        <v>931.9</v>
      </c>
      <c r="H394" s="103"/>
      <c r="I394" s="100">
        <f t="shared" si="88"/>
        <v>931.9</v>
      </c>
    </row>
    <row r="395" spans="1:9" s="2" customFormat="1" ht="36">
      <c r="A395" s="21" t="s">
        <v>347</v>
      </c>
      <c r="B395" s="20" t="s">
        <v>22</v>
      </c>
      <c r="C395" s="20" t="s">
        <v>17</v>
      </c>
      <c r="D395" s="20" t="s">
        <v>5</v>
      </c>
      <c r="E395" s="20" t="s">
        <v>453</v>
      </c>
      <c r="F395" s="20"/>
      <c r="G395" s="100">
        <f>G396</f>
        <v>68.8</v>
      </c>
      <c r="H395" s="100">
        <f>H396</f>
        <v>0</v>
      </c>
      <c r="I395" s="100">
        <f t="shared" si="88"/>
        <v>68.8</v>
      </c>
    </row>
    <row r="396" spans="1:9" s="2" customFormat="1" ht="12">
      <c r="A396" s="21" t="s">
        <v>93</v>
      </c>
      <c r="B396" s="20" t="s">
        <v>22</v>
      </c>
      <c r="C396" s="20" t="s">
        <v>17</v>
      </c>
      <c r="D396" s="20" t="s">
        <v>5</v>
      </c>
      <c r="E396" s="20" t="s">
        <v>453</v>
      </c>
      <c r="F396" s="20" t="s">
        <v>92</v>
      </c>
      <c r="G396" s="100">
        <f>G397</f>
        <v>68.8</v>
      </c>
      <c r="H396" s="100">
        <f>H397</f>
        <v>0</v>
      </c>
      <c r="I396" s="100">
        <f t="shared" si="88"/>
        <v>68.8</v>
      </c>
    </row>
    <row r="397" spans="1:9" s="2" customFormat="1" ht="12">
      <c r="A397" s="21" t="s">
        <v>199</v>
      </c>
      <c r="B397" s="20" t="s">
        <v>22</v>
      </c>
      <c r="C397" s="20" t="s">
        <v>17</v>
      </c>
      <c r="D397" s="20" t="s">
        <v>5</v>
      </c>
      <c r="E397" s="20" t="s">
        <v>453</v>
      </c>
      <c r="F397" s="20" t="s">
        <v>200</v>
      </c>
      <c r="G397" s="100">
        <v>68.8</v>
      </c>
      <c r="H397" s="103"/>
      <c r="I397" s="100">
        <f t="shared" si="88"/>
        <v>68.8</v>
      </c>
    </row>
    <row r="398" spans="1:9" s="2" customFormat="1" ht="12">
      <c r="A398" s="21" t="s">
        <v>205</v>
      </c>
      <c r="B398" s="20" t="s">
        <v>22</v>
      </c>
      <c r="C398" s="20" t="s">
        <v>17</v>
      </c>
      <c r="D398" s="20" t="s">
        <v>5</v>
      </c>
      <c r="E398" s="20" t="s">
        <v>454</v>
      </c>
      <c r="F398" s="20"/>
      <c r="G398" s="100">
        <f>G399</f>
        <v>535</v>
      </c>
      <c r="H398" s="100">
        <f t="shared" ref="H398:H399" si="91">H399</f>
        <v>-25</v>
      </c>
      <c r="I398" s="100">
        <f t="shared" si="88"/>
        <v>510</v>
      </c>
    </row>
    <row r="399" spans="1:9" s="2" customFormat="1" ht="12">
      <c r="A399" s="21" t="s">
        <v>93</v>
      </c>
      <c r="B399" s="20" t="s">
        <v>22</v>
      </c>
      <c r="C399" s="20" t="s">
        <v>17</v>
      </c>
      <c r="D399" s="20" t="s">
        <v>5</v>
      </c>
      <c r="E399" s="20" t="s">
        <v>454</v>
      </c>
      <c r="F399" s="20" t="s">
        <v>92</v>
      </c>
      <c r="G399" s="100">
        <f>G400</f>
        <v>535</v>
      </c>
      <c r="H399" s="100">
        <f t="shared" si="91"/>
        <v>-25</v>
      </c>
      <c r="I399" s="100">
        <f t="shared" si="88"/>
        <v>510</v>
      </c>
    </row>
    <row r="400" spans="1:9" s="2" customFormat="1" ht="12">
      <c r="A400" s="21" t="s">
        <v>199</v>
      </c>
      <c r="B400" s="20" t="s">
        <v>22</v>
      </c>
      <c r="C400" s="20" t="s">
        <v>17</v>
      </c>
      <c r="D400" s="20" t="s">
        <v>5</v>
      </c>
      <c r="E400" s="20" t="s">
        <v>454</v>
      </c>
      <c r="F400" s="20" t="s">
        <v>200</v>
      </c>
      <c r="G400" s="100">
        <v>535</v>
      </c>
      <c r="H400" s="101">
        <f>-25</f>
        <v>-25</v>
      </c>
      <c r="I400" s="100">
        <f t="shared" si="88"/>
        <v>510</v>
      </c>
    </row>
    <row r="401" spans="1:9" s="2" customFormat="1" ht="15.75" customHeight="1">
      <c r="A401" s="21" t="s">
        <v>303</v>
      </c>
      <c r="B401" s="20" t="s">
        <v>22</v>
      </c>
      <c r="C401" s="20" t="s">
        <v>17</v>
      </c>
      <c r="D401" s="20" t="s">
        <v>5</v>
      </c>
      <c r="E401" s="20" t="s">
        <v>455</v>
      </c>
      <c r="F401" s="20"/>
      <c r="G401" s="100">
        <f>G402</f>
        <v>400.8</v>
      </c>
      <c r="H401" s="100">
        <f t="shared" ref="H401:H402" si="92">H402</f>
        <v>0</v>
      </c>
      <c r="I401" s="100">
        <f t="shared" si="88"/>
        <v>400.8</v>
      </c>
    </row>
    <row r="402" spans="1:9" s="2" customFormat="1" ht="12">
      <c r="A402" s="21" t="s">
        <v>93</v>
      </c>
      <c r="B402" s="20" t="s">
        <v>22</v>
      </c>
      <c r="C402" s="20" t="s">
        <v>17</v>
      </c>
      <c r="D402" s="20" t="s">
        <v>5</v>
      </c>
      <c r="E402" s="20" t="s">
        <v>455</v>
      </c>
      <c r="F402" s="20" t="s">
        <v>92</v>
      </c>
      <c r="G402" s="100">
        <f>G403</f>
        <v>400.8</v>
      </c>
      <c r="H402" s="100">
        <f t="shared" si="92"/>
        <v>0</v>
      </c>
      <c r="I402" s="100">
        <f t="shared" si="88"/>
        <v>400.8</v>
      </c>
    </row>
    <row r="403" spans="1:9" s="2" customFormat="1" ht="12">
      <c r="A403" s="21" t="s">
        <v>199</v>
      </c>
      <c r="B403" s="20" t="s">
        <v>22</v>
      </c>
      <c r="C403" s="20" t="s">
        <v>17</v>
      </c>
      <c r="D403" s="20" t="s">
        <v>5</v>
      </c>
      <c r="E403" s="20" t="s">
        <v>455</v>
      </c>
      <c r="F403" s="20" t="s">
        <v>200</v>
      </c>
      <c r="G403" s="100">
        <f>300.6+100.2</f>
        <v>400.8</v>
      </c>
      <c r="H403" s="101"/>
      <c r="I403" s="100">
        <f t="shared" si="88"/>
        <v>400.8</v>
      </c>
    </row>
    <row r="404" spans="1:9" s="2" customFormat="1" ht="12">
      <c r="A404" s="21" t="s">
        <v>476</v>
      </c>
      <c r="B404" s="20" t="s">
        <v>22</v>
      </c>
      <c r="C404" s="20" t="s">
        <v>17</v>
      </c>
      <c r="D404" s="20" t="s">
        <v>5</v>
      </c>
      <c r="E404" s="20" t="s">
        <v>473</v>
      </c>
      <c r="F404" s="20"/>
      <c r="G404" s="100">
        <f>G405+G408</f>
        <v>233.9</v>
      </c>
      <c r="H404" s="100">
        <f>H405+H408</f>
        <v>0</v>
      </c>
      <c r="I404" s="100">
        <f t="shared" si="88"/>
        <v>233.9</v>
      </c>
    </row>
    <row r="405" spans="1:9" s="2" customFormat="1" ht="15" customHeight="1">
      <c r="A405" s="21" t="s">
        <v>483</v>
      </c>
      <c r="B405" s="20" t="s">
        <v>22</v>
      </c>
      <c r="C405" s="20" t="s">
        <v>17</v>
      </c>
      <c r="D405" s="20" t="s">
        <v>5</v>
      </c>
      <c r="E405" s="20" t="s">
        <v>474</v>
      </c>
      <c r="F405" s="20"/>
      <c r="G405" s="100">
        <f>G406</f>
        <v>116.9</v>
      </c>
      <c r="H405" s="100">
        <f>H406</f>
        <v>0</v>
      </c>
      <c r="I405" s="100">
        <f t="shared" si="88"/>
        <v>116.9</v>
      </c>
    </row>
    <row r="406" spans="1:9" s="2" customFormat="1" ht="12.75" customHeight="1">
      <c r="A406" s="21" t="s">
        <v>93</v>
      </c>
      <c r="B406" s="20" t="s">
        <v>22</v>
      </c>
      <c r="C406" s="20" t="s">
        <v>17</v>
      </c>
      <c r="D406" s="20" t="s">
        <v>5</v>
      </c>
      <c r="E406" s="20" t="s">
        <v>474</v>
      </c>
      <c r="F406" s="20" t="s">
        <v>92</v>
      </c>
      <c r="G406" s="100">
        <f>G407</f>
        <v>116.9</v>
      </c>
      <c r="H406" s="100">
        <f>H407</f>
        <v>0</v>
      </c>
      <c r="I406" s="100">
        <f t="shared" si="88"/>
        <v>116.9</v>
      </c>
    </row>
    <row r="407" spans="1:9" s="2" customFormat="1" ht="12.75" customHeight="1">
      <c r="A407" s="21" t="s">
        <v>199</v>
      </c>
      <c r="B407" s="20" t="s">
        <v>22</v>
      </c>
      <c r="C407" s="20" t="s">
        <v>17</v>
      </c>
      <c r="D407" s="20" t="s">
        <v>5</v>
      </c>
      <c r="E407" s="20" t="s">
        <v>474</v>
      </c>
      <c r="F407" s="20" t="s">
        <v>200</v>
      </c>
      <c r="G407" s="100">
        <v>116.9</v>
      </c>
      <c r="H407" s="103"/>
      <c r="I407" s="100">
        <f t="shared" si="88"/>
        <v>116.9</v>
      </c>
    </row>
    <row r="408" spans="1:9" s="2" customFormat="1" ht="15" customHeight="1">
      <c r="A408" s="21" t="s">
        <v>484</v>
      </c>
      <c r="B408" s="20" t="s">
        <v>22</v>
      </c>
      <c r="C408" s="20" t="s">
        <v>17</v>
      </c>
      <c r="D408" s="20" t="s">
        <v>5</v>
      </c>
      <c r="E408" s="20" t="s">
        <v>475</v>
      </c>
      <c r="F408" s="20"/>
      <c r="G408" s="100">
        <f>G409</f>
        <v>117</v>
      </c>
      <c r="H408" s="100">
        <f>H409</f>
        <v>0</v>
      </c>
      <c r="I408" s="100">
        <f t="shared" si="88"/>
        <v>117</v>
      </c>
    </row>
    <row r="409" spans="1:9" s="2" customFormat="1" ht="12">
      <c r="A409" s="21" t="s">
        <v>93</v>
      </c>
      <c r="B409" s="20" t="s">
        <v>22</v>
      </c>
      <c r="C409" s="20" t="s">
        <v>17</v>
      </c>
      <c r="D409" s="20" t="s">
        <v>5</v>
      </c>
      <c r="E409" s="20" t="s">
        <v>475</v>
      </c>
      <c r="F409" s="20" t="s">
        <v>92</v>
      </c>
      <c r="G409" s="100">
        <f>G410</f>
        <v>117</v>
      </c>
      <c r="H409" s="100">
        <f>H410</f>
        <v>0</v>
      </c>
      <c r="I409" s="100">
        <f t="shared" si="88"/>
        <v>117</v>
      </c>
    </row>
    <row r="410" spans="1:9" s="2" customFormat="1" ht="12">
      <c r="A410" s="21" t="s">
        <v>199</v>
      </c>
      <c r="B410" s="20" t="s">
        <v>22</v>
      </c>
      <c r="C410" s="20" t="s">
        <v>17</v>
      </c>
      <c r="D410" s="20" t="s">
        <v>5</v>
      </c>
      <c r="E410" s="20" t="s">
        <v>475</v>
      </c>
      <c r="F410" s="20" t="s">
        <v>200</v>
      </c>
      <c r="G410" s="100">
        <v>117</v>
      </c>
      <c r="H410" s="101"/>
      <c r="I410" s="100">
        <f t="shared" si="88"/>
        <v>117</v>
      </c>
    </row>
    <row r="411" spans="1:9" s="2" customFormat="1" ht="24">
      <c r="A411" s="21" t="s">
        <v>502</v>
      </c>
      <c r="B411" s="20" t="s">
        <v>22</v>
      </c>
      <c r="C411" s="20" t="s">
        <v>17</v>
      </c>
      <c r="D411" s="20" t="s">
        <v>5</v>
      </c>
      <c r="E411" s="20" t="s">
        <v>317</v>
      </c>
      <c r="F411" s="20"/>
      <c r="G411" s="100">
        <f t="shared" ref="G411:H413" si="93">G412</f>
        <v>219.7</v>
      </c>
      <c r="H411" s="100">
        <f t="shared" si="93"/>
        <v>45.2</v>
      </c>
      <c r="I411" s="100">
        <f t="shared" si="88"/>
        <v>264.89999999999998</v>
      </c>
    </row>
    <row r="412" spans="1:9" s="2" customFormat="1" ht="24">
      <c r="A412" s="21" t="s">
        <v>530</v>
      </c>
      <c r="B412" s="20" t="s">
        <v>22</v>
      </c>
      <c r="C412" s="20" t="s">
        <v>17</v>
      </c>
      <c r="D412" s="20" t="s">
        <v>5</v>
      </c>
      <c r="E412" s="20" t="s">
        <v>529</v>
      </c>
      <c r="F412" s="20"/>
      <c r="G412" s="100">
        <f t="shared" si="93"/>
        <v>219.7</v>
      </c>
      <c r="H412" s="100">
        <f t="shared" si="93"/>
        <v>45.2</v>
      </c>
      <c r="I412" s="100">
        <f t="shared" si="88"/>
        <v>264.89999999999998</v>
      </c>
    </row>
    <row r="413" spans="1:9" s="2" customFormat="1" ht="12">
      <c r="A413" s="21" t="s">
        <v>93</v>
      </c>
      <c r="B413" s="20" t="s">
        <v>22</v>
      </c>
      <c r="C413" s="20" t="s">
        <v>17</v>
      </c>
      <c r="D413" s="20" t="s">
        <v>5</v>
      </c>
      <c r="E413" s="20" t="s">
        <v>529</v>
      </c>
      <c r="F413" s="20" t="s">
        <v>92</v>
      </c>
      <c r="G413" s="100">
        <f t="shared" si="93"/>
        <v>219.7</v>
      </c>
      <c r="H413" s="100">
        <f t="shared" si="93"/>
        <v>45.2</v>
      </c>
      <c r="I413" s="100">
        <f t="shared" si="88"/>
        <v>264.89999999999998</v>
      </c>
    </row>
    <row r="414" spans="1:9" s="2" customFormat="1" ht="12">
      <c r="A414" s="21" t="s">
        <v>199</v>
      </c>
      <c r="B414" s="20" t="s">
        <v>22</v>
      </c>
      <c r="C414" s="20" t="s">
        <v>17</v>
      </c>
      <c r="D414" s="20" t="s">
        <v>5</v>
      </c>
      <c r="E414" s="20" t="s">
        <v>529</v>
      </c>
      <c r="F414" s="20" t="s">
        <v>200</v>
      </c>
      <c r="G414" s="100">
        <v>219.7</v>
      </c>
      <c r="H414" s="101">
        <v>45.2</v>
      </c>
      <c r="I414" s="100">
        <f t="shared" si="88"/>
        <v>264.89999999999998</v>
      </c>
    </row>
    <row r="415" spans="1:9" s="2" customFormat="1" ht="12">
      <c r="A415" s="25" t="s">
        <v>33</v>
      </c>
      <c r="B415" s="32">
        <v>800</v>
      </c>
      <c r="C415" s="32">
        <v>10</v>
      </c>
      <c r="D415" s="16"/>
      <c r="E415" s="16"/>
      <c r="F415" s="16"/>
      <c r="G415" s="98">
        <f>G416+G422+G456+G473</f>
        <v>4615.8999999999996</v>
      </c>
      <c r="H415" s="98">
        <f>H416+H422+H456+H473</f>
        <v>3944.1000000000004</v>
      </c>
      <c r="I415" s="98">
        <f t="shared" si="88"/>
        <v>8560</v>
      </c>
    </row>
    <row r="416" spans="1:9" s="2" customFormat="1" ht="12">
      <c r="A416" s="33" t="s">
        <v>76</v>
      </c>
      <c r="B416" s="34">
        <v>800</v>
      </c>
      <c r="C416" s="34">
        <v>10</v>
      </c>
      <c r="D416" s="18" t="s">
        <v>5</v>
      </c>
      <c r="E416" s="18"/>
      <c r="F416" s="18"/>
      <c r="G416" s="99">
        <f t="shared" ref="G416:H417" si="94">G417</f>
        <v>1039</v>
      </c>
      <c r="H416" s="99">
        <f t="shared" si="94"/>
        <v>-100.1</v>
      </c>
      <c r="I416" s="99">
        <f t="shared" si="88"/>
        <v>938.9</v>
      </c>
    </row>
    <row r="417" spans="1:9" s="2" customFormat="1" ht="12">
      <c r="A417" s="24" t="s">
        <v>115</v>
      </c>
      <c r="B417" s="30">
        <v>800</v>
      </c>
      <c r="C417" s="30">
        <v>10</v>
      </c>
      <c r="D417" s="20" t="s">
        <v>5</v>
      </c>
      <c r="E417" s="20" t="s">
        <v>154</v>
      </c>
      <c r="F417" s="20"/>
      <c r="G417" s="100">
        <f t="shared" si="94"/>
        <v>1039</v>
      </c>
      <c r="H417" s="100">
        <f t="shared" si="94"/>
        <v>-100.1</v>
      </c>
      <c r="I417" s="100">
        <f t="shared" si="88"/>
        <v>938.9</v>
      </c>
    </row>
    <row r="418" spans="1:9" s="2" customFormat="1" ht="12">
      <c r="A418" s="24" t="s">
        <v>239</v>
      </c>
      <c r="B418" s="30">
        <v>800</v>
      </c>
      <c r="C418" s="30">
        <v>10</v>
      </c>
      <c r="D418" s="20" t="s">
        <v>5</v>
      </c>
      <c r="E418" s="20" t="s">
        <v>155</v>
      </c>
      <c r="F418" s="20"/>
      <c r="G418" s="100">
        <f>G419</f>
        <v>1039</v>
      </c>
      <c r="H418" s="100">
        <f>H419</f>
        <v>-100.1</v>
      </c>
      <c r="I418" s="100">
        <f t="shared" si="88"/>
        <v>938.9</v>
      </c>
    </row>
    <row r="419" spans="1:9" s="2" customFormat="1" ht="12">
      <c r="A419" s="24" t="s">
        <v>78</v>
      </c>
      <c r="B419" s="30">
        <v>800</v>
      </c>
      <c r="C419" s="30">
        <v>10</v>
      </c>
      <c r="D419" s="20" t="s">
        <v>5</v>
      </c>
      <c r="E419" s="20" t="s">
        <v>155</v>
      </c>
      <c r="F419" s="20" t="s">
        <v>77</v>
      </c>
      <c r="G419" s="100">
        <f>G421+G420</f>
        <v>1039</v>
      </c>
      <c r="H419" s="100">
        <f>H421+H420</f>
        <v>-100.1</v>
      </c>
      <c r="I419" s="100">
        <f t="shared" si="88"/>
        <v>938.9</v>
      </c>
    </row>
    <row r="420" spans="1:9" s="2" customFormat="1" ht="10.5" customHeight="1">
      <c r="A420" s="24" t="s">
        <v>80</v>
      </c>
      <c r="B420" s="30">
        <v>800</v>
      </c>
      <c r="C420" s="30">
        <v>10</v>
      </c>
      <c r="D420" s="20" t="s">
        <v>5</v>
      </c>
      <c r="E420" s="20" t="s">
        <v>155</v>
      </c>
      <c r="F420" s="20" t="s">
        <v>79</v>
      </c>
      <c r="G420" s="100">
        <v>1039</v>
      </c>
      <c r="H420" s="100">
        <f>-100-0.1</f>
        <v>-100.1</v>
      </c>
      <c r="I420" s="100">
        <f t="shared" si="88"/>
        <v>938.9</v>
      </c>
    </row>
    <row r="421" spans="1:9" s="2" customFormat="1" ht="12" hidden="1">
      <c r="A421" s="24" t="s">
        <v>83</v>
      </c>
      <c r="B421" s="30">
        <v>800</v>
      </c>
      <c r="C421" s="30">
        <v>10</v>
      </c>
      <c r="D421" s="20" t="s">
        <v>5</v>
      </c>
      <c r="E421" s="20" t="s">
        <v>155</v>
      </c>
      <c r="F421" s="20" t="s">
        <v>82</v>
      </c>
      <c r="G421" s="100">
        <v>0</v>
      </c>
      <c r="H421" s="101"/>
      <c r="I421" s="100">
        <f t="shared" si="88"/>
        <v>0</v>
      </c>
    </row>
    <row r="422" spans="1:9" s="2" customFormat="1" ht="13.5" customHeight="1">
      <c r="A422" s="33" t="s">
        <v>27</v>
      </c>
      <c r="B422" s="34">
        <v>800</v>
      </c>
      <c r="C422" s="34">
        <v>10</v>
      </c>
      <c r="D422" s="18" t="s">
        <v>7</v>
      </c>
      <c r="E422" s="18"/>
      <c r="F422" s="18"/>
      <c r="G422" s="99">
        <f>G452+G423+G442+G430</f>
        <v>2274.9</v>
      </c>
      <c r="H422" s="99">
        <f>H452+H423+H442+H430</f>
        <v>3974.2000000000003</v>
      </c>
      <c r="I422" s="99">
        <f t="shared" si="88"/>
        <v>6249.1</v>
      </c>
    </row>
    <row r="423" spans="1:9" s="2" customFormat="1" ht="12" hidden="1">
      <c r="A423" s="24" t="s">
        <v>434</v>
      </c>
      <c r="B423" s="30">
        <v>800</v>
      </c>
      <c r="C423" s="30">
        <v>10</v>
      </c>
      <c r="D423" s="20" t="s">
        <v>7</v>
      </c>
      <c r="E423" s="20" t="s">
        <v>156</v>
      </c>
      <c r="F423" s="20"/>
      <c r="G423" s="100">
        <f>G427+G424</f>
        <v>0</v>
      </c>
      <c r="H423" s="100">
        <f>H427+H424</f>
        <v>0</v>
      </c>
      <c r="I423" s="100">
        <f t="shared" si="88"/>
        <v>0</v>
      </c>
    </row>
    <row r="424" spans="1:9" s="2" customFormat="1" ht="12" hidden="1">
      <c r="A424" s="24" t="s">
        <v>356</v>
      </c>
      <c r="B424" s="30">
        <v>800</v>
      </c>
      <c r="C424" s="30">
        <v>10</v>
      </c>
      <c r="D424" s="20" t="s">
        <v>7</v>
      </c>
      <c r="E424" s="68" t="s">
        <v>355</v>
      </c>
      <c r="F424" s="20"/>
      <c r="G424" s="100">
        <f>G425</f>
        <v>0</v>
      </c>
      <c r="H424" s="100">
        <f>H425</f>
        <v>0</v>
      </c>
      <c r="I424" s="100">
        <f t="shared" si="88"/>
        <v>0</v>
      </c>
    </row>
    <row r="425" spans="1:9" s="2" customFormat="1" ht="12" hidden="1">
      <c r="A425" s="24" t="s">
        <v>78</v>
      </c>
      <c r="B425" s="30">
        <v>800</v>
      </c>
      <c r="C425" s="30">
        <v>10</v>
      </c>
      <c r="D425" s="20" t="s">
        <v>7</v>
      </c>
      <c r="E425" s="68" t="s">
        <v>355</v>
      </c>
      <c r="F425" s="20" t="s">
        <v>77</v>
      </c>
      <c r="G425" s="100">
        <f>G426</f>
        <v>0</v>
      </c>
      <c r="H425" s="100">
        <f>H426</f>
        <v>0</v>
      </c>
      <c r="I425" s="100">
        <f t="shared" si="88"/>
        <v>0</v>
      </c>
    </row>
    <row r="426" spans="1:9" s="2" customFormat="1" ht="12" hidden="1">
      <c r="A426" s="24" t="s">
        <v>83</v>
      </c>
      <c r="B426" s="30">
        <v>800</v>
      </c>
      <c r="C426" s="30">
        <v>10</v>
      </c>
      <c r="D426" s="20" t="s">
        <v>7</v>
      </c>
      <c r="E426" s="68" t="s">
        <v>355</v>
      </c>
      <c r="F426" s="20" t="s">
        <v>82</v>
      </c>
      <c r="G426" s="100"/>
      <c r="H426" s="100"/>
      <c r="I426" s="100">
        <f t="shared" si="88"/>
        <v>0</v>
      </c>
    </row>
    <row r="427" spans="1:9" s="2" customFormat="1" ht="12" hidden="1">
      <c r="A427" s="24" t="s">
        <v>285</v>
      </c>
      <c r="B427" s="30">
        <v>800</v>
      </c>
      <c r="C427" s="30">
        <v>10</v>
      </c>
      <c r="D427" s="20" t="s">
        <v>7</v>
      </c>
      <c r="E427" s="68" t="s">
        <v>258</v>
      </c>
      <c r="F427" s="20"/>
      <c r="G427" s="100">
        <f>G428</f>
        <v>0</v>
      </c>
      <c r="H427" s="100">
        <f t="shared" ref="H427:H428" si="95">H428</f>
        <v>0</v>
      </c>
      <c r="I427" s="100">
        <f t="shared" si="88"/>
        <v>0</v>
      </c>
    </row>
    <row r="428" spans="1:9" s="2" customFormat="1" ht="12" hidden="1">
      <c r="A428" s="24" t="s">
        <v>78</v>
      </c>
      <c r="B428" s="30">
        <v>800</v>
      </c>
      <c r="C428" s="30">
        <v>10</v>
      </c>
      <c r="D428" s="20" t="s">
        <v>7</v>
      </c>
      <c r="E428" s="68" t="s">
        <v>258</v>
      </c>
      <c r="F428" s="20" t="s">
        <v>77</v>
      </c>
      <c r="G428" s="100">
        <f>G429</f>
        <v>0</v>
      </c>
      <c r="H428" s="100">
        <f t="shared" si="95"/>
        <v>0</v>
      </c>
      <c r="I428" s="100">
        <f t="shared" si="88"/>
        <v>0</v>
      </c>
    </row>
    <row r="429" spans="1:9" s="2" customFormat="1" ht="12" hidden="1">
      <c r="A429" s="24" t="s">
        <v>83</v>
      </c>
      <c r="B429" s="30">
        <v>800</v>
      </c>
      <c r="C429" s="30">
        <v>10</v>
      </c>
      <c r="D429" s="20" t="s">
        <v>7</v>
      </c>
      <c r="E429" s="68" t="s">
        <v>258</v>
      </c>
      <c r="F429" s="20" t="s">
        <v>82</v>
      </c>
      <c r="G429" s="100">
        <v>0</v>
      </c>
      <c r="H429" s="101"/>
      <c r="I429" s="100">
        <f t="shared" si="88"/>
        <v>0</v>
      </c>
    </row>
    <row r="430" spans="1:9" s="2" customFormat="1" ht="24">
      <c r="A430" s="21" t="s">
        <v>491</v>
      </c>
      <c r="B430" s="30">
        <v>800</v>
      </c>
      <c r="C430" s="30">
        <v>10</v>
      </c>
      <c r="D430" s="20" t="s">
        <v>7</v>
      </c>
      <c r="E430" s="68" t="s">
        <v>207</v>
      </c>
      <c r="F430" s="20"/>
      <c r="G430" s="100">
        <f>G431+G435</f>
        <v>4.4000000000000004</v>
      </c>
      <c r="H430" s="100">
        <f>H431+H435</f>
        <v>3994.2000000000003</v>
      </c>
      <c r="I430" s="100">
        <f t="shared" si="88"/>
        <v>3998.6000000000004</v>
      </c>
    </row>
    <row r="431" spans="1:9" s="2" customFormat="1" ht="12">
      <c r="A431" s="21" t="s">
        <v>386</v>
      </c>
      <c r="B431" s="30">
        <v>800</v>
      </c>
      <c r="C431" s="30">
        <v>10</v>
      </c>
      <c r="D431" s="20" t="s">
        <v>7</v>
      </c>
      <c r="E431" s="97" t="s">
        <v>210</v>
      </c>
      <c r="F431" s="20"/>
      <c r="G431" s="100">
        <f t="shared" ref="G431:H433" si="96">G432</f>
        <v>4.4000000000000004</v>
      </c>
      <c r="H431" s="100">
        <f t="shared" si="96"/>
        <v>0</v>
      </c>
      <c r="I431" s="100">
        <f t="shared" si="88"/>
        <v>4.4000000000000004</v>
      </c>
    </row>
    <row r="432" spans="1:9" s="2" customFormat="1" ht="24">
      <c r="A432" s="86" t="s">
        <v>188</v>
      </c>
      <c r="B432" s="30">
        <v>800</v>
      </c>
      <c r="C432" s="30">
        <v>10</v>
      </c>
      <c r="D432" s="20" t="s">
        <v>7</v>
      </c>
      <c r="E432" s="68" t="s">
        <v>435</v>
      </c>
      <c r="F432" s="20"/>
      <c r="G432" s="100">
        <f t="shared" si="96"/>
        <v>4.4000000000000004</v>
      </c>
      <c r="H432" s="100">
        <f t="shared" si="96"/>
        <v>0</v>
      </c>
      <c r="I432" s="100">
        <f t="shared" si="88"/>
        <v>4.4000000000000004</v>
      </c>
    </row>
    <row r="433" spans="1:9" s="2" customFormat="1" ht="12">
      <c r="A433" s="21" t="s">
        <v>489</v>
      </c>
      <c r="B433" s="30">
        <v>800</v>
      </c>
      <c r="C433" s="30">
        <v>10</v>
      </c>
      <c r="D433" s="20" t="s">
        <v>7</v>
      </c>
      <c r="E433" s="68" t="s">
        <v>435</v>
      </c>
      <c r="F433" s="20" t="s">
        <v>66</v>
      </c>
      <c r="G433" s="100">
        <f t="shared" si="96"/>
        <v>4.4000000000000004</v>
      </c>
      <c r="H433" s="100">
        <f t="shared" si="96"/>
        <v>0</v>
      </c>
      <c r="I433" s="100">
        <f t="shared" si="88"/>
        <v>4.4000000000000004</v>
      </c>
    </row>
    <row r="434" spans="1:9" s="2" customFormat="1" ht="12">
      <c r="A434" s="21" t="s">
        <v>87</v>
      </c>
      <c r="B434" s="30">
        <v>800</v>
      </c>
      <c r="C434" s="30">
        <v>10</v>
      </c>
      <c r="D434" s="20" t="s">
        <v>7</v>
      </c>
      <c r="E434" s="68" t="s">
        <v>435</v>
      </c>
      <c r="F434" s="20" t="s">
        <v>67</v>
      </c>
      <c r="G434" s="100">
        <v>4.4000000000000004</v>
      </c>
      <c r="H434" s="101"/>
      <c r="I434" s="100">
        <f t="shared" si="88"/>
        <v>4.4000000000000004</v>
      </c>
    </row>
    <row r="435" spans="1:9" s="2" customFormat="1" ht="12">
      <c r="A435" s="21" t="s">
        <v>456</v>
      </c>
      <c r="B435" s="30">
        <v>800</v>
      </c>
      <c r="C435" s="30">
        <v>10</v>
      </c>
      <c r="D435" s="20" t="s">
        <v>7</v>
      </c>
      <c r="E435" s="68" t="s">
        <v>457</v>
      </c>
      <c r="F435" s="20"/>
      <c r="G435" s="100">
        <f>G436+G439</f>
        <v>0</v>
      </c>
      <c r="H435" s="100">
        <f>H436+H439</f>
        <v>3994.2000000000003</v>
      </c>
      <c r="I435" s="100">
        <f t="shared" si="88"/>
        <v>3994.2000000000003</v>
      </c>
    </row>
    <row r="436" spans="1:9" s="2" customFormat="1" ht="36">
      <c r="A436" s="21" t="s">
        <v>353</v>
      </c>
      <c r="B436" s="30">
        <v>800</v>
      </c>
      <c r="C436" s="30">
        <v>10</v>
      </c>
      <c r="D436" s="20" t="s">
        <v>7</v>
      </c>
      <c r="E436" s="80" t="s">
        <v>470</v>
      </c>
      <c r="F436" s="20"/>
      <c r="G436" s="100">
        <f>G437</f>
        <v>0</v>
      </c>
      <c r="H436" s="100">
        <f>H437</f>
        <v>3914.3</v>
      </c>
      <c r="I436" s="100">
        <f t="shared" si="88"/>
        <v>3914.3</v>
      </c>
    </row>
    <row r="437" spans="1:9" s="2" customFormat="1" ht="12">
      <c r="A437" s="24" t="s">
        <v>78</v>
      </c>
      <c r="B437" s="30">
        <v>800</v>
      </c>
      <c r="C437" s="30">
        <v>10</v>
      </c>
      <c r="D437" s="20" t="s">
        <v>7</v>
      </c>
      <c r="E437" s="80" t="s">
        <v>470</v>
      </c>
      <c r="F437" s="20" t="s">
        <v>77</v>
      </c>
      <c r="G437" s="100">
        <f>G438</f>
        <v>0</v>
      </c>
      <c r="H437" s="100">
        <f>H438</f>
        <v>3914.3</v>
      </c>
      <c r="I437" s="100">
        <f t="shared" si="88"/>
        <v>3914.3</v>
      </c>
    </row>
    <row r="438" spans="1:9" s="2" customFormat="1" ht="12">
      <c r="A438" s="24" t="s">
        <v>83</v>
      </c>
      <c r="B438" s="30">
        <v>800</v>
      </c>
      <c r="C438" s="30">
        <v>10</v>
      </c>
      <c r="D438" s="20" t="s">
        <v>7</v>
      </c>
      <c r="E438" s="80" t="s">
        <v>470</v>
      </c>
      <c r="F438" s="20" t="s">
        <v>82</v>
      </c>
      <c r="G438" s="100">
        <v>0</v>
      </c>
      <c r="H438" s="101">
        <v>3914.3</v>
      </c>
      <c r="I438" s="100">
        <f t="shared" si="88"/>
        <v>3914.3</v>
      </c>
    </row>
    <row r="439" spans="1:9" s="2" customFormat="1" ht="36">
      <c r="A439" s="21" t="s">
        <v>354</v>
      </c>
      <c r="B439" s="30">
        <v>800</v>
      </c>
      <c r="C439" s="30">
        <v>10</v>
      </c>
      <c r="D439" s="20" t="s">
        <v>7</v>
      </c>
      <c r="E439" s="20" t="s">
        <v>471</v>
      </c>
      <c r="F439" s="20"/>
      <c r="G439" s="100">
        <f>G440</f>
        <v>0</v>
      </c>
      <c r="H439" s="100">
        <f>H440</f>
        <v>79.900000000000006</v>
      </c>
      <c r="I439" s="100">
        <f t="shared" si="88"/>
        <v>79.900000000000006</v>
      </c>
    </row>
    <row r="440" spans="1:9" s="2" customFormat="1" ht="12">
      <c r="A440" s="24" t="s">
        <v>78</v>
      </c>
      <c r="B440" s="30">
        <v>800</v>
      </c>
      <c r="C440" s="30">
        <v>10</v>
      </c>
      <c r="D440" s="20" t="s">
        <v>7</v>
      </c>
      <c r="E440" s="20" t="s">
        <v>471</v>
      </c>
      <c r="F440" s="20" t="s">
        <v>77</v>
      </c>
      <c r="G440" s="100">
        <f>G441</f>
        <v>0</v>
      </c>
      <c r="H440" s="100">
        <f>H441</f>
        <v>79.900000000000006</v>
      </c>
      <c r="I440" s="100">
        <f t="shared" si="88"/>
        <v>79.900000000000006</v>
      </c>
    </row>
    <row r="441" spans="1:9" s="2" customFormat="1" ht="12">
      <c r="A441" s="24" t="s">
        <v>83</v>
      </c>
      <c r="B441" s="30">
        <v>800</v>
      </c>
      <c r="C441" s="30">
        <v>10</v>
      </c>
      <c r="D441" s="20" t="s">
        <v>7</v>
      </c>
      <c r="E441" s="20" t="s">
        <v>471</v>
      </c>
      <c r="F441" s="20" t="s">
        <v>82</v>
      </c>
      <c r="G441" s="100">
        <v>0</v>
      </c>
      <c r="H441" s="101">
        <v>79.900000000000006</v>
      </c>
      <c r="I441" s="100">
        <f t="shared" si="88"/>
        <v>79.900000000000006</v>
      </c>
    </row>
    <row r="442" spans="1:9" s="2" customFormat="1" ht="24">
      <c r="A442" s="87" t="s">
        <v>297</v>
      </c>
      <c r="B442" s="30">
        <v>800</v>
      </c>
      <c r="C442" s="30">
        <v>10</v>
      </c>
      <c r="D442" s="20" t="s">
        <v>7</v>
      </c>
      <c r="E442" s="68" t="s">
        <v>299</v>
      </c>
      <c r="F442" s="85"/>
      <c r="G442" s="105">
        <f>G443</f>
        <v>2150.5</v>
      </c>
      <c r="H442" s="105">
        <f t="shared" ref="H442" si="97">H443</f>
        <v>0</v>
      </c>
      <c r="I442" s="100">
        <f t="shared" si="88"/>
        <v>2150.5</v>
      </c>
    </row>
    <row r="443" spans="1:9" s="2" customFormat="1" ht="12">
      <c r="A443" s="87" t="s">
        <v>376</v>
      </c>
      <c r="B443" s="30">
        <v>800</v>
      </c>
      <c r="C443" s="30">
        <v>10</v>
      </c>
      <c r="D443" s="20" t="s">
        <v>7</v>
      </c>
      <c r="E443" s="68" t="s">
        <v>300</v>
      </c>
      <c r="F443" s="85"/>
      <c r="G443" s="105">
        <f>G444+G447</f>
        <v>2150.5</v>
      </c>
      <c r="H443" s="105">
        <f>H444+H447</f>
        <v>0</v>
      </c>
      <c r="I443" s="100">
        <f t="shared" si="88"/>
        <v>2150.5</v>
      </c>
    </row>
    <row r="444" spans="1:9" s="2" customFormat="1" ht="12" hidden="1">
      <c r="A444" s="24" t="s">
        <v>330</v>
      </c>
      <c r="B444" s="30">
        <v>800</v>
      </c>
      <c r="C444" s="30">
        <v>10</v>
      </c>
      <c r="D444" s="20" t="s">
        <v>7</v>
      </c>
      <c r="E444" s="68" t="s">
        <v>304</v>
      </c>
      <c r="F444" s="20"/>
      <c r="G444" s="100">
        <f>G445</f>
        <v>0</v>
      </c>
      <c r="H444" s="100">
        <f t="shared" ref="H444:H445" si="98">H445</f>
        <v>0</v>
      </c>
      <c r="I444" s="100">
        <f t="shared" si="88"/>
        <v>0</v>
      </c>
    </row>
    <row r="445" spans="1:9" s="2" customFormat="1" ht="12" hidden="1">
      <c r="A445" s="24" t="s">
        <v>78</v>
      </c>
      <c r="B445" s="30">
        <v>800</v>
      </c>
      <c r="C445" s="30">
        <v>10</v>
      </c>
      <c r="D445" s="20" t="s">
        <v>7</v>
      </c>
      <c r="E445" s="68" t="s">
        <v>304</v>
      </c>
      <c r="F445" s="20" t="s">
        <v>77</v>
      </c>
      <c r="G445" s="100">
        <f>G446</f>
        <v>0</v>
      </c>
      <c r="H445" s="100">
        <f t="shared" si="98"/>
        <v>0</v>
      </c>
      <c r="I445" s="100">
        <f t="shared" si="88"/>
        <v>0</v>
      </c>
    </row>
    <row r="446" spans="1:9" s="2" customFormat="1" ht="12" hidden="1">
      <c r="A446" s="24" t="s">
        <v>83</v>
      </c>
      <c r="B446" s="30">
        <v>800</v>
      </c>
      <c r="C446" s="30">
        <v>10</v>
      </c>
      <c r="D446" s="20" t="s">
        <v>7</v>
      </c>
      <c r="E446" s="68" t="s">
        <v>304</v>
      </c>
      <c r="F446" s="20" t="s">
        <v>82</v>
      </c>
      <c r="G446" s="100"/>
      <c r="H446" s="100"/>
      <c r="I446" s="100">
        <f t="shared" si="88"/>
        <v>0</v>
      </c>
    </row>
    <row r="447" spans="1:9" s="2" customFormat="1" ht="12">
      <c r="A447" s="24" t="s">
        <v>298</v>
      </c>
      <c r="B447" s="30">
        <v>800</v>
      </c>
      <c r="C447" s="30">
        <v>10</v>
      </c>
      <c r="D447" s="20" t="s">
        <v>7</v>
      </c>
      <c r="E447" s="68" t="s">
        <v>305</v>
      </c>
      <c r="F447" s="20"/>
      <c r="G447" s="100">
        <f>G448+G450</f>
        <v>2150.5</v>
      </c>
      <c r="H447" s="100">
        <f>H448+H450</f>
        <v>0</v>
      </c>
      <c r="I447" s="100">
        <f t="shared" si="88"/>
        <v>2150.5</v>
      </c>
    </row>
    <row r="448" spans="1:9" s="2" customFormat="1" ht="12">
      <c r="A448" s="24" t="s">
        <v>78</v>
      </c>
      <c r="B448" s="30">
        <v>800</v>
      </c>
      <c r="C448" s="30">
        <v>10</v>
      </c>
      <c r="D448" s="20" t="s">
        <v>7</v>
      </c>
      <c r="E448" s="68" t="s">
        <v>305</v>
      </c>
      <c r="F448" s="20" t="s">
        <v>77</v>
      </c>
      <c r="G448" s="100">
        <f>G449</f>
        <v>2150.5</v>
      </c>
      <c r="H448" s="100">
        <f t="shared" ref="H448" si="99">H449</f>
        <v>0</v>
      </c>
      <c r="I448" s="100">
        <f t="shared" si="88"/>
        <v>2150.5</v>
      </c>
    </row>
    <row r="449" spans="1:9" s="2" customFormat="1" ht="12">
      <c r="A449" s="24" t="s">
        <v>83</v>
      </c>
      <c r="B449" s="30">
        <v>800</v>
      </c>
      <c r="C449" s="30">
        <v>10</v>
      </c>
      <c r="D449" s="20" t="s">
        <v>7</v>
      </c>
      <c r="E449" s="68" t="s">
        <v>305</v>
      </c>
      <c r="F449" s="20" t="s">
        <v>82</v>
      </c>
      <c r="G449" s="100">
        <v>2150.5</v>
      </c>
      <c r="H449" s="101"/>
      <c r="I449" s="100">
        <f t="shared" si="88"/>
        <v>2150.5</v>
      </c>
    </row>
    <row r="450" spans="1:9" s="2" customFormat="1" ht="12" hidden="1">
      <c r="A450" s="21" t="s">
        <v>128</v>
      </c>
      <c r="B450" s="30">
        <v>800</v>
      </c>
      <c r="C450" s="30">
        <v>10</v>
      </c>
      <c r="D450" s="20" t="s">
        <v>7</v>
      </c>
      <c r="E450" s="68" t="s">
        <v>305</v>
      </c>
      <c r="F450" s="20" t="s">
        <v>125</v>
      </c>
      <c r="G450" s="100">
        <f>G451</f>
        <v>0</v>
      </c>
      <c r="H450" s="100">
        <f>H451</f>
        <v>0</v>
      </c>
      <c r="I450" s="100">
        <f t="shared" si="88"/>
        <v>0</v>
      </c>
    </row>
    <row r="451" spans="1:9" s="2" customFormat="1" ht="12" hidden="1">
      <c r="A451" s="21" t="s">
        <v>127</v>
      </c>
      <c r="B451" s="30">
        <v>800</v>
      </c>
      <c r="C451" s="30">
        <v>10</v>
      </c>
      <c r="D451" s="20" t="s">
        <v>7</v>
      </c>
      <c r="E451" s="68" t="s">
        <v>305</v>
      </c>
      <c r="F451" s="20" t="s">
        <v>126</v>
      </c>
      <c r="G451" s="100"/>
      <c r="H451" s="101"/>
      <c r="I451" s="100">
        <f t="shared" si="88"/>
        <v>0</v>
      </c>
    </row>
    <row r="452" spans="1:9" s="2" customFormat="1" ht="12">
      <c r="A452" s="24" t="s">
        <v>115</v>
      </c>
      <c r="B452" s="30">
        <v>800</v>
      </c>
      <c r="C452" s="30">
        <v>10</v>
      </c>
      <c r="D452" s="20" t="s">
        <v>7</v>
      </c>
      <c r="E452" s="20" t="s">
        <v>154</v>
      </c>
      <c r="F452" s="20"/>
      <c r="G452" s="100">
        <f t="shared" ref="G452:H454" si="100">G453</f>
        <v>120</v>
      </c>
      <c r="H452" s="100">
        <f t="shared" si="100"/>
        <v>-20</v>
      </c>
      <c r="I452" s="100">
        <f t="shared" si="88"/>
        <v>100</v>
      </c>
    </row>
    <row r="453" spans="1:9" s="2" customFormat="1" ht="24">
      <c r="A453" s="24" t="s">
        <v>81</v>
      </c>
      <c r="B453" s="30">
        <v>800</v>
      </c>
      <c r="C453" s="30">
        <v>10</v>
      </c>
      <c r="D453" s="20" t="s">
        <v>7</v>
      </c>
      <c r="E453" s="20" t="s">
        <v>157</v>
      </c>
      <c r="F453" s="19"/>
      <c r="G453" s="100">
        <f t="shared" si="100"/>
        <v>120</v>
      </c>
      <c r="H453" s="100">
        <f t="shared" si="100"/>
        <v>-20</v>
      </c>
      <c r="I453" s="100">
        <f t="shared" si="88"/>
        <v>100</v>
      </c>
    </row>
    <row r="454" spans="1:9" s="2" customFormat="1" ht="12">
      <c r="A454" s="24" t="s">
        <v>78</v>
      </c>
      <c r="B454" s="30">
        <v>800</v>
      </c>
      <c r="C454" s="30">
        <v>10</v>
      </c>
      <c r="D454" s="20" t="s">
        <v>7</v>
      </c>
      <c r="E454" s="20" t="s">
        <v>157</v>
      </c>
      <c r="F454" s="20" t="s">
        <v>77</v>
      </c>
      <c r="G454" s="100">
        <f t="shared" si="100"/>
        <v>120</v>
      </c>
      <c r="H454" s="100">
        <f t="shared" si="100"/>
        <v>-20</v>
      </c>
      <c r="I454" s="100">
        <f t="shared" si="88"/>
        <v>100</v>
      </c>
    </row>
    <row r="455" spans="1:9" s="2" customFormat="1" ht="12">
      <c r="A455" s="24" t="s">
        <v>80</v>
      </c>
      <c r="B455" s="30">
        <v>800</v>
      </c>
      <c r="C455" s="30">
        <v>10</v>
      </c>
      <c r="D455" s="20" t="s">
        <v>7</v>
      </c>
      <c r="E455" s="20" t="s">
        <v>157</v>
      </c>
      <c r="F455" s="20" t="s">
        <v>79</v>
      </c>
      <c r="G455" s="100">
        <v>120</v>
      </c>
      <c r="H455" s="101">
        <f>-20</f>
        <v>-20</v>
      </c>
      <c r="I455" s="100">
        <f t="shared" si="88"/>
        <v>100</v>
      </c>
    </row>
    <row r="456" spans="1:9" s="2" customFormat="1" ht="12">
      <c r="A456" s="33" t="s">
        <v>40</v>
      </c>
      <c r="B456" s="34">
        <v>800</v>
      </c>
      <c r="C456" s="34">
        <v>10</v>
      </c>
      <c r="D456" s="18" t="s">
        <v>14</v>
      </c>
      <c r="E456" s="18"/>
      <c r="F456" s="18"/>
      <c r="G456" s="99">
        <f>G464+G457</f>
        <v>1092</v>
      </c>
      <c r="H456" s="99">
        <f>H464+H457</f>
        <v>0</v>
      </c>
      <c r="I456" s="99">
        <f t="shared" si="88"/>
        <v>1092</v>
      </c>
    </row>
    <row r="457" spans="1:9" s="2" customFormat="1" ht="12">
      <c r="A457" s="24" t="s">
        <v>434</v>
      </c>
      <c r="B457" s="30">
        <v>800</v>
      </c>
      <c r="C457" s="30">
        <v>10</v>
      </c>
      <c r="D457" s="20" t="s">
        <v>14</v>
      </c>
      <c r="E457" s="20" t="s">
        <v>156</v>
      </c>
      <c r="F457" s="20"/>
      <c r="G457" s="100">
        <f>G461+G458</f>
        <v>1092</v>
      </c>
      <c r="H457" s="100">
        <f>H461+H458</f>
        <v>0</v>
      </c>
      <c r="I457" s="100">
        <f t="shared" si="88"/>
        <v>1092</v>
      </c>
    </row>
    <row r="458" spans="1:9" s="2" customFormat="1" ht="12" hidden="1">
      <c r="A458" s="24" t="s">
        <v>356</v>
      </c>
      <c r="B458" s="30">
        <v>800</v>
      </c>
      <c r="C458" s="30">
        <v>10</v>
      </c>
      <c r="D458" s="20" t="s">
        <v>7</v>
      </c>
      <c r="E458" s="68" t="s">
        <v>355</v>
      </c>
      <c r="F458" s="20"/>
      <c r="G458" s="100">
        <f>G459</f>
        <v>0</v>
      </c>
      <c r="H458" s="100">
        <f>H459</f>
        <v>0</v>
      </c>
      <c r="I458" s="100">
        <f t="shared" si="88"/>
        <v>0</v>
      </c>
    </row>
    <row r="459" spans="1:9" s="2" customFormat="1" ht="12" hidden="1">
      <c r="A459" s="24" t="s">
        <v>78</v>
      </c>
      <c r="B459" s="30">
        <v>800</v>
      </c>
      <c r="C459" s="30">
        <v>10</v>
      </c>
      <c r="D459" s="20" t="s">
        <v>7</v>
      </c>
      <c r="E459" s="68" t="s">
        <v>355</v>
      </c>
      <c r="F459" s="20" t="s">
        <v>77</v>
      </c>
      <c r="G459" s="100">
        <f>G460</f>
        <v>0</v>
      </c>
      <c r="H459" s="100">
        <f>H460</f>
        <v>0</v>
      </c>
      <c r="I459" s="100">
        <f t="shared" si="88"/>
        <v>0</v>
      </c>
    </row>
    <row r="460" spans="1:9" s="2" customFormat="1" ht="12" hidden="1">
      <c r="A460" s="24" t="s">
        <v>83</v>
      </c>
      <c r="B460" s="30">
        <v>800</v>
      </c>
      <c r="C460" s="30">
        <v>10</v>
      </c>
      <c r="D460" s="20" t="s">
        <v>7</v>
      </c>
      <c r="E460" s="68" t="s">
        <v>355</v>
      </c>
      <c r="F460" s="20" t="s">
        <v>82</v>
      </c>
      <c r="G460" s="100"/>
      <c r="H460" s="100"/>
      <c r="I460" s="100">
        <f t="shared" si="88"/>
        <v>0</v>
      </c>
    </row>
    <row r="461" spans="1:9" s="2" customFormat="1" ht="12">
      <c r="A461" s="24" t="s">
        <v>285</v>
      </c>
      <c r="B461" s="30">
        <v>800</v>
      </c>
      <c r="C461" s="30">
        <v>10</v>
      </c>
      <c r="D461" s="20" t="s">
        <v>14</v>
      </c>
      <c r="E461" s="68" t="s">
        <v>258</v>
      </c>
      <c r="F461" s="20"/>
      <c r="G461" s="100">
        <f>G462</f>
        <v>1092</v>
      </c>
      <c r="H461" s="100">
        <f t="shared" ref="H461:H462" si="101">H462</f>
        <v>0</v>
      </c>
      <c r="I461" s="100">
        <f t="shared" si="88"/>
        <v>1092</v>
      </c>
    </row>
    <row r="462" spans="1:9" s="2" customFormat="1" ht="12">
      <c r="A462" s="24" t="s">
        <v>78</v>
      </c>
      <c r="B462" s="30">
        <v>800</v>
      </c>
      <c r="C462" s="30">
        <v>10</v>
      </c>
      <c r="D462" s="20" t="s">
        <v>14</v>
      </c>
      <c r="E462" s="68" t="s">
        <v>258</v>
      </c>
      <c r="F462" s="20" t="s">
        <v>77</v>
      </c>
      <c r="G462" s="100">
        <f>G463</f>
        <v>1092</v>
      </c>
      <c r="H462" s="100">
        <f t="shared" si="101"/>
        <v>0</v>
      </c>
      <c r="I462" s="100">
        <f t="shared" si="88"/>
        <v>1092</v>
      </c>
    </row>
    <row r="463" spans="1:9" s="2" customFormat="1" ht="11.25" customHeight="1">
      <c r="A463" s="24" t="s">
        <v>83</v>
      </c>
      <c r="B463" s="30">
        <v>800</v>
      </c>
      <c r="C463" s="30">
        <v>10</v>
      </c>
      <c r="D463" s="20" t="s">
        <v>14</v>
      </c>
      <c r="E463" s="68" t="s">
        <v>258</v>
      </c>
      <c r="F463" s="20" t="s">
        <v>82</v>
      </c>
      <c r="G463" s="100">
        <v>1092</v>
      </c>
      <c r="H463" s="101"/>
      <c r="I463" s="100">
        <f t="shared" si="88"/>
        <v>1092</v>
      </c>
    </row>
    <row r="464" spans="1:9" s="2" customFormat="1" ht="1.5" hidden="1" customHeight="1">
      <c r="A464" s="24" t="s">
        <v>115</v>
      </c>
      <c r="B464" s="30">
        <v>800</v>
      </c>
      <c r="C464" s="30">
        <v>10</v>
      </c>
      <c r="D464" s="20" t="s">
        <v>14</v>
      </c>
      <c r="E464" s="20" t="s">
        <v>154</v>
      </c>
      <c r="F464" s="20"/>
      <c r="G464" s="100">
        <f>G465+G470</f>
        <v>0</v>
      </c>
      <c r="H464" s="100">
        <f t="shared" ref="H464" si="102">H465+H470</f>
        <v>0</v>
      </c>
      <c r="I464" s="100">
        <f t="shared" si="88"/>
        <v>0</v>
      </c>
    </row>
    <row r="465" spans="1:13" s="2" customFormat="1" ht="24" hidden="1">
      <c r="A465" s="24" t="s">
        <v>186</v>
      </c>
      <c r="B465" s="30">
        <v>800</v>
      </c>
      <c r="C465" s="30">
        <v>10</v>
      </c>
      <c r="D465" s="20" t="s">
        <v>14</v>
      </c>
      <c r="E465" s="20" t="s">
        <v>229</v>
      </c>
      <c r="F465" s="20"/>
      <c r="G465" s="100">
        <f>G468+G466</f>
        <v>0</v>
      </c>
      <c r="H465" s="100">
        <f>H468+H466</f>
        <v>0</v>
      </c>
      <c r="I465" s="100">
        <f t="shared" si="88"/>
        <v>0</v>
      </c>
    </row>
    <row r="466" spans="1:13" s="2" customFormat="1" ht="12" hidden="1">
      <c r="A466" s="24" t="s">
        <v>68</v>
      </c>
      <c r="B466" s="30">
        <v>800</v>
      </c>
      <c r="C466" s="30">
        <v>10</v>
      </c>
      <c r="D466" s="20" t="s">
        <v>14</v>
      </c>
      <c r="E466" s="20" t="s">
        <v>229</v>
      </c>
      <c r="F466" s="20" t="s">
        <v>66</v>
      </c>
      <c r="G466" s="100">
        <f>G467</f>
        <v>0</v>
      </c>
      <c r="H466" s="100">
        <f>H467</f>
        <v>0</v>
      </c>
      <c r="I466" s="100">
        <f t="shared" si="88"/>
        <v>0</v>
      </c>
    </row>
    <row r="467" spans="1:13" s="2" customFormat="1" ht="12" hidden="1">
      <c r="A467" s="24" t="s">
        <v>85</v>
      </c>
      <c r="B467" s="30">
        <v>800</v>
      </c>
      <c r="C467" s="30">
        <v>10</v>
      </c>
      <c r="D467" s="20" t="s">
        <v>14</v>
      </c>
      <c r="E467" s="20" t="s">
        <v>229</v>
      </c>
      <c r="F467" s="20" t="s">
        <v>67</v>
      </c>
      <c r="G467" s="100"/>
      <c r="H467" s="100"/>
      <c r="I467" s="100">
        <f t="shared" si="88"/>
        <v>0</v>
      </c>
    </row>
    <row r="468" spans="1:13" s="53" customFormat="1" ht="12" hidden="1">
      <c r="A468" s="21" t="s">
        <v>128</v>
      </c>
      <c r="B468" s="30">
        <v>800</v>
      </c>
      <c r="C468" s="30">
        <v>10</v>
      </c>
      <c r="D468" s="20" t="s">
        <v>14</v>
      </c>
      <c r="E468" s="20" t="s">
        <v>229</v>
      </c>
      <c r="F468" s="20" t="s">
        <v>125</v>
      </c>
      <c r="G468" s="100">
        <f t="shared" ref="G468:H468" si="103">G469</f>
        <v>0</v>
      </c>
      <c r="H468" s="100">
        <f t="shared" si="103"/>
        <v>0</v>
      </c>
      <c r="I468" s="100">
        <f t="shared" si="88"/>
        <v>0</v>
      </c>
      <c r="J468" s="5"/>
      <c r="K468" s="5"/>
      <c r="L468" s="5"/>
      <c r="M468" s="5"/>
    </row>
    <row r="469" spans="1:13" s="2" customFormat="1" ht="12" hidden="1">
      <c r="A469" s="21" t="s">
        <v>127</v>
      </c>
      <c r="B469" s="30">
        <v>800</v>
      </c>
      <c r="C469" s="30">
        <v>10</v>
      </c>
      <c r="D469" s="20" t="s">
        <v>14</v>
      </c>
      <c r="E469" s="20" t="s">
        <v>229</v>
      </c>
      <c r="F469" s="20" t="s">
        <v>126</v>
      </c>
      <c r="G469" s="100"/>
      <c r="H469" s="101"/>
      <c r="I469" s="100">
        <f t="shared" si="88"/>
        <v>0</v>
      </c>
    </row>
    <row r="470" spans="1:13" s="2" customFormat="1" ht="24" hidden="1">
      <c r="A470" s="86" t="s">
        <v>185</v>
      </c>
      <c r="B470" s="20" t="s">
        <v>22</v>
      </c>
      <c r="C470" s="20" t="s">
        <v>13</v>
      </c>
      <c r="D470" s="20" t="s">
        <v>14</v>
      </c>
      <c r="E470" s="20" t="s">
        <v>221</v>
      </c>
      <c r="F470" s="20"/>
      <c r="G470" s="100">
        <f>G471</f>
        <v>0</v>
      </c>
      <c r="H470" s="100">
        <f t="shared" ref="H470:H471" si="104">H471</f>
        <v>0</v>
      </c>
      <c r="I470" s="100">
        <f t="shared" si="88"/>
        <v>0</v>
      </c>
    </row>
    <row r="471" spans="1:13" s="2" customFormat="1" ht="12" hidden="1">
      <c r="A471" s="21" t="s">
        <v>128</v>
      </c>
      <c r="B471" s="20" t="s">
        <v>22</v>
      </c>
      <c r="C471" s="20" t="s">
        <v>13</v>
      </c>
      <c r="D471" s="20" t="s">
        <v>14</v>
      </c>
      <c r="E471" s="20" t="s">
        <v>221</v>
      </c>
      <c r="F471" s="20" t="s">
        <v>125</v>
      </c>
      <c r="G471" s="100">
        <f>G472</f>
        <v>0</v>
      </c>
      <c r="H471" s="100">
        <f t="shared" si="104"/>
        <v>0</v>
      </c>
      <c r="I471" s="100">
        <f t="shared" si="88"/>
        <v>0</v>
      </c>
    </row>
    <row r="472" spans="1:13" s="2" customFormat="1" ht="12" hidden="1">
      <c r="A472" s="21" t="s">
        <v>127</v>
      </c>
      <c r="B472" s="20" t="s">
        <v>22</v>
      </c>
      <c r="C472" s="20" t="s">
        <v>13</v>
      </c>
      <c r="D472" s="20" t="s">
        <v>14</v>
      </c>
      <c r="E472" s="20" t="s">
        <v>221</v>
      </c>
      <c r="F472" s="20" t="s">
        <v>126</v>
      </c>
      <c r="G472" s="100"/>
      <c r="H472" s="101"/>
      <c r="I472" s="100">
        <f t="shared" si="88"/>
        <v>0</v>
      </c>
    </row>
    <row r="473" spans="1:13" s="2" customFormat="1" ht="12">
      <c r="A473" s="25" t="s">
        <v>216</v>
      </c>
      <c r="B473" s="16" t="s">
        <v>22</v>
      </c>
      <c r="C473" s="16" t="s">
        <v>13</v>
      </c>
      <c r="D473" s="16" t="s">
        <v>15</v>
      </c>
      <c r="E473" s="16"/>
      <c r="F473" s="16"/>
      <c r="G473" s="98">
        <f t="shared" ref="G473:H476" si="105">G474</f>
        <v>210</v>
      </c>
      <c r="H473" s="98">
        <f t="shared" si="105"/>
        <v>70</v>
      </c>
      <c r="I473" s="98">
        <f t="shared" si="88"/>
        <v>280</v>
      </c>
    </row>
    <row r="474" spans="1:13" s="2" customFormat="1" ht="12">
      <c r="A474" s="21" t="s">
        <v>223</v>
      </c>
      <c r="B474" s="18" t="s">
        <v>22</v>
      </c>
      <c r="C474" s="18" t="s">
        <v>13</v>
      </c>
      <c r="D474" s="18" t="s">
        <v>15</v>
      </c>
      <c r="E474" s="18" t="s">
        <v>177</v>
      </c>
      <c r="F474" s="18"/>
      <c r="G474" s="99">
        <f t="shared" si="105"/>
        <v>210</v>
      </c>
      <c r="H474" s="99">
        <f t="shared" si="105"/>
        <v>70</v>
      </c>
      <c r="I474" s="99">
        <f t="shared" si="88"/>
        <v>280</v>
      </c>
    </row>
    <row r="475" spans="1:13" s="2" customFormat="1" ht="12">
      <c r="A475" s="21" t="s">
        <v>103</v>
      </c>
      <c r="B475" s="20" t="s">
        <v>22</v>
      </c>
      <c r="C475" s="20" t="s">
        <v>13</v>
      </c>
      <c r="D475" s="20" t="s">
        <v>15</v>
      </c>
      <c r="E475" s="20" t="s">
        <v>178</v>
      </c>
      <c r="F475" s="20"/>
      <c r="G475" s="100">
        <f t="shared" si="105"/>
        <v>210</v>
      </c>
      <c r="H475" s="100">
        <f t="shared" si="105"/>
        <v>70</v>
      </c>
      <c r="I475" s="100">
        <f t="shared" si="88"/>
        <v>280</v>
      </c>
    </row>
    <row r="476" spans="1:13" s="2" customFormat="1" ht="12">
      <c r="A476" s="24" t="s">
        <v>78</v>
      </c>
      <c r="B476" s="20" t="s">
        <v>22</v>
      </c>
      <c r="C476" s="20" t="s">
        <v>13</v>
      </c>
      <c r="D476" s="20" t="s">
        <v>15</v>
      </c>
      <c r="E476" s="20" t="s">
        <v>178</v>
      </c>
      <c r="F476" s="20" t="s">
        <v>77</v>
      </c>
      <c r="G476" s="100">
        <f t="shared" si="105"/>
        <v>210</v>
      </c>
      <c r="H476" s="100">
        <f t="shared" si="105"/>
        <v>70</v>
      </c>
      <c r="I476" s="100">
        <f t="shared" si="88"/>
        <v>280</v>
      </c>
    </row>
    <row r="477" spans="1:13" s="2" customFormat="1" ht="12">
      <c r="A477" s="21" t="s">
        <v>259</v>
      </c>
      <c r="B477" s="20" t="s">
        <v>22</v>
      </c>
      <c r="C477" s="20" t="s">
        <v>13</v>
      </c>
      <c r="D477" s="20" t="s">
        <v>15</v>
      </c>
      <c r="E477" s="20" t="s">
        <v>178</v>
      </c>
      <c r="F477" s="20" t="s">
        <v>208</v>
      </c>
      <c r="G477" s="100">
        <v>210</v>
      </c>
      <c r="H477" s="101">
        <f>70</f>
        <v>70</v>
      </c>
      <c r="I477" s="100">
        <f t="shared" si="88"/>
        <v>280</v>
      </c>
    </row>
    <row r="478" spans="1:13" s="2" customFormat="1" ht="12">
      <c r="A478" s="15" t="s">
        <v>31</v>
      </c>
      <c r="B478" s="16" t="s">
        <v>22</v>
      </c>
      <c r="C478" s="16" t="s">
        <v>45</v>
      </c>
      <c r="D478" s="16"/>
      <c r="E478" s="16"/>
      <c r="F478" s="16"/>
      <c r="G478" s="98">
        <f>G479+G486</f>
        <v>4616.6000000000004</v>
      </c>
      <c r="H478" s="98">
        <f>H479+H486</f>
        <v>0</v>
      </c>
      <c r="I478" s="98">
        <f t="shared" ref="I478:I553" si="106">G478+H478</f>
        <v>4616.6000000000004</v>
      </c>
    </row>
    <row r="479" spans="1:13" s="2" customFormat="1" ht="12">
      <c r="A479" s="33" t="s">
        <v>55</v>
      </c>
      <c r="B479" s="18" t="s">
        <v>22</v>
      </c>
      <c r="C479" s="18" t="s">
        <v>45</v>
      </c>
      <c r="D479" s="18" t="s">
        <v>5</v>
      </c>
      <c r="E479" s="18"/>
      <c r="F479" s="18"/>
      <c r="G479" s="99">
        <f t="shared" ref="G479:H479" si="107">G480</f>
        <v>150</v>
      </c>
      <c r="H479" s="99">
        <f t="shared" si="107"/>
        <v>0</v>
      </c>
      <c r="I479" s="99">
        <f t="shared" si="106"/>
        <v>150</v>
      </c>
    </row>
    <row r="480" spans="1:13" s="2" customFormat="1" ht="12">
      <c r="A480" s="24" t="s">
        <v>418</v>
      </c>
      <c r="B480" s="20" t="s">
        <v>22</v>
      </c>
      <c r="C480" s="20" t="s">
        <v>45</v>
      </c>
      <c r="D480" s="20" t="s">
        <v>5</v>
      </c>
      <c r="E480" s="20" t="s">
        <v>153</v>
      </c>
      <c r="F480" s="20"/>
      <c r="G480" s="100">
        <f>G481</f>
        <v>150</v>
      </c>
      <c r="H480" s="100">
        <f>H481</f>
        <v>0</v>
      </c>
      <c r="I480" s="100">
        <f t="shared" si="106"/>
        <v>150</v>
      </c>
    </row>
    <row r="481" spans="1:86" s="2" customFormat="1" ht="12">
      <c r="A481" s="24" t="s">
        <v>84</v>
      </c>
      <c r="B481" s="20" t="s">
        <v>22</v>
      </c>
      <c r="C481" s="20" t="s">
        <v>45</v>
      </c>
      <c r="D481" s="20" t="s">
        <v>5</v>
      </c>
      <c r="E481" s="20" t="s">
        <v>419</v>
      </c>
      <c r="F481" s="20"/>
      <c r="G481" s="100">
        <f>G484+G482</f>
        <v>150</v>
      </c>
      <c r="H481" s="100">
        <f t="shared" ref="H481" si="108">H484+H482</f>
        <v>0</v>
      </c>
      <c r="I481" s="100">
        <f t="shared" si="106"/>
        <v>150</v>
      </c>
    </row>
    <row r="482" spans="1:86" s="2" customFormat="1" ht="24">
      <c r="A482" s="21" t="s">
        <v>487</v>
      </c>
      <c r="B482" s="20" t="s">
        <v>22</v>
      </c>
      <c r="C482" s="20" t="s">
        <v>45</v>
      </c>
      <c r="D482" s="20" t="s">
        <v>5</v>
      </c>
      <c r="E482" s="20" t="s">
        <v>419</v>
      </c>
      <c r="F482" s="20" t="s">
        <v>59</v>
      </c>
      <c r="G482" s="100">
        <f>G483</f>
        <v>108.8</v>
      </c>
      <c r="H482" s="100">
        <f t="shared" ref="H482" si="109">H483</f>
        <v>0</v>
      </c>
      <c r="I482" s="100">
        <f t="shared" si="106"/>
        <v>108.8</v>
      </c>
    </row>
    <row r="483" spans="1:86" s="10" customFormat="1" ht="14.25">
      <c r="A483" s="21" t="s">
        <v>62</v>
      </c>
      <c r="B483" s="20" t="s">
        <v>22</v>
      </c>
      <c r="C483" s="20" t="s">
        <v>45</v>
      </c>
      <c r="D483" s="20" t="s">
        <v>5</v>
      </c>
      <c r="E483" s="20" t="s">
        <v>419</v>
      </c>
      <c r="F483" s="20" t="s">
        <v>61</v>
      </c>
      <c r="G483" s="100">
        <v>108.8</v>
      </c>
      <c r="H483" s="103"/>
      <c r="I483" s="100">
        <f t="shared" si="106"/>
        <v>108.8</v>
      </c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</row>
    <row r="484" spans="1:86" s="10" customFormat="1" ht="14.25">
      <c r="A484" s="21" t="s">
        <v>489</v>
      </c>
      <c r="B484" s="20" t="s">
        <v>22</v>
      </c>
      <c r="C484" s="20" t="s">
        <v>45</v>
      </c>
      <c r="D484" s="20" t="s">
        <v>5</v>
      </c>
      <c r="E484" s="20" t="s">
        <v>419</v>
      </c>
      <c r="F484" s="20" t="s">
        <v>66</v>
      </c>
      <c r="G484" s="100">
        <f>G485</f>
        <v>41.2</v>
      </c>
      <c r="H484" s="100">
        <f t="shared" ref="H484" si="110">H485</f>
        <v>0</v>
      </c>
      <c r="I484" s="100">
        <f t="shared" si="106"/>
        <v>41.2</v>
      </c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</row>
    <row r="485" spans="1:86" s="10" customFormat="1" ht="14.25">
      <c r="A485" s="21" t="s">
        <v>87</v>
      </c>
      <c r="B485" s="20" t="s">
        <v>22</v>
      </c>
      <c r="C485" s="20" t="s">
        <v>45</v>
      </c>
      <c r="D485" s="20" t="s">
        <v>5</v>
      </c>
      <c r="E485" s="20" t="s">
        <v>419</v>
      </c>
      <c r="F485" s="20" t="s">
        <v>67</v>
      </c>
      <c r="G485" s="100">
        <v>41.2</v>
      </c>
      <c r="H485" s="103"/>
      <c r="I485" s="100">
        <f t="shared" si="106"/>
        <v>41.2</v>
      </c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</row>
    <row r="486" spans="1:86" s="10" customFormat="1" ht="14.25">
      <c r="A486" s="33" t="s">
        <v>47</v>
      </c>
      <c r="B486" s="18" t="s">
        <v>22</v>
      </c>
      <c r="C486" s="18" t="s">
        <v>45</v>
      </c>
      <c r="D486" s="18" t="s">
        <v>6</v>
      </c>
      <c r="E486" s="18"/>
      <c r="F486" s="18"/>
      <c r="G486" s="99">
        <f>G487+G493</f>
        <v>4466.6000000000004</v>
      </c>
      <c r="H486" s="99">
        <f>H487+H493</f>
        <v>0</v>
      </c>
      <c r="I486" s="99">
        <f t="shared" si="106"/>
        <v>4466.6000000000004</v>
      </c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</row>
    <row r="487" spans="1:86" s="10" customFormat="1" ht="14.25">
      <c r="A487" s="24" t="s">
        <v>418</v>
      </c>
      <c r="B487" s="20" t="s">
        <v>22</v>
      </c>
      <c r="C487" s="20" t="s">
        <v>45</v>
      </c>
      <c r="D487" s="20" t="s">
        <v>6</v>
      </c>
      <c r="E487" s="20" t="s">
        <v>153</v>
      </c>
      <c r="F487" s="20"/>
      <c r="G487" s="100">
        <f>G488</f>
        <v>50</v>
      </c>
      <c r="H487" s="100">
        <f>H488</f>
        <v>0</v>
      </c>
      <c r="I487" s="100">
        <f t="shared" si="106"/>
        <v>50</v>
      </c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</row>
    <row r="488" spans="1:86" s="10" customFormat="1" ht="14.25">
      <c r="A488" s="24" t="s">
        <v>84</v>
      </c>
      <c r="B488" s="20" t="s">
        <v>22</v>
      </c>
      <c r="C488" s="20" t="s">
        <v>45</v>
      </c>
      <c r="D488" s="20" t="s">
        <v>6</v>
      </c>
      <c r="E488" s="20" t="s">
        <v>419</v>
      </c>
      <c r="F488" s="20"/>
      <c r="G488" s="100">
        <f>G491+G489</f>
        <v>50</v>
      </c>
      <c r="H488" s="100">
        <f t="shared" ref="H488" si="111">H491+H489</f>
        <v>0</v>
      </c>
      <c r="I488" s="100">
        <f t="shared" si="106"/>
        <v>50</v>
      </c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</row>
    <row r="489" spans="1:86" s="10" customFormat="1" ht="24">
      <c r="A489" s="21" t="s">
        <v>487</v>
      </c>
      <c r="B489" s="20" t="s">
        <v>22</v>
      </c>
      <c r="C489" s="20" t="s">
        <v>45</v>
      </c>
      <c r="D489" s="20" t="s">
        <v>6</v>
      </c>
      <c r="E489" s="20" t="s">
        <v>419</v>
      </c>
      <c r="F489" s="20" t="s">
        <v>59</v>
      </c>
      <c r="G489" s="100">
        <f>G490</f>
        <v>40.6</v>
      </c>
      <c r="H489" s="100">
        <f t="shared" ref="H489" si="112">H490</f>
        <v>0</v>
      </c>
      <c r="I489" s="100">
        <f t="shared" si="106"/>
        <v>40.6</v>
      </c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</row>
    <row r="490" spans="1:86" s="10" customFormat="1" ht="14.25">
      <c r="A490" s="21" t="s">
        <v>62</v>
      </c>
      <c r="B490" s="20" t="s">
        <v>22</v>
      </c>
      <c r="C490" s="20" t="s">
        <v>45</v>
      </c>
      <c r="D490" s="20" t="s">
        <v>6</v>
      </c>
      <c r="E490" s="20" t="s">
        <v>419</v>
      </c>
      <c r="F490" s="20" t="s">
        <v>61</v>
      </c>
      <c r="G490" s="100">
        <v>40.6</v>
      </c>
      <c r="H490" s="103"/>
      <c r="I490" s="100">
        <f t="shared" si="106"/>
        <v>40.6</v>
      </c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</row>
    <row r="491" spans="1:86" s="10" customFormat="1" ht="14.25">
      <c r="A491" s="21" t="s">
        <v>489</v>
      </c>
      <c r="B491" s="20" t="s">
        <v>22</v>
      </c>
      <c r="C491" s="20" t="s">
        <v>45</v>
      </c>
      <c r="D491" s="20" t="s">
        <v>6</v>
      </c>
      <c r="E491" s="20" t="s">
        <v>419</v>
      </c>
      <c r="F491" s="20" t="s">
        <v>66</v>
      </c>
      <c r="G491" s="100">
        <f>G492</f>
        <v>9.4</v>
      </c>
      <c r="H491" s="100">
        <f t="shared" ref="H491" si="113">H492</f>
        <v>0</v>
      </c>
      <c r="I491" s="100">
        <f t="shared" si="106"/>
        <v>9.4</v>
      </c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</row>
    <row r="492" spans="1:86" s="10" customFormat="1" ht="14.25">
      <c r="A492" s="21" t="s">
        <v>87</v>
      </c>
      <c r="B492" s="20" t="s">
        <v>22</v>
      </c>
      <c r="C492" s="20" t="s">
        <v>45</v>
      </c>
      <c r="D492" s="20" t="s">
        <v>6</v>
      </c>
      <c r="E492" s="20" t="s">
        <v>419</v>
      </c>
      <c r="F492" s="20" t="s">
        <v>67</v>
      </c>
      <c r="G492" s="100">
        <v>9.4</v>
      </c>
      <c r="H492" s="103"/>
      <c r="I492" s="100">
        <f t="shared" si="106"/>
        <v>9.4</v>
      </c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</row>
    <row r="493" spans="1:86" s="10" customFormat="1" ht="24">
      <c r="A493" s="29" t="s">
        <v>297</v>
      </c>
      <c r="B493" s="20" t="s">
        <v>22</v>
      </c>
      <c r="C493" s="20" t="s">
        <v>45</v>
      </c>
      <c r="D493" s="20" t="s">
        <v>6</v>
      </c>
      <c r="E493" s="20" t="s">
        <v>299</v>
      </c>
      <c r="F493" s="20"/>
      <c r="G493" s="100">
        <f t="shared" ref="G493:H499" si="114">G494</f>
        <v>4416.6000000000004</v>
      </c>
      <c r="H493" s="100">
        <f t="shared" si="114"/>
        <v>0</v>
      </c>
      <c r="I493" s="100">
        <f t="shared" si="106"/>
        <v>4416.6000000000004</v>
      </c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</row>
    <row r="494" spans="1:86" s="10" customFormat="1" ht="14.25">
      <c r="A494" s="29" t="s">
        <v>381</v>
      </c>
      <c r="B494" s="20" t="s">
        <v>22</v>
      </c>
      <c r="C494" s="20" t="s">
        <v>45</v>
      </c>
      <c r="D494" s="20" t="s">
        <v>6</v>
      </c>
      <c r="E494" s="20" t="s">
        <v>320</v>
      </c>
      <c r="F494" s="20"/>
      <c r="G494" s="100">
        <f>G498+G495</f>
        <v>4416.6000000000004</v>
      </c>
      <c r="H494" s="100">
        <f>H498+H495</f>
        <v>0</v>
      </c>
      <c r="I494" s="100">
        <f t="shared" si="106"/>
        <v>4416.6000000000004</v>
      </c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</row>
    <row r="495" spans="1:86" s="10" customFormat="1" ht="24">
      <c r="A495" s="24" t="s">
        <v>496</v>
      </c>
      <c r="B495" s="20" t="s">
        <v>22</v>
      </c>
      <c r="C495" s="20" t="s">
        <v>45</v>
      </c>
      <c r="D495" s="20" t="s">
        <v>6</v>
      </c>
      <c r="E495" s="20" t="s">
        <v>495</v>
      </c>
      <c r="F495" s="20"/>
      <c r="G495" s="100">
        <f>G496</f>
        <v>200</v>
      </c>
      <c r="H495" s="100">
        <f>H496</f>
        <v>0</v>
      </c>
      <c r="I495" s="100">
        <f t="shared" si="106"/>
        <v>200</v>
      </c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</row>
    <row r="496" spans="1:86" s="10" customFormat="1" ht="14.25">
      <c r="A496" s="21" t="s">
        <v>272</v>
      </c>
      <c r="B496" s="20" t="s">
        <v>22</v>
      </c>
      <c r="C496" s="20" t="s">
        <v>45</v>
      </c>
      <c r="D496" s="20" t="s">
        <v>6</v>
      </c>
      <c r="E496" s="20" t="s">
        <v>495</v>
      </c>
      <c r="F496" s="20" t="s">
        <v>125</v>
      </c>
      <c r="G496" s="100">
        <f>G497</f>
        <v>200</v>
      </c>
      <c r="H496" s="100">
        <f>H497</f>
        <v>0</v>
      </c>
      <c r="I496" s="100">
        <f t="shared" si="106"/>
        <v>200</v>
      </c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</row>
    <row r="497" spans="1:86" s="10" customFormat="1" ht="14.25">
      <c r="A497" s="21" t="s">
        <v>127</v>
      </c>
      <c r="B497" s="20" t="s">
        <v>22</v>
      </c>
      <c r="C497" s="20" t="s">
        <v>45</v>
      </c>
      <c r="D497" s="20" t="s">
        <v>6</v>
      </c>
      <c r="E497" s="20" t="s">
        <v>495</v>
      </c>
      <c r="F497" s="20" t="s">
        <v>126</v>
      </c>
      <c r="G497" s="100">
        <v>200</v>
      </c>
      <c r="H497" s="100"/>
      <c r="I497" s="100">
        <f t="shared" si="106"/>
        <v>200</v>
      </c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</row>
    <row r="498" spans="1:86" s="10" customFormat="1" ht="14.25">
      <c r="A498" s="24" t="s">
        <v>298</v>
      </c>
      <c r="B498" s="20" t="s">
        <v>22</v>
      </c>
      <c r="C498" s="20" t="s">
        <v>45</v>
      </c>
      <c r="D498" s="20" t="s">
        <v>6</v>
      </c>
      <c r="E498" s="20" t="s">
        <v>321</v>
      </c>
      <c r="F498" s="20"/>
      <c r="G498" s="100">
        <f t="shared" si="114"/>
        <v>4216.6000000000004</v>
      </c>
      <c r="H498" s="100">
        <f t="shared" si="114"/>
        <v>0</v>
      </c>
      <c r="I498" s="100">
        <f t="shared" si="106"/>
        <v>4216.6000000000004</v>
      </c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</row>
    <row r="499" spans="1:86" s="10" customFormat="1" ht="14.25">
      <c r="A499" s="21" t="s">
        <v>272</v>
      </c>
      <c r="B499" s="20" t="s">
        <v>22</v>
      </c>
      <c r="C499" s="20" t="s">
        <v>45</v>
      </c>
      <c r="D499" s="20" t="s">
        <v>6</v>
      </c>
      <c r="E499" s="20" t="s">
        <v>321</v>
      </c>
      <c r="F499" s="20" t="s">
        <v>125</v>
      </c>
      <c r="G499" s="100">
        <f t="shared" si="114"/>
        <v>4216.6000000000004</v>
      </c>
      <c r="H499" s="100">
        <f t="shared" si="114"/>
        <v>0</v>
      </c>
      <c r="I499" s="100">
        <f t="shared" si="106"/>
        <v>4216.6000000000004</v>
      </c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</row>
    <row r="500" spans="1:86" s="10" customFormat="1" ht="14.25">
      <c r="A500" s="21" t="s">
        <v>127</v>
      </c>
      <c r="B500" s="20" t="s">
        <v>22</v>
      </c>
      <c r="C500" s="20" t="s">
        <v>45</v>
      </c>
      <c r="D500" s="20" t="s">
        <v>6</v>
      </c>
      <c r="E500" s="20" t="s">
        <v>321</v>
      </c>
      <c r="F500" s="20" t="s">
        <v>126</v>
      </c>
      <c r="G500" s="100">
        <f>G501</f>
        <v>4216.6000000000004</v>
      </c>
      <c r="H500" s="100">
        <f>H501</f>
        <v>0</v>
      </c>
      <c r="I500" s="100">
        <f t="shared" si="106"/>
        <v>4216.6000000000004</v>
      </c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</row>
    <row r="501" spans="1:86" s="10" customFormat="1" ht="16.5" customHeight="1">
      <c r="A501" s="29" t="s">
        <v>382</v>
      </c>
      <c r="B501" s="20" t="s">
        <v>22</v>
      </c>
      <c r="C501" s="20" t="s">
        <v>45</v>
      </c>
      <c r="D501" s="20" t="s">
        <v>6</v>
      </c>
      <c r="E501" s="20" t="s">
        <v>321</v>
      </c>
      <c r="F501" s="20" t="s">
        <v>126</v>
      </c>
      <c r="G501" s="100">
        <f>4172+44.6</f>
        <v>4216.6000000000004</v>
      </c>
      <c r="H501" s="103"/>
      <c r="I501" s="100">
        <f t="shared" si="106"/>
        <v>4216.6000000000004</v>
      </c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</row>
    <row r="502" spans="1:86" s="10" customFormat="1" ht="6.75" customHeight="1">
      <c r="A502" s="24"/>
      <c r="B502" s="20"/>
      <c r="C502" s="20"/>
      <c r="D502" s="20"/>
      <c r="E502" s="20"/>
      <c r="F502" s="20"/>
      <c r="G502" s="100"/>
      <c r="H502" s="103"/>
      <c r="I502" s="100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</row>
    <row r="503" spans="1:86" s="10" customFormat="1" ht="18" customHeight="1">
      <c r="A503" s="15" t="s">
        <v>37</v>
      </c>
      <c r="B503" s="16" t="s">
        <v>38</v>
      </c>
      <c r="C503" s="16"/>
      <c r="D503" s="16"/>
      <c r="E503" s="16"/>
      <c r="F503" s="16"/>
      <c r="G503" s="98">
        <f>G504+G520+G537+G526</f>
        <v>10152.600000000002</v>
      </c>
      <c r="H503" s="98">
        <f>H504+H520+H537+H526</f>
        <v>1135</v>
      </c>
      <c r="I503" s="98">
        <f t="shared" si="106"/>
        <v>11287.600000000002</v>
      </c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</row>
    <row r="504" spans="1:86" s="10" customFormat="1" ht="14.25">
      <c r="A504" s="28" t="s">
        <v>1</v>
      </c>
      <c r="B504" s="16" t="s">
        <v>38</v>
      </c>
      <c r="C504" s="16" t="s">
        <v>5</v>
      </c>
      <c r="D504" s="16"/>
      <c r="E504" s="16"/>
      <c r="F504" s="16"/>
      <c r="G504" s="98">
        <f>G505</f>
        <v>6226.3000000000011</v>
      </c>
      <c r="H504" s="98">
        <f t="shared" ref="H504" si="115">H505</f>
        <v>0</v>
      </c>
      <c r="I504" s="98">
        <f t="shared" si="106"/>
        <v>6226.3000000000011</v>
      </c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</row>
    <row r="505" spans="1:86" s="8" customFormat="1" ht="12">
      <c r="A505" s="31" t="s">
        <v>24</v>
      </c>
      <c r="B505" s="18" t="s">
        <v>38</v>
      </c>
      <c r="C505" s="18" t="s">
        <v>5</v>
      </c>
      <c r="D505" s="18" t="s">
        <v>48</v>
      </c>
      <c r="E505" s="16"/>
      <c r="F505" s="16"/>
      <c r="G505" s="99">
        <f>G506+G517</f>
        <v>6226.3000000000011</v>
      </c>
      <c r="H505" s="99">
        <f>H506+H517</f>
        <v>0</v>
      </c>
      <c r="I505" s="99">
        <f t="shared" si="106"/>
        <v>6226.3000000000011</v>
      </c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  <c r="AA505" s="44"/>
      <c r="AB505" s="44"/>
      <c r="AC505" s="44"/>
      <c r="AD505" s="44"/>
      <c r="AE505" s="44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</row>
    <row r="506" spans="1:86" s="5" customFormat="1" ht="24">
      <c r="A506" s="21" t="s">
        <v>490</v>
      </c>
      <c r="B506" s="20" t="s">
        <v>38</v>
      </c>
      <c r="C506" s="20" t="s">
        <v>5</v>
      </c>
      <c r="D506" s="20" t="s">
        <v>48</v>
      </c>
      <c r="E506" s="20" t="s">
        <v>158</v>
      </c>
      <c r="F506" s="20"/>
      <c r="G506" s="100">
        <f>G507+G514</f>
        <v>6219.7000000000007</v>
      </c>
      <c r="H506" s="100">
        <f t="shared" ref="H506" si="116">H507+H514</f>
        <v>0</v>
      </c>
      <c r="I506" s="100">
        <f t="shared" si="106"/>
        <v>6219.7000000000007</v>
      </c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45"/>
      <c r="AB506" s="45"/>
      <c r="AC506" s="45"/>
      <c r="AD506" s="45"/>
      <c r="AE506" s="45"/>
      <c r="AF506" s="45"/>
      <c r="AG506" s="45"/>
      <c r="AH506" s="45"/>
      <c r="AI506" s="45"/>
      <c r="AJ506" s="45"/>
      <c r="AK506" s="45"/>
      <c r="AL506" s="45"/>
      <c r="AM506" s="45"/>
      <c r="AN506" s="45"/>
      <c r="AO506" s="45"/>
      <c r="AP506" s="45"/>
      <c r="AQ506" s="45"/>
      <c r="AR506" s="45"/>
      <c r="AS506" s="45"/>
      <c r="AT506" s="45"/>
      <c r="AU506" s="45"/>
      <c r="AV506" s="45"/>
      <c r="AW506" s="45"/>
      <c r="AX506" s="45"/>
      <c r="AY506" s="45"/>
      <c r="AZ506" s="45"/>
      <c r="BA506" s="45"/>
      <c r="BB506" s="45"/>
      <c r="BC506" s="45"/>
      <c r="BD506" s="45"/>
      <c r="BE506" s="45"/>
      <c r="BF506" s="45"/>
      <c r="BG506" s="45"/>
      <c r="BH506" s="45"/>
      <c r="BI506" s="45"/>
      <c r="BJ506" s="45"/>
      <c r="BK506" s="45"/>
      <c r="BL506" s="45"/>
      <c r="BM506" s="45"/>
      <c r="BN506" s="45"/>
      <c r="BO506" s="45"/>
      <c r="BP506" s="45"/>
      <c r="BQ506" s="45"/>
      <c r="BR506" s="45"/>
      <c r="BS506" s="45"/>
      <c r="BT506" s="45"/>
      <c r="BU506" s="45"/>
      <c r="BV506" s="45"/>
      <c r="BW506" s="45"/>
      <c r="BX506" s="45"/>
      <c r="BY506" s="45"/>
      <c r="BZ506" s="45"/>
      <c r="CA506" s="45"/>
      <c r="CB506" s="45"/>
      <c r="CC506" s="45"/>
      <c r="CD506" s="45"/>
      <c r="CE506" s="45"/>
      <c r="CF506" s="45"/>
      <c r="CG506" s="45"/>
      <c r="CH506" s="45"/>
    </row>
    <row r="507" spans="1:86" s="2" customFormat="1" ht="12">
      <c r="A507" s="55" t="s">
        <v>58</v>
      </c>
      <c r="B507" s="20" t="s">
        <v>38</v>
      </c>
      <c r="C507" s="20" t="s">
        <v>5</v>
      </c>
      <c r="D507" s="20" t="s">
        <v>48</v>
      </c>
      <c r="E507" s="20" t="s">
        <v>159</v>
      </c>
      <c r="F507" s="20"/>
      <c r="G507" s="100">
        <f>G508+G510+G512</f>
        <v>5524.7000000000007</v>
      </c>
      <c r="H507" s="100">
        <f t="shared" ref="H507" si="117">H508+H510+H512</f>
        <v>100</v>
      </c>
      <c r="I507" s="100">
        <f t="shared" si="106"/>
        <v>5624.7000000000007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24">
      <c r="A508" s="21" t="s">
        <v>487</v>
      </c>
      <c r="B508" s="20" t="s">
        <v>38</v>
      </c>
      <c r="C508" s="20" t="s">
        <v>5</v>
      </c>
      <c r="D508" s="20" t="s">
        <v>48</v>
      </c>
      <c r="E508" s="20" t="s">
        <v>159</v>
      </c>
      <c r="F508" s="20" t="s">
        <v>59</v>
      </c>
      <c r="G508" s="100">
        <f>G509</f>
        <v>5144</v>
      </c>
      <c r="H508" s="100">
        <f t="shared" ref="H508" si="118">H509</f>
        <v>60</v>
      </c>
      <c r="I508" s="100">
        <f t="shared" si="106"/>
        <v>5204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62</v>
      </c>
      <c r="B509" s="20" t="s">
        <v>38</v>
      </c>
      <c r="C509" s="20" t="s">
        <v>5</v>
      </c>
      <c r="D509" s="20" t="s">
        <v>48</v>
      </c>
      <c r="E509" s="20" t="s">
        <v>159</v>
      </c>
      <c r="F509" s="20" t="s">
        <v>61</v>
      </c>
      <c r="G509" s="100">
        <f>3920+1184+40</f>
        <v>5144</v>
      </c>
      <c r="H509" s="103">
        <v>60</v>
      </c>
      <c r="I509" s="100">
        <f t="shared" si="106"/>
        <v>5204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489</v>
      </c>
      <c r="B510" s="20" t="s">
        <v>38</v>
      </c>
      <c r="C510" s="20" t="s">
        <v>5</v>
      </c>
      <c r="D510" s="20" t="s">
        <v>48</v>
      </c>
      <c r="E510" s="20" t="s">
        <v>159</v>
      </c>
      <c r="F510" s="20" t="s">
        <v>66</v>
      </c>
      <c r="G510" s="100">
        <f>G511</f>
        <v>380.6</v>
      </c>
      <c r="H510" s="100">
        <f t="shared" ref="H510" si="119">H511</f>
        <v>40</v>
      </c>
      <c r="I510" s="100">
        <f t="shared" si="106"/>
        <v>420.6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2">
      <c r="A511" s="21" t="s">
        <v>87</v>
      </c>
      <c r="B511" s="20" t="s">
        <v>38</v>
      </c>
      <c r="C511" s="20" t="s">
        <v>5</v>
      </c>
      <c r="D511" s="20" t="s">
        <v>48</v>
      </c>
      <c r="E511" s="20" t="s">
        <v>159</v>
      </c>
      <c r="F511" s="20" t="s">
        <v>67</v>
      </c>
      <c r="G511" s="100">
        <v>380.6</v>
      </c>
      <c r="H511" s="103">
        <v>40</v>
      </c>
      <c r="I511" s="100">
        <f t="shared" si="106"/>
        <v>420.6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21" t="s">
        <v>70</v>
      </c>
      <c r="B512" s="20" t="s">
        <v>38</v>
      </c>
      <c r="C512" s="20" t="s">
        <v>5</v>
      </c>
      <c r="D512" s="20" t="s">
        <v>48</v>
      </c>
      <c r="E512" s="20" t="s">
        <v>159</v>
      </c>
      <c r="F512" s="20" t="s">
        <v>22</v>
      </c>
      <c r="G512" s="100">
        <f>G513</f>
        <v>0.1</v>
      </c>
      <c r="H512" s="100">
        <f t="shared" ref="H512" si="120">H513</f>
        <v>0</v>
      </c>
      <c r="I512" s="100">
        <f t="shared" si="106"/>
        <v>0.1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71</v>
      </c>
      <c r="B513" s="20" t="s">
        <v>38</v>
      </c>
      <c r="C513" s="20" t="s">
        <v>5</v>
      </c>
      <c r="D513" s="20" t="s">
        <v>48</v>
      </c>
      <c r="E513" s="20" t="s">
        <v>159</v>
      </c>
      <c r="F513" s="20" t="s">
        <v>69</v>
      </c>
      <c r="G513" s="100">
        <v>0.1</v>
      </c>
      <c r="H513" s="103"/>
      <c r="I513" s="100">
        <f t="shared" si="106"/>
        <v>0.1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1" t="s">
        <v>98</v>
      </c>
      <c r="B514" s="20" t="s">
        <v>38</v>
      </c>
      <c r="C514" s="20" t="s">
        <v>5</v>
      </c>
      <c r="D514" s="20" t="s">
        <v>48</v>
      </c>
      <c r="E514" s="20" t="s">
        <v>160</v>
      </c>
      <c r="F514" s="20"/>
      <c r="G514" s="100">
        <f>G515</f>
        <v>695</v>
      </c>
      <c r="H514" s="100">
        <f t="shared" ref="H514:H515" si="121">H515</f>
        <v>-100</v>
      </c>
      <c r="I514" s="100">
        <f t="shared" si="106"/>
        <v>595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1" t="s">
        <v>489</v>
      </c>
      <c r="B515" s="20" t="s">
        <v>38</v>
      </c>
      <c r="C515" s="20" t="s">
        <v>5</v>
      </c>
      <c r="D515" s="20" t="s">
        <v>48</v>
      </c>
      <c r="E515" s="20" t="s">
        <v>160</v>
      </c>
      <c r="F515" s="20" t="s">
        <v>66</v>
      </c>
      <c r="G515" s="100">
        <f>G516</f>
        <v>695</v>
      </c>
      <c r="H515" s="100">
        <f t="shared" si="121"/>
        <v>-100</v>
      </c>
      <c r="I515" s="100">
        <f t="shared" si="106"/>
        <v>595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87</v>
      </c>
      <c r="B516" s="20" t="s">
        <v>38</v>
      </c>
      <c r="C516" s="20" t="s">
        <v>5</v>
      </c>
      <c r="D516" s="20" t="s">
        <v>48</v>
      </c>
      <c r="E516" s="20" t="s">
        <v>160</v>
      </c>
      <c r="F516" s="20" t="s">
        <v>67</v>
      </c>
      <c r="G516" s="100">
        <v>695</v>
      </c>
      <c r="H516" s="103">
        <f>-100</f>
        <v>-100</v>
      </c>
      <c r="I516" s="100">
        <f t="shared" si="106"/>
        <v>595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54" customFormat="1" ht="12">
      <c r="A517" s="21" t="s">
        <v>212</v>
      </c>
      <c r="B517" s="57" t="s">
        <v>38</v>
      </c>
      <c r="C517" s="57" t="s">
        <v>5</v>
      </c>
      <c r="D517" s="57" t="s">
        <v>48</v>
      </c>
      <c r="E517" s="57" t="s">
        <v>273</v>
      </c>
      <c r="F517" s="20"/>
      <c r="G517" s="100">
        <f>G518</f>
        <v>6.6</v>
      </c>
      <c r="H517" s="100">
        <f>H518</f>
        <v>0</v>
      </c>
      <c r="I517" s="100">
        <f t="shared" si="106"/>
        <v>6.6</v>
      </c>
      <c r="J517" s="52"/>
      <c r="K517" s="52"/>
      <c r="L517" s="52"/>
      <c r="M517" s="52"/>
    </row>
    <row r="518" spans="1:86" s="2" customFormat="1" ht="12">
      <c r="A518" s="21" t="s">
        <v>70</v>
      </c>
      <c r="B518" s="57" t="s">
        <v>38</v>
      </c>
      <c r="C518" s="57" t="s">
        <v>5</v>
      </c>
      <c r="D518" s="57" t="s">
        <v>48</v>
      </c>
      <c r="E518" s="57" t="s">
        <v>273</v>
      </c>
      <c r="F518" s="20" t="s">
        <v>22</v>
      </c>
      <c r="G518" s="100">
        <f>G519</f>
        <v>6.6</v>
      </c>
      <c r="H518" s="100">
        <f>H519</f>
        <v>0</v>
      </c>
      <c r="I518" s="100">
        <f t="shared" si="106"/>
        <v>6.6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251</v>
      </c>
      <c r="B519" s="57" t="s">
        <v>38</v>
      </c>
      <c r="C519" s="57" t="s">
        <v>5</v>
      </c>
      <c r="D519" s="57" t="s">
        <v>48</v>
      </c>
      <c r="E519" s="57" t="s">
        <v>273</v>
      </c>
      <c r="F519" s="20" t="s">
        <v>252</v>
      </c>
      <c r="G519" s="100">
        <v>6.6</v>
      </c>
      <c r="H519" s="100"/>
      <c r="I519" s="100">
        <f t="shared" si="106"/>
        <v>6.6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15" t="s">
        <v>2</v>
      </c>
      <c r="B520" s="16" t="s">
        <v>38</v>
      </c>
      <c r="C520" s="16" t="s">
        <v>14</v>
      </c>
      <c r="D520" s="16"/>
      <c r="E520" s="16"/>
      <c r="F520" s="16"/>
      <c r="G520" s="98">
        <f t="shared" ref="G520:H524" si="122">G521</f>
        <v>380</v>
      </c>
      <c r="H520" s="98">
        <f t="shared" si="122"/>
        <v>0</v>
      </c>
      <c r="I520" s="98">
        <f t="shared" si="106"/>
        <v>380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33" t="s">
        <v>39</v>
      </c>
      <c r="B521" s="18" t="s">
        <v>38</v>
      </c>
      <c r="C521" s="18" t="s">
        <v>14</v>
      </c>
      <c r="D521" s="18" t="s">
        <v>10</v>
      </c>
      <c r="E521" s="16"/>
      <c r="F521" s="16"/>
      <c r="G521" s="99">
        <f t="shared" si="122"/>
        <v>380</v>
      </c>
      <c r="H521" s="99">
        <f t="shared" si="122"/>
        <v>0</v>
      </c>
      <c r="I521" s="99">
        <f t="shared" si="106"/>
        <v>380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24">
      <c r="A522" s="21" t="s">
        <v>268</v>
      </c>
      <c r="B522" s="20" t="s">
        <v>38</v>
      </c>
      <c r="C522" s="20" t="s">
        <v>14</v>
      </c>
      <c r="D522" s="20" t="s">
        <v>10</v>
      </c>
      <c r="E522" s="20" t="s">
        <v>158</v>
      </c>
      <c r="F522" s="20"/>
      <c r="G522" s="100">
        <f t="shared" si="122"/>
        <v>380</v>
      </c>
      <c r="H522" s="100">
        <f t="shared" si="122"/>
        <v>0</v>
      </c>
      <c r="I522" s="100">
        <f t="shared" si="106"/>
        <v>380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55" t="s">
        <v>209</v>
      </c>
      <c r="B523" s="20" t="s">
        <v>38</v>
      </c>
      <c r="C523" s="20" t="s">
        <v>14</v>
      </c>
      <c r="D523" s="20" t="s">
        <v>10</v>
      </c>
      <c r="E523" s="20" t="s">
        <v>161</v>
      </c>
      <c r="F523" s="20"/>
      <c r="G523" s="100">
        <f t="shared" si="122"/>
        <v>380</v>
      </c>
      <c r="H523" s="100">
        <f t="shared" si="122"/>
        <v>0</v>
      </c>
      <c r="I523" s="100">
        <f t="shared" si="106"/>
        <v>380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489</v>
      </c>
      <c r="B524" s="20" t="s">
        <v>38</v>
      </c>
      <c r="C524" s="20" t="s">
        <v>14</v>
      </c>
      <c r="D524" s="20" t="s">
        <v>10</v>
      </c>
      <c r="E524" s="20" t="s">
        <v>161</v>
      </c>
      <c r="F524" s="20" t="s">
        <v>66</v>
      </c>
      <c r="G524" s="100">
        <f t="shared" si="122"/>
        <v>380</v>
      </c>
      <c r="H524" s="100">
        <f t="shared" si="122"/>
        <v>0</v>
      </c>
      <c r="I524" s="100">
        <f t="shared" si="106"/>
        <v>380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87</v>
      </c>
      <c r="B525" s="20" t="s">
        <v>38</v>
      </c>
      <c r="C525" s="20" t="s">
        <v>14</v>
      </c>
      <c r="D525" s="20" t="s">
        <v>10</v>
      </c>
      <c r="E525" s="20" t="s">
        <v>161</v>
      </c>
      <c r="F525" s="20" t="s">
        <v>67</v>
      </c>
      <c r="G525" s="100">
        <v>380</v>
      </c>
      <c r="H525" s="103"/>
      <c r="I525" s="100">
        <f t="shared" si="106"/>
        <v>380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5" t="s">
        <v>46</v>
      </c>
      <c r="B526" s="16" t="s">
        <v>38</v>
      </c>
      <c r="C526" s="16" t="s">
        <v>8</v>
      </c>
      <c r="D526" s="16"/>
      <c r="E526" s="16"/>
      <c r="F526" s="26"/>
      <c r="G526" s="98">
        <f>G527+G532</f>
        <v>3546.3</v>
      </c>
      <c r="H526" s="98">
        <f>H527+H532</f>
        <v>1135</v>
      </c>
      <c r="I526" s="98">
        <f t="shared" si="106"/>
        <v>4681.3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2" t="s">
        <v>130</v>
      </c>
      <c r="B527" s="18" t="s">
        <v>38</v>
      </c>
      <c r="C527" s="18" t="s">
        <v>8</v>
      </c>
      <c r="D527" s="18" t="s">
        <v>5</v>
      </c>
      <c r="E527" s="18"/>
      <c r="F527" s="42"/>
      <c r="G527" s="99">
        <f>G528</f>
        <v>3269</v>
      </c>
      <c r="H527" s="99">
        <f>H528</f>
        <v>1135</v>
      </c>
      <c r="I527" s="99">
        <f t="shared" si="106"/>
        <v>4404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24">
      <c r="A528" s="21" t="s">
        <v>268</v>
      </c>
      <c r="B528" s="20" t="s">
        <v>38</v>
      </c>
      <c r="C528" s="20" t="s">
        <v>8</v>
      </c>
      <c r="D528" s="20" t="s">
        <v>5</v>
      </c>
      <c r="E528" s="20" t="s">
        <v>158</v>
      </c>
      <c r="F528" s="23"/>
      <c r="G528" s="100">
        <f t="shared" ref="G528:H530" si="123">G529</f>
        <v>3269</v>
      </c>
      <c r="H528" s="100">
        <f t="shared" si="123"/>
        <v>1135</v>
      </c>
      <c r="I528" s="100">
        <f t="shared" si="106"/>
        <v>4404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>
      <c r="A529" s="21" t="s">
        <v>195</v>
      </c>
      <c r="B529" s="20" t="s">
        <v>38</v>
      </c>
      <c r="C529" s="20" t="s">
        <v>8</v>
      </c>
      <c r="D529" s="20" t="s">
        <v>5</v>
      </c>
      <c r="E529" s="20" t="s">
        <v>402</v>
      </c>
      <c r="F529" s="23"/>
      <c r="G529" s="100">
        <f t="shared" si="123"/>
        <v>3269</v>
      </c>
      <c r="H529" s="100">
        <f t="shared" si="123"/>
        <v>1135</v>
      </c>
      <c r="I529" s="100">
        <f t="shared" si="106"/>
        <v>4404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489</v>
      </c>
      <c r="B530" s="20" t="s">
        <v>38</v>
      </c>
      <c r="C530" s="20" t="s">
        <v>8</v>
      </c>
      <c r="D530" s="20" t="s">
        <v>5</v>
      </c>
      <c r="E530" s="20" t="s">
        <v>402</v>
      </c>
      <c r="F530" s="23" t="s">
        <v>66</v>
      </c>
      <c r="G530" s="100">
        <f t="shared" si="123"/>
        <v>3269</v>
      </c>
      <c r="H530" s="100">
        <f t="shared" si="123"/>
        <v>1135</v>
      </c>
      <c r="I530" s="100">
        <f t="shared" si="106"/>
        <v>4404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87</v>
      </c>
      <c r="B531" s="20" t="s">
        <v>38</v>
      </c>
      <c r="C531" s="20" t="s">
        <v>8</v>
      </c>
      <c r="D531" s="20" t="s">
        <v>5</v>
      </c>
      <c r="E531" s="20" t="s">
        <v>402</v>
      </c>
      <c r="F531" s="23" t="s">
        <v>67</v>
      </c>
      <c r="G531" s="100">
        <v>3269</v>
      </c>
      <c r="H531" s="100">
        <v>1135</v>
      </c>
      <c r="I531" s="100">
        <f t="shared" si="106"/>
        <v>4404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53" customFormat="1" ht="12">
      <c r="A532" s="22" t="s">
        <v>129</v>
      </c>
      <c r="B532" s="18" t="s">
        <v>38</v>
      </c>
      <c r="C532" s="18" t="s">
        <v>8</v>
      </c>
      <c r="D532" s="18" t="s">
        <v>6</v>
      </c>
      <c r="E532" s="18"/>
      <c r="F532" s="42"/>
      <c r="G532" s="99">
        <f t="shared" ref="G532:H535" si="124">G533</f>
        <v>277.3</v>
      </c>
      <c r="H532" s="99">
        <f t="shared" si="124"/>
        <v>0</v>
      </c>
      <c r="I532" s="99">
        <f t="shared" si="106"/>
        <v>277.3</v>
      </c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65"/>
      <c r="AS532" s="65"/>
      <c r="AT532" s="65"/>
      <c r="AU532" s="65"/>
      <c r="AV532" s="65"/>
      <c r="AW532" s="65"/>
      <c r="AX532" s="65"/>
      <c r="AY532" s="65"/>
      <c r="AZ532" s="65"/>
      <c r="BA532" s="65"/>
      <c r="BB532" s="65"/>
      <c r="BC532" s="65"/>
      <c r="BD532" s="65"/>
      <c r="BE532" s="65"/>
      <c r="BF532" s="65"/>
      <c r="BG532" s="65"/>
      <c r="BH532" s="65"/>
      <c r="BI532" s="65"/>
      <c r="BJ532" s="65"/>
      <c r="BK532" s="65"/>
      <c r="BL532" s="65"/>
      <c r="BM532" s="65"/>
      <c r="BN532" s="65"/>
      <c r="BO532" s="65"/>
      <c r="BP532" s="65"/>
      <c r="BQ532" s="65"/>
      <c r="BR532" s="65"/>
      <c r="BS532" s="65"/>
      <c r="BT532" s="65"/>
      <c r="BU532" s="65"/>
      <c r="BV532" s="65"/>
      <c r="BW532" s="65"/>
      <c r="BX532" s="65"/>
      <c r="BY532" s="65"/>
      <c r="BZ532" s="65"/>
      <c r="CA532" s="65"/>
      <c r="CB532" s="65"/>
      <c r="CC532" s="65"/>
      <c r="CD532" s="65"/>
      <c r="CE532" s="65"/>
      <c r="CF532" s="65"/>
      <c r="CG532" s="65"/>
      <c r="CH532" s="65"/>
    </row>
    <row r="533" spans="1:86" s="2" customFormat="1" ht="24">
      <c r="A533" s="21" t="s">
        <v>268</v>
      </c>
      <c r="B533" s="20" t="s">
        <v>38</v>
      </c>
      <c r="C533" s="20" t="s">
        <v>8</v>
      </c>
      <c r="D533" s="20" t="s">
        <v>6</v>
      </c>
      <c r="E533" s="20" t="s">
        <v>158</v>
      </c>
      <c r="F533" s="23"/>
      <c r="G533" s="100">
        <f t="shared" si="124"/>
        <v>277.3</v>
      </c>
      <c r="H533" s="100">
        <f t="shared" si="124"/>
        <v>0</v>
      </c>
      <c r="I533" s="100">
        <f t="shared" si="106"/>
        <v>277.3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196</v>
      </c>
      <c r="B534" s="20" t="s">
        <v>38</v>
      </c>
      <c r="C534" s="20" t="s">
        <v>8</v>
      </c>
      <c r="D534" s="20" t="s">
        <v>6</v>
      </c>
      <c r="E534" s="20" t="s">
        <v>504</v>
      </c>
      <c r="F534" s="23"/>
      <c r="G534" s="100">
        <f t="shared" si="124"/>
        <v>277.3</v>
      </c>
      <c r="H534" s="100">
        <f t="shared" si="124"/>
        <v>0</v>
      </c>
      <c r="I534" s="100">
        <f t="shared" si="106"/>
        <v>277.3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489</v>
      </c>
      <c r="B535" s="20" t="s">
        <v>38</v>
      </c>
      <c r="C535" s="20" t="s">
        <v>8</v>
      </c>
      <c r="D535" s="20" t="s">
        <v>6</v>
      </c>
      <c r="E535" s="20" t="s">
        <v>504</v>
      </c>
      <c r="F535" s="23" t="s">
        <v>66</v>
      </c>
      <c r="G535" s="100">
        <f t="shared" si="124"/>
        <v>277.3</v>
      </c>
      <c r="H535" s="100">
        <f t="shared" si="124"/>
        <v>0</v>
      </c>
      <c r="I535" s="100">
        <f t="shared" si="106"/>
        <v>277.3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87</v>
      </c>
      <c r="B536" s="20" t="s">
        <v>38</v>
      </c>
      <c r="C536" s="20" t="s">
        <v>8</v>
      </c>
      <c r="D536" s="20" t="s">
        <v>6</v>
      </c>
      <c r="E536" s="20" t="s">
        <v>504</v>
      </c>
      <c r="F536" s="23" t="s">
        <v>67</v>
      </c>
      <c r="G536" s="100">
        <v>277.3</v>
      </c>
      <c r="H536" s="103"/>
      <c r="I536" s="100">
        <f t="shared" si="106"/>
        <v>277.3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6" customFormat="1" ht="12" hidden="1">
      <c r="A537" s="15" t="s">
        <v>289</v>
      </c>
      <c r="B537" s="32">
        <v>801</v>
      </c>
      <c r="C537" s="16" t="s">
        <v>15</v>
      </c>
      <c r="D537" s="16"/>
      <c r="E537" s="16"/>
      <c r="F537" s="26"/>
      <c r="G537" s="98">
        <f t="shared" ref="G537:G544" si="125">G538</f>
        <v>0</v>
      </c>
      <c r="H537" s="106"/>
      <c r="I537" s="98">
        <f t="shared" si="106"/>
        <v>0</v>
      </c>
      <c r="J537" s="2"/>
      <c r="K537" s="2"/>
      <c r="L537" s="2"/>
      <c r="M537" s="2"/>
    </row>
    <row r="538" spans="1:86" s="53" customFormat="1" ht="12" hidden="1">
      <c r="A538" s="33" t="s">
        <v>288</v>
      </c>
      <c r="B538" s="34">
        <v>801</v>
      </c>
      <c r="C538" s="18" t="s">
        <v>15</v>
      </c>
      <c r="D538" s="18" t="s">
        <v>8</v>
      </c>
      <c r="E538" s="18"/>
      <c r="F538" s="42"/>
      <c r="G538" s="99">
        <f t="shared" si="125"/>
        <v>0</v>
      </c>
      <c r="H538" s="107"/>
      <c r="I538" s="98">
        <f t="shared" si="106"/>
        <v>0</v>
      </c>
      <c r="J538" s="5"/>
      <c r="K538" s="5"/>
      <c r="L538" s="5"/>
      <c r="M538" s="5"/>
    </row>
    <row r="539" spans="1:86" s="2" customFormat="1" ht="24" hidden="1">
      <c r="A539" s="24" t="s">
        <v>293</v>
      </c>
      <c r="B539" s="30">
        <v>801</v>
      </c>
      <c r="C539" s="20" t="s">
        <v>15</v>
      </c>
      <c r="D539" s="20" t="s">
        <v>8</v>
      </c>
      <c r="E539" s="20" t="s">
        <v>290</v>
      </c>
      <c r="F539" s="23"/>
      <c r="G539" s="100">
        <f>G543+G540</f>
        <v>0</v>
      </c>
      <c r="H539" s="101"/>
      <c r="I539" s="98">
        <f t="shared" si="106"/>
        <v>0</v>
      </c>
    </row>
    <row r="540" spans="1:86" s="2" customFormat="1" ht="12" hidden="1">
      <c r="A540" s="21" t="s">
        <v>212</v>
      </c>
      <c r="B540" s="30">
        <v>801</v>
      </c>
      <c r="C540" s="20" t="s">
        <v>15</v>
      </c>
      <c r="D540" s="20" t="s">
        <v>8</v>
      </c>
      <c r="E540" s="20" t="s">
        <v>294</v>
      </c>
      <c r="F540" s="23"/>
      <c r="G540" s="100">
        <f>G541</f>
        <v>0</v>
      </c>
      <c r="H540" s="101"/>
      <c r="I540" s="98">
        <f t="shared" si="106"/>
        <v>0</v>
      </c>
    </row>
    <row r="541" spans="1:86" s="2" customFormat="1" ht="12" hidden="1">
      <c r="A541" s="29" t="s">
        <v>70</v>
      </c>
      <c r="B541" s="30">
        <v>801</v>
      </c>
      <c r="C541" s="20" t="s">
        <v>15</v>
      </c>
      <c r="D541" s="20" t="s">
        <v>8</v>
      </c>
      <c r="E541" s="20" t="s">
        <v>294</v>
      </c>
      <c r="F541" s="23" t="s">
        <v>22</v>
      </c>
      <c r="G541" s="100">
        <f>G542</f>
        <v>0</v>
      </c>
      <c r="H541" s="101"/>
      <c r="I541" s="98">
        <f t="shared" si="106"/>
        <v>0</v>
      </c>
    </row>
    <row r="542" spans="1:86" s="2" customFormat="1" ht="12" hidden="1">
      <c r="A542" s="21" t="s">
        <v>251</v>
      </c>
      <c r="B542" s="30">
        <v>801</v>
      </c>
      <c r="C542" s="20" t="s">
        <v>15</v>
      </c>
      <c r="D542" s="20" t="s">
        <v>8</v>
      </c>
      <c r="E542" s="20" t="s">
        <v>294</v>
      </c>
      <c r="F542" s="23" t="s">
        <v>252</v>
      </c>
      <c r="G542" s="100">
        <v>0</v>
      </c>
      <c r="H542" s="101"/>
      <c r="I542" s="98">
        <f t="shared" si="106"/>
        <v>0</v>
      </c>
    </row>
    <row r="543" spans="1:86" s="2" customFormat="1" ht="12" hidden="1">
      <c r="A543" s="21" t="s">
        <v>212</v>
      </c>
      <c r="B543" s="30">
        <v>801</v>
      </c>
      <c r="C543" s="20" t="s">
        <v>15</v>
      </c>
      <c r="D543" s="20" t="s">
        <v>8</v>
      </c>
      <c r="E543" s="20" t="s">
        <v>294</v>
      </c>
      <c r="F543" s="23"/>
      <c r="G543" s="100">
        <f t="shared" si="125"/>
        <v>0</v>
      </c>
      <c r="H543" s="101"/>
      <c r="I543" s="98">
        <f t="shared" si="106"/>
        <v>0</v>
      </c>
    </row>
    <row r="544" spans="1:86" s="2" customFormat="1" ht="12" hidden="1">
      <c r="A544" s="24" t="s">
        <v>68</v>
      </c>
      <c r="B544" s="30">
        <v>801</v>
      </c>
      <c r="C544" s="20" t="s">
        <v>15</v>
      </c>
      <c r="D544" s="20" t="s">
        <v>8</v>
      </c>
      <c r="E544" s="20" t="s">
        <v>294</v>
      </c>
      <c r="F544" s="23" t="s">
        <v>66</v>
      </c>
      <c r="G544" s="100">
        <f t="shared" si="125"/>
        <v>0</v>
      </c>
      <c r="H544" s="101"/>
      <c r="I544" s="98">
        <f t="shared" si="106"/>
        <v>0</v>
      </c>
    </row>
    <row r="545" spans="1:86" s="2" customFormat="1" ht="12" hidden="1">
      <c r="A545" s="24" t="s">
        <v>85</v>
      </c>
      <c r="B545" s="30">
        <v>801</v>
      </c>
      <c r="C545" s="20" t="s">
        <v>15</v>
      </c>
      <c r="D545" s="20" t="s">
        <v>8</v>
      </c>
      <c r="E545" s="20" t="s">
        <v>294</v>
      </c>
      <c r="F545" s="23" t="s">
        <v>67</v>
      </c>
      <c r="G545" s="100"/>
      <c r="H545" s="101"/>
      <c r="I545" s="98">
        <f t="shared" si="106"/>
        <v>0</v>
      </c>
    </row>
    <row r="546" spans="1:86" s="2" customFormat="1" ht="6.75" customHeight="1">
      <c r="A546" s="21"/>
      <c r="B546" s="20"/>
      <c r="C546" s="20"/>
      <c r="D546" s="20"/>
      <c r="E546" s="20"/>
      <c r="F546" s="20"/>
      <c r="G546" s="100"/>
      <c r="H546" s="103"/>
      <c r="I546" s="98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5" t="s">
        <v>36</v>
      </c>
      <c r="B547" s="16" t="s">
        <v>49</v>
      </c>
      <c r="C547" s="20"/>
      <c r="D547" s="20"/>
      <c r="E547" s="20"/>
      <c r="F547" s="20"/>
      <c r="G547" s="98">
        <f>G548+G757+G794</f>
        <v>496488.39999999997</v>
      </c>
      <c r="H547" s="98">
        <f>H548+H757+H794</f>
        <v>974.70000000000095</v>
      </c>
      <c r="I547" s="98">
        <f t="shared" si="106"/>
        <v>497463.1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11" customFormat="1" ht="12">
      <c r="A548" s="25" t="s">
        <v>35</v>
      </c>
      <c r="B548" s="16" t="s">
        <v>49</v>
      </c>
      <c r="C548" s="16" t="s">
        <v>9</v>
      </c>
      <c r="D548" s="16"/>
      <c r="E548" s="16"/>
      <c r="F548" s="16"/>
      <c r="G548" s="98">
        <f>G549+G596+G716+G740+G683</f>
        <v>481758.1</v>
      </c>
      <c r="H548" s="98">
        <f>H549+H596+H716+H740+H683</f>
        <v>955.50000000000091</v>
      </c>
      <c r="I548" s="98">
        <f t="shared" si="106"/>
        <v>482713.59999999998</v>
      </c>
      <c r="J548" s="44"/>
      <c r="K548" s="44"/>
      <c r="L548" s="44"/>
      <c r="M548" s="44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  <c r="AB548" s="48"/>
      <c r="AC548" s="48"/>
      <c r="AD548" s="48"/>
      <c r="AE548" s="48"/>
      <c r="AF548" s="48"/>
      <c r="AG548" s="48"/>
      <c r="AH548" s="48"/>
      <c r="AI548" s="48"/>
      <c r="AJ548" s="48"/>
      <c r="AK548" s="48"/>
      <c r="AL548" s="48"/>
      <c r="AM548" s="48"/>
      <c r="AN548" s="48"/>
      <c r="AO548" s="48"/>
      <c r="AP548" s="48"/>
      <c r="AQ548" s="48"/>
      <c r="AR548" s="48"/>
      <c r="AS548" s="48"/>
      <c r="AT548" s="48"/>
      <c r="AU548" s="48"/>
      <c r="AV548" s="48"/>
      <c r="AW548" s="48"/>
      <c r="AX548" s="48"/>
      <c r="AY548" s="48"/>
      <c r="AZ548" s="48"/>
      <c r="BA548" s="48"/>
      <c r="BB548" s="48"/>
      <c r="BC548" s="48"/>
      <c r="BD548" s="48"/>
      <c r="BE548" s="48"/>
      <c r="BF548" s="48"/>
      <c r="BG548" s="48"/>
      <c r="BH548" s="48"/>
      <c r="BI548" s="48"/>
      <c r="BJ548" s="48"/>
      <c r="BK548" s="48"/>
      <c r="BL548" s="48"/>
      <c r="BM548" s="48"/>
      <c r="BN548" s="48"/>
      <c r="BO548" s="48"/>
      <c r="BP548" s="48"/>
      <c r="BQ548" s="48"/>
      <c r="BR548" s="48"/>
      <c r="BS548" s="48"/>
      <c r="BT548" s="48"/>
      <c r="BU548" s="48"/>
      <c r="BV548" s="48"/>
      <c r="BW548" s="48"/>
      <c r="BX548" s="48"/>
      <c r="BY548" s="48"/>
      <c r="BZ548" s="48"/>
      <c r="CA548" s="48"/>
      <c r="CB548" s="48"/>
      <c r="CC548" s="48"/>
      <c r="CD548" s="48"/>
      <c r="CE548" s="48"/>
      <c r="CF548" s="48"/>
      <c r="CG548" s="48"/>
      <c r="CH548" s="48"/>
    </row>
    <row r="549" spans="1:86" s="11" customFormat="1" ht="12">
      <c r="A549" s="22" t="s">
        <v>23</v>
      </c>
      <c r="B549" s="18" t="s">
        <v>49</v>
      </c>
      <c r="C549" s="18" t="s">
        <v>9</v>
      </c>
      <c r="D549" s="18" t="s">
        <v>5</v>
      </c>
      <c r="E549" s="19"/>
      <c r="F549" s="19"/>
      <c r="G549" s="99">
        <f>G550</f>
        <v>127153.9</v>
      </c>
      <c r="H549" s="99">
        <f t="shared" ref="H549" si="126">H550</f>
        <v>330.5</v>
      </c>
      <c r="I549" s="99">
        <f t="shared" si="106"/>
        <v>127484.4</v>
      </c>
      <c r="J549" s="44"/>
      <c r="K549" s="44"/>
      <c r="L549" s="44"/>
      <c r="M549" s="44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  <c r="AB549" s="48"/>
      <c r="AC549" s="48"/>
      <c r="AD549" s="48"/>
      <c r="AE549" s="48"/>
      <c r="AF549" s="48"/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  <c r="BI549" s="48"/>
      <c r="BJ549" s="48"/>
      <c r="BK549" s="48"/>
      <c r="BL549" s="48"/>
      <c r="BM549" s="48"/>
      <c r="BN549" s="48"/>
      <c r="BO549" s="48"/>
      <c r="BP549" s="48"/>
      <c r="BQ549" s="48"/>
      <c r="BR549" s="48"/>
      <c r="BS549" s="48"/>
      <c r="BT549" s="48"/>
      <c r="BU549" s="48"/>
      <c r="BV549" s="48"/>
      <c r="BW549" s="48"/>
      <c r="BX549" s="48"/>
      <c r="BY549" s="48"/>
      <c r="BZ549" s="48"/>
      <c r="CA549" s="48"/>
      <c r="CB549" s="48"/>
      <c r="CC549" s="48"/>
      <c r="CD549" s="48"/>
      <c r="CE549" s="48"/>
      <c r="CF549" s="48"/>
      <c r="CG549" s="48"/>
      <c r="CH549" s="48"/>
    </row>
    <row r="550" spans="1:86" s="11" customFormat="1" ht="16.5" customHeight="1">
      <c r="A550" s="21" t="s">
        <v>306</v>
      </c>
      <c r="B550" s="20" t="s">
        <v>49</v>
      </c>
      <c r="C550" s="20" t="s">
        <v>9</v>
      </c>
      <c r="D550" s="20" t="s">
        <v>5</v>
      </c>
      <c r="E550" s="20" t="s">
        <v>162</v>
      </c>
      <c r="F550" s="20"/>
      <c r="G550" s="100">
        <f>G551+G583+G570</f>
        <v>127153.9</v>
      </c>
      <c r="H550" s="100">
        <f>H551+H583+H570</f>
        <v>330.5</v>
      </c>
      <c r="I550" s="100">
        <f t="shared" si="106"/>
        <v>127484.4</v>
      </c>
      <c r="J550" s="44"/>
      <c r="K550" s="44"/>
      <c r="L550" s="44"/>
      <c r="M550" s="44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  <c r="AB550" s="48"/>
      <c r="AC550" s="48"/>
      <c r="AD550" s="48"/>
      <c r="AE550" s="48"/>
      <c r="AF550" s="48"/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  <c r="BI550" s="48"/>
      <c r="BJ550" s="48"/>
      <c r="BK550" s="48"/>
      <c r="BL550" s="48"/>
      <c r="BM550" s="48"/>
      <c r="BN550" s="48"/>
      <c r="BO550" s="48"/>
      <c r="BP550" s="48"/>
      <c r="BQ550" s="48"/>
      <c r="BR550" s="48"/>
      <c r="BS550" s="48"/>
      <c r="BT550" s="48"/>
      <c r="BU550" s="48"/>
      <c r="BV550" s="48"/>
      <c r="BW550" s="48"/>
      <c r="BX550" s="48"/>
      <c r="BY550" s="48"/>
      <c r="BZ550" s="48"/>
      <c r="CA550" s="48"/>
      <c r="CB550" s="48"/>
      <c r="CC550" s="48"/>
      <c r="CD550" s="48"/>
      <c r="CE550" s="48"/>
      <c r="CF550" s="48"/>
      <c r="CG550" s="48"/>
      <c r="CH550" s="48"/>
    </row>
    <row r="551" spans="1:86" s="5" customFormat="1" ht="12">
      <c r="A551" s="21" t="s">
        <v>307</v>
      </c>
      <c r="B551" s="20" t="s">
        <v>49</v>
      </c>
      <c r="C551" s="20" t="s">
        <v>9</v>
      </c>
      <c r="D551" s="20" t="s">
        <v>5</v>
      </c>
      <c r="E551" s="20" t="s">
        <v>163</v>
      </c>
      <c r="F551" s="20"/>
      <c r="G551" s="100">
        <f>G552+G555+G561+G558+G564+G567</f>
        <v>114085.4</v>
      </c>
      <c r="H551" s="100">
        <f t="shared" ref="H551" si="127">H552+H555+H561+H558+H564+H567</f>
        <v>442.2</v>
      </c>
      <c r="I551" s="100">
        <f t="shared" si="106"/>
        <v>114527.59999999999</v>
      </c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  <c r="AC551" s="45"/>
      <c r="AD551" s="45"/>
      <c r="AE551" s="45"/>
      <c r="AF551" s="45"/>
      <c r="AG551" s="45"/>
      <c r="AH551" s="45"/>
      <c r="AI551" s="45"/>
      <c r="AJ551" s="45"/>
      <c r="AK551" s="45"/>
      <c r="AL551" s="45"/>
      <c r="AM551" s="45"/>
      <c r="AN551" s="45"/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  <c r="BD551" s="45"/>
      <c r="BE551" s="45"/>
      <c r="BF551" s="45"/>
      <c r="BG551" s="45"/>
      <c r="BH551" s="45"/>
      <c r="BI551" s="45"/>
      <c r="BJ551" s="45"/>
      <c r="BK551" s="45"/>
      <c r="BL551" s="45"/>
      <c r="BM551" s="45"/>
      <c r="BN551" s="45"/>
      <c r="BO551" s="45"/>
      <c r="BP551" s="45"/>
      <c r="BQ551" s="45"/>
      <c r="BR551" s="45"/>
      <c r="BS551" s="45"/>
      <c r="BT551" s="45"/>
      <c r="BU551" s="45"/>
      <c r="BV551" s="45"/>
      <c r="BW551" s="45"/>
      <c r="BX551" s="45"/>
      <c r="BY551" s="45"/>
      <c r="BZ551" s="45"/>
      <c r="CA551" s="45"/>
      <c r="CB551" s="45"/>
      <c r="CC551" s="45"/>
      <c r="CD551" s="45"/>
      <c r="CE551" s="45"/>
      <c r="CF551" s="45"/>
      <c r="CG551" s="45"/>
      <c r="CH551" s="45"/>
    </row>
    <row r="552" spans="1:86" s="2" customFormat="1" ht="12">
      <c r="A552" s="21" t="s">
        <v>123</v>
      </c>
      <c r="B552" s="20" t="s">
        <v>49</v>
      </c>
      <c r="C552" s="20" t="s">
        <v>9</v>
      </c>
      <c r="D552" s="20" t="s">
        <v>5</v>
      </c>
      <c r="E552" s="20" t="s">
        <v>164</v>
      </c>
      <c r="F552" s="20"/>
      <c r="G552" s="100">
        <f>G553</f>
        <v>66324.2</v>
      </c>
      <c r="H552" s="100">
        <f t="shared" ref="H552:H553" si="128">H553</f>
        <v>442.2</v>
      </c>
      <c r="I552" s="100">
        <f t="shared" si="106"/>
        <v>66766.399999999994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>
      <c r="A553" s="21" t="s">
        <v>93</v>
      </c>
      <c r="B553" s="20" t="s">
        <v>49</v>
      </c>
      <c r="C553" s="20" t="s">
        <v>9</v>
      </c>
      <c r="D553" s="20" t="s">
        <v>5</v>
      </c>
      <c r="E553" s="20" t="s">
        <v>164</v>
      </c>
      <c r="F553" s="20" t="s">
        <v>92</v>
      </c>
      <c r="G553" s="100">
        <f>G554</f>
        <v>66324.2</v>
      </c>
      <c r="H553" s="100">
        <f t="shared" si="128"/>
        <v>442.2</v>
      </c>
      <c r="I553" s="100">
        <f t="shared" si="106"/>
        <v>66766.399999999994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>
      <c r="A554" s="21" t="s">
        <v>199</v>
      </c>
      <c r="B554" s="20" t="s">
        <v>49</v>
      </c>
      <c r="C554" s="20" t="s">
        <v>9</v>
      </c>
      <c r="D554" s="20" t="s">
        <v>5</v>
      </c>
      <c r="E554" s="20" t="s">
        <v>164</v>
      </c>
      <c r="F554" s="20" t="s">
        <v>200</v>
      </c>
      <c r="G554" s="100">
        <v>66324.2</v>
      </c>
      <c r="H554" s="103">
        <v>442.2</v>
      </c>
      <c r="I554" s="100">
        <f t="shared" ref="I554:I628" si="129">G554+H554</f>
        <v>66766.399999999994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>
      <c r="A555" s="21" t="s">
        <v>73</v>
      </c>
      <c r="B555" s="20" t="s">
        <v>49</v>
      </c>
      <c r="C555" s="20" t="s">
        <v>9</v>
      </c>
      <c r="D555" s="20" t="s">
        <v>5</v>
      </c>
      <c r="E555" s="20" t="s">
        <v>165</v>
      </c>
      <c r="F555" s="20"/>
      <c r="G555" s="100">
        <f>G556</f>
        <v>47761.2</v>
      </c>
      <c r="H555" s="100">
        <f t="shared" ref="H555:H556" si="130">H556</f>
        <v>0</v>
      </c>
      <c r="I555" s="100">
        <f t="shared" si="129"/>
        <v>47761.2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>
      <c r="A556" s="21" t="s">
        <v>93</v>
      </c>
      <c r="B556" s="20" t="s">
        <v>49</v>
      </c>
      <c r="C556" s="20" t="s">
        <v>9</v>
      </c>
      <c r="D556" s="20" t="s">
        <v>5</v>
      </c>
      <c r="E556" s="20" t="s">
        <v>165</v>
      </c>
      <c r="F556" s="20" t="s">
        <v>92</v>
      </c>
      <c r="G556" s="100">
        <f>G557</f>
        <v>47761.2</v>
      </c>
      <c r="H556" s="100">
        <f t="shared" si="130"/>
        <v>0</v>
      </c>
      <c r="I556" s="100">
        <f t="shared" si="129"/>
        <v>47761.2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4.25" customHeight="1">
      <c r="A557" s="21" t="s">
        <v>199</v>
      </c>
      <c r="B557" s="20" t="s">
        <v>49</v>
      </c>
      <c r="C557" s="20" t="s">
        <v>9</v>
      </c>
      <c r="D557" s="20" t="s">
        <v>5</v>
      </c>
      <c r="E557" s="20" t="s">
        <v>165</v>
      </c>
      <c r="F557" s="20" t="s">
        <v>200</v>
      </c>
      <c r="G557" s="100">
        <v>47761.2</v>
      </c>
      <c r="H557" s="103"/>
      <c r="I557" s="100">
        <f t="shared" si="129"/>
        <v>47761.2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 hidden="1">
      <c r="A558" s="21" t="s">
        <v>245</v>
      </c>
      <c r="B558" s="20" t="s">
        <v>49</v>
      </c>
      <c r="C558" s="20" t="s">
        <v>9</v>
      </c>
      <c r="D558" s="20" t="s">
        <v>5</v>
      </c>
      <c r="E558" s="20" t="s">
        <v>260</v>
      </c>
      <c r="F558" s="20"/>
      <c r="G558" s="100">
        <f>G559</f>
        <v>0</v>
      </c>
      <c r="H558" s="103"/>
      <c r="I558" s="100">
        <f t="shared" si="129"/>
        <v>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 hidden="1">
      <c r="A559" s="21" t="s">
        <v>113</v>
      </c>
      <c r="B559" s="20" t="s">
        <v>49</v>
      </c>
      <c r="C559" s="20" t="s">
        <v>9</v>
      </c>
      <c r="D559" s="20" t="s">
        <v>5</v>
      </c>
      <c r="E559" s="20" t="s">
        <v>260</v>
      </c>
      <c r="F559" s="20" t="s">
        <v>92</v>
      </c>
      <c r="G559" s="100">
        <f>G560</f>
        <v>0</v>
      </c>
      <c r="H559" s="103"/>
      <c r="I559" s="100">
        <f t="shared" si="129"/>
        <v>0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 hidden="1">
      <c r="A560" s="21" t="s">
        <v>199</v>
      </c>
      <c r="B560" s="20" t="s">
        <v>49</v>
      </c>
      <c r="C560" s="20" t="s">
        <v>9</v>
      </c>
      <c r="D560" s="20" t="s">
        <v>5</v>
      </c>
      <c r="E560" s="20" t="s">
        <v>260</v>
      </c>
      <c r="F560" s="20" t="s">
        <v>200</v>
      </c>
      <c r="G560" s="100"/>
      <c r="H560" s="103"/>
      <c r="I560" s="100">
        <f t="shared" si="129"/>
        <v>0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 hidden="1">
      <c r="A561" s="21" t="s">
        <v>264</v>
      </c>
      <c r="B561" s="20" t="s">
        <v>49</v>
      </c>
      <c r="C561" s="20" t="s">
        <v>9</v>
      </c>
      <c r="D561" s="20" t="s">
        <v>5</v>
      </c>
      <c r="E561" s="20" t="s">
        <v>261</v>
      </c>
      <c r="F561" s="20"/>
      <c r="G561" s="100">
        <f>G562</f>
        <v>0</v>
      </c>
      <c r="H561" s="100">
        <f t="shared" ref="H561:H562" si="131">H562</f>
        <v>0</v>
      </c>
      <c r="I561" s="100">
        <f t="shared" si="129"/>
        <v>0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 hidden="1">
      <c r="A562" s="21" t="s">
        <v>113</v>
      </c>
      <c r="B562" s="20" t="s">
        <v>49</v>
      </c>
      <c r="C562" s="20" t="s">
        <v>9</v>
      </c>
      <c r="D562" s="20" t="s">
        <v>5</v>
      </c>
      <c r="E562" s="20" t="s">
        <v>261</v>
      </c>
      <c r="F562" s="20" t="s">
        <v>92</v>
      </c>
      <c r="G562" s="100">
        <f>G563</f>
        <v>0</v>
      </c>
      <c r="H562" s="100">
        <f t="shared" si="131"/>
        <v>0</v>
      </c>
      <c r="I562" s="100">
        <f t="shared" si="129"/>
        <v>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 hidden="1">
      <c r="A563" s="21" t="s">
        <v>199</v>
      </c>
      <c r="B563" s="20" t="s">
        <v>49</v>
      </c>
      <c r="C563" s="20" t="s">
        <v>9</v>
      </c>
      <c r="D563" s="20" t="s">
        <v>5</v>
      </c>
      <c r="E563" s="20" t="s">
        <v>261</v>
      </c>
      <c r="F563" s="20" t="s">
        <v>200</v>
      </c>
      <c r="G563" s="100">
        <v>0</v>
      </c>
      <c r="H563" s="103"/>
      <c r="I563" s="100">
        <f t="shared" si="129"/>
        <v>0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301</v>
      </c>
      <c r="B564" s="20" t="s">
        <v>49</v>
      </c>
      <c r="C564" s="20" t="s">
        <v>9</v>
      </c>
      <c r="D564" s="20" t="s">
        <v>5</v>
      </c>
      <c r="E564" s="20" t="s">
        <v>279</v>
      </c>
      <c r="F564" s="20"/>
      <c r="G564" s="100">
        <f>G565</f>
        <v>0</v>
      </c>
      <c r="H564" s="100">
        <f>H565</f>
        <v>0</v>
      </c>
      <c r="I564" s="100">
        <f t="shared" si="129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113</v>
      </c>
      <c r="B565" s="20" t="s">
        <v>49</v>
      </c>
      <c r="C565" s="20" t="s">
        <v>9</v>
      </c>
      <c r="D565" s="20" t="s">
        <v>5</v>
      </c>
      <c r="E565" s="20" t="s">
        <v>279</v>
      </c>
      <c r="F565" s="20" t="s">
        <v>92</v>
      </c>
      <c r="G565" s="100">
        <f>G566</f>
        <v>0</v>
      </c>
      <c r="H565" s="100">
        <f>H566</f>
        <v>0</v>
      </c>
      <c r="I565" s="100">
        <f t="shared" si="129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199</v>
      </c>
      <c r="B566" s="20" t="s">
        <v>49</v>
      </c>
      <c r="C566" s="20" t="s">
        <v>9</v>
      </c>
      <c r="D566" s="20" t="s">
        <v>5</v>
      </c>
      <c r="E566" s="20" t="s">
        <v>279</v>
      </c>
      <c r="F566" s="20" t="s">
        <v>200</v>
      </c>
      <c r="G566" s="100">
        <v>0</v>
      </c>
      <c r="H566" s="103"/>
      <c r="I566" s="100">
        <f t="shared" si="129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281</v>
      </c>
      <c r="B567" s="20" t="s">
        <v>49</v>
      </c>
      <c r="C567" s="20" t="s">
        <v>9</v>
      </c>
      <c r="D567" s="20" t="s">
        <v>5</v>
      </c>
      <c r="E567" s="20" t="s">
        <v>280</v>
      </c>
      <c r="F567" s="20"/>
      <c r="G567" s="100">
        <f>G568</f>
        <v>0</v>
      </c>
      <c r="H567" s="103"/>
      <c r="I567" s="100">
        <f t="shared" si="129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113</v>
      </c>
      <c r="B568" s="20" t="s">
        <v>49</v>
      </c>
      <c r="C568" s="20" t="s">
        <v>9</v>
      </c>
      <c r="D568" s="20" t="s">
        <v>5</v>
      </c>
      <c r="E568" s="20" t="s">
        <v>280</v>
      </c>
      <c r="F568" s="20" t="s">
        <v>92</v>
      </c>
      <c r="G568" s="100">
        <f>G569</f>
        <v>0</v>
      </c>
      <c r="H568" s="103"/>
      <c r="I568" s="100">
        <f t="shared" si="129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199</v>
      </c>
      <c r="B569" s="20" t="s">
        <v>49</v>
      </c>
      <c r="C569" s="20" t="s">
        <v>9</v>
      </c>
      <c r="D569" s="20" t="s">
        <v>5</v>
      </c>
      <c r="E569" s="20" t="s">
        <v>280</v>
      </c>
      <c r="F569" s="20" t="s">
        <v>200</v>
      </c>
      <c r="G569" s="100"/>
      <c r="H569" s="103"/>
      <c r="I569" s="100">
        <f t="shared" si="129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>
      <c r="A570" s="21" t="s">
        <v>333</v>
      </c>
      <c r="B570" s="20" t="s">
        <v>49</v>
      </c>
      <c r="C570" s="20" t="s">
        <v>9</v>
      </c>
      <c r="D570" s="20" t="s">
        <v>5</v>
      </c>
      <c r="E570" s="20" t="s">
        <v>409</v>
      </c>
      <c r="F570" s="20"/>
      <c r="G570" s="100">
        <f>G571+G574+G577+G580</f>
        <v>6533.8</v>
      </c>
      <c r="H570" s="100">
        <f>H571+H574+H577+H580</f>
        <v>-48</v>
      </c>
      <c r="I570" s="100">
        <f t="shared" si="129"/>
        <v>6485.8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26.25" customHeight="1">
      <c r="A571" s="21" t="s">
        <v>523</v>
      </c>
      <c r="B571" s="20" t="s">
        <v>49</v>
      </c>
      <c r="C571" s="20" t="s">
        <v>9</v>
      </c>
      <c r="D571" s="20" t="s">
        <v>5</v>
      </c>
      <c r="E571" s="20" t="s">
        <v>522</v>
      </c>
      <c r="F571" s="20"/>
      <c r="G571" s="100">
        <f>G572</f>
        <v>407.8</v>
      </c>
      <c r="H571" s="100">
        <f>H572</f>
        <v>0</v>
      </c>
      <c r="I571" s="100">
        <f t="shared" si="129"/>
        <v>407.8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1" t="s">
        <v>93</v>
      </c>
      <c r="B572" s="20" t="s">
        <v>49</v>
      </c>
      <c r="C572" s="20" t="s">
        <v>9</v>
      </c>
      <c r="D572" s="20" t="s">
        <v>5</v>
      </c>
      <c r="E572" s="20" t="s">
        <v>522</v>
      </c>
      <c r="F572" s="20" t="s">
        <v>92</v>
      </c>
      <c r="G572" s="100">
        <f>G573</f>
        <v>407.8</v>
      </c>
      <c r="H572" s="100">
        <f>H573</f>
        <v>0</v>
      </c>
      <c r="I572" s="100">
        <f t="shared" si="129"/>
        <v>407.8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12">
      <c r="A573" s="21" t="s">
        <v>199</v>
      </c>
      <c r="B573" s="20" t="s">
        <v>49</v>
      </c>
      <c r="C573" s="20" t="s">
        <v>9</v>
      </c>
      <c r="D573" s="20" t="s">
        <v>5</v>
      </c>
      <c r="E573" s="20" t="s">
        <v>522</v>
      </c>
      <c r="F573" s="20" t="s">
        <v>200</v>
      </c>
      <c r="G573" s="100">
        <v>407.8</v>
      </c>
      <c r="H573" s="103"/>
      <c r="I573" s="100">
        <f t="shared" si="129"/>
        <v>407.8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301</v>
      </c>
      <c r="B574" s="20" t="s">
        <v>49</v>
      </c>
      <c r="C574" s="20" t="s">
        <v>9</v>
      </c>
      <c r="D574" s="20" t="s">
        <v>5</v>
      </c>
      <c r="E574" s="20" t="s">
        <v>411</v>
      </c>
      <c r="F574" s="20"/>
      <c r="G574" s="100">
        <f>G575</f>
        <v>351.2</v>
      </c>
      <c r="H574" s="100">
        <f>H575</f>
        <v>-0.1</v>
      </c>
      <c r="I574" s="100">
        <f t="shared" si="129"/>
        <v>351.09999999999997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113</v>
      </c>
      <c r="B575" s="20" t="s">
        <v>49</v>
      </c>
      <c r="C575" s="20" t="s">
        <v>9</v>
      </c>
      <c r="D575" s="20" t="s">
        <v>5</v>
      </c>
      <c r="E575" s="20" t="s">
        <v>411</v>
      </c>
      <c r="F575" s="20" t="s">
        <v>92</v>
      </c>
      <c r="G575" s="100">
        <f>G576</f>
        <v>351.2</v>
      </c>
      <c r="H575" s="100">
        <f>H576</f>
        <v>-0.1</v>
      </c>
      <c r="I575" s="100">
        <f t="shared" si="129"/>
        <v>351.09999999999997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199</v>
      </c>
      <c r="B576" s="20" t="s">
        <v>49</v>
      </c>
      <c r="C576" s="20" t="s">
        <v>9</v>
      </c>
      <c r="D576" s="20" t="s">
        <v>5</v>
      </c>
      <c r="E576" s="20" t="s">
        <v>411</v>
      </c>
      <c r="F576" s="20" t="s">
        <v>200</v>
      </c>
      <c r="G576" s="100">
        <v>351.2</v>
      </c>
      <c r="H576" s="103">
        <f>-0.1</f>
        <v>-0.1</v>
      </c>
      <c r="I576" s="100">
        <f t="shared" si="129"/>
        <v>351.09999999999997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264</v>
      </c>
      <c r="B577" s="20" t="s">
        <v>49</v>
      </c>
      <c r="C577" s="20" t="s">
        <v>9</v>
      </c>
      <c r="D577" s="20" t="s">
        <v>5</v>
      </c>
      <c r="E577" s="20" t="s">
        <v>412</v>
      </c>
      <c r="F577" s="20"/>
      <c r="G577" s="100">
        <f>G578</f>
        <v>5774.8</v>
      </c>
      <c r="H577" s="100">
        <f t="shared" ref="H577:H578" si="132">H578</f>
        <v>-47.9</v>
      </c>
      <c r="I577" s="100">
        <f t="shared" si="129"/>
        <v>5726.9000000000005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113</v>
      </c>
      <c r="B578" s="20" t="s">
        <v>49</v>
      </c>
      <c r="C578" s="20" t="s">
        <v>9</v>
      </c>
      <c r="D578" s="20" t="s">
        <v>5</v>
      </c>
      <c r="E578" s="20" t="s">
        <v>412</v>
      </c>
      <c r="F578" s="20" t="s">
        <v>92</v>
      </c>
      <c r="G578" s="100">
        <f>G579</f>
        <v>5774.8</v>
      </c>
      <c r="H578" s="100">
        <f t="shared" si="132"/>
        <v>-47.9</v>
      </c>
      <c r="I578" s="100">
        <f t="shared" si="129"/>
        <v>5726.9000000000005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 customHeight="1">
      <c r="A579" s="21" t="s">
        <v>199</v>
      </c>
      <c r="B579" s="20" t="s">
        <v>49</v>
      </c>
      <c r="C579" s="20" t="s">
        <v>9</v>
      </c>
      <c r="D579" s="20" t="s">
        <v>5</v>
      </c>
      <c r="E579" s="20" t="s">
        <v>412</v>
      </c>
      <c r="F579" s="20" t="s">
        <v>200</v>
      </c>
      <c r="G579" s="100">
        <v>5774.8</v>
      </c>
      <c r="H579" s="103">
        <f>-47.9</f>
        <v>-47.9</v>
      </c>
      <c r="I579" s="100">
        <f t="shared" si="129"/>
        <v>5726.9000000000005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25.5" hidden="1">
      <c r="A580" s="111" t="s">
        <v>345</v>
      </c>
      <c r="B580" s="20" t="s">
        <v>49</v>
      </c>
      <c r="C580" s="20" t="s">
        <v>9</v>
      </c>
      <c r="D580" s="20" t="s">
        <v>5</v>
      </c>
      <c r="E580" s="20" t="s">
        <v>414</v>
      </c>
      <c r="F580" s="20"/>
      <c r="G580" s="100">
        <f>G581</f>
        <v>0</v>
      </c>
      <c r="H580" s="100">
        <f>H581</f>
        <v>0</v>
      </c>
      <c r="I580" s="100">
        <f t="shared" si="129"/>
        <v>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 hidden="1">
      <c r="A581" s="21" t="s">
        <v>93</v>
      </c>
      <c r="B581" s="20" t="s">
        <v>49</v>
      </c>
      <c r="C581" s="20" t="s">
        <v>9</v>
      </c>
      <c r="D581" s="20" t="s">
        <v>5</v>
      </c>
      <c r="E581" s="20" t="s">
        <v>414</v>
      </c>
      <c r="F581" s="20" t="s">
        <v>92</v>
      </c>
      <c r="G581" s="100">
        <f>G582</f>
        <v>0</v>
      </c>
      <c r="H581" s="100">
        <f>H582</f>
        <v>0</v>
      </c>
      <c r="I581" s="100">
        <f t="shared" si="129"/>
        <v>0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 hidden="1">
      <c r="A582" s="21" t="s">
        <v>199</v>
      </c>
      <c r="B582" s="20" t="s">
        <v>49</v>
      </c>
      <c r="C582" s="20" t="s">
        <v>9</v>
      </c>
      <c r="D582" s="20" t="s">
        <v>5</v>
      </c>
      <c r="E582" s="20" t="s">
        <v>414</v>
      </c>
      <c r="F582" s="20" t="s">
        <v>200</v>
      </c>
      <c r="G582" s="100">
        <v>0</v>
      </c>
      <c r="H582" s="103"/>
      <c r="I582" s="100">
        <f t="shared" si="129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>
      <c r="A583" s="21" t="s">
        <v>120</v>
      </c>
      <c r="B583" s="20" t="s">
        <v>49</v>
      </c>
      <c r="C583" s="20" t="s">
        <v>9</v>
      </c>
      <c r="D583" s="20" t="s">
        <v>5</v>
      </c>
      <c r="E583" s="20" t="s">
        <v>334</v>
      </c>
      <c r="F583" s="20"/>
      <c r="G583" s="100">
        <f>G587+G590+G584+G593</f>
        <v>6534.7</v>
      </c>
      <c r="H583" s="100">
        <f>H587+H590+H584+H593</f>
        <v>-63.7</v>
      </c>
      <c r="I583" s="100">
        <f t="shared" si="129"/>
        <v>6471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36">
      <c r="A584" s="21" t="s">
        <v>122</v>
      </c>
      <c r="B584" s="20" t="s">
        <v>49</v>
      </c>
      <c r="C584" s="20" t="s">
        <v>9</v>
      </c>
      <c r="D584" s="20" t="s">
        <v>5</v>
      </c>
      <c r="E584" s="20" t="s">
        <v>405</v>
      </c>
      <c r="F584" s="20"/>
      <c r="G584" s="100">
        <f>G585</f>
        <v>5813.7</v>
      </c>
      <c r="H584" s="100">
        <f t="shared" ref="H584:H585" si="133">H585</f>
        <v>0</v>
      </c>
      <c r="I584" s="100">
        <f t="shared" si="129"/>
        <v>5813.7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93</v>
      </c>
      <c r="B585" s="20" t="s">
        <v>49</v>
      </c>
      <c r="C585" s="20" t="s">
        <v>9</v>
      </c>
      <c r="D585" s="20" t="s">
        <v>5</v>
      </c>
      <c r="E585" s="20" t="s">
        <v>405</v>
      </c>
      <c r="F585" s="20" t="s">
        <v>92</v>
      </c>
      <c r="G585" s="100">
        <f>G586</f>
        <v>5813.7</v>
      </c>
      <c r="H585" s="100">
        <f t="shared" si="133"/>
        <v>0</v>
      </c>
      <c r="I585" s="100">
        <f t="shared" si="129"/>
        <v>5813.7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2">
      <c r="A586" s="21" t="s">
        <v>199</v>
      </c>
      <c r="B586" s="20" t="s">
        <v>49</v>
      </c>
      <c r="C586" s="20" t="s">
        <v>9</v>
      </c>
      <c r="D586" s="20" t="s">
        <v>5</v>
      </c>
      <c r="E586" s="20" t="s">
        <v>405</v>
      </c>
      <c r="F586" s="20" t="s">
        <v>200</v>
      </c>
      <c r="G586" s="100">
        <v>5813.7</v>
      </c>
      <c r="H586" s="103"/>
      <c r="I586" s="100">
        <f t="shared" si="129"/>
        <v>5813.7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24">
      <c r="A587" s="21" t="s">
        <v>96</v>
      </c>
      <c r="B587" s="20" t="s">
        <v>49</v>
      </c>
      <c r="C587" s="20" t="s">
        <v>9</v>
      </c>
      <c r="D587" s="20" t="s">
        <v>5</v>
      </c>
      <c r="E587" s="20" t="s">
        <v>406</v>
      </c>
      <c r="F587" s="20"/>
      <c r="G587" s="100">
        <f>G588</f>
        <v>706</v>
      </c>
      <c r="H587" s="100">
        <f t="shared" ref="H587:H588" si="134">H588</f>
        <v>-63.7</v>
      </c>
      <c r="I587" s="100">
        <f t="shared" si="129"/>
        <v>642.29999999999995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93</v>
      </c>
      <c r="B588" s="20" t="s">
        <v>49</v>
      </c>
      <c r="C588" s="20" t="s">
        <v>9</v>
      </c>
      <c r="D588" s="20" t="s">
        <v>5</v>
      </c>
      <c r="E588" s="20" t="s">
        <v>406</v>
      </c>
      <c r="F588" s="20" t="s">
        <v>92</v>
      </c>
      <c r="G588" s="100">
        <f>G589</f>
        <v>706</v>
      </c>
      <c r="H588" s="100">
        <f t="shared" si="134"/>
        <v>-63.7</v>
      </c>
      <c r="I588" s="100">
        <f t="shared" si="129"/>
        <v>642.29999999999995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>
      <c r="A589" s="21" t="s">
        <v>199</v>
      </c>
      <c r="B589" s="20" t="s">
        <v>49</v>
      </c>
      <c r="C589" s="20" t="s">
        <v>9</v>
      </c>
      <c r="D589" s="20" t="s">
        <v>5</v>
      </c>
      <c r="E589" s="20" t="s">
        <v>406</v>
      </c>
      <c r="F589" s="20" t="s">
        <v>200</v>
      </c>
      <c r="G589" s="100">
        <f>706</f>
        <v>706</v>
      </c>
      <c r="H589" s="103">
        <f>-63.7</f>
        <v>-63.7</v>
      </c>
      <c r="I589" s="100">
        <f t="shared" si="129"/>
        <v>642.29999999999995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24">
      <c r="A590" s="21" t="s">
        <v>94</v>
      </c>
      <c r="B590" s="20" t="s">
        <v>49</v>
      </c>
      <c r="C590" s="20" t="s">
        <v>9</v>
      </c>
      <c r="D590" s="20" t="s">
        <v>5</v>
      </c>
      <c r="E590" s="20" t="s">
        <v>407</v>
      </c>
      <c r="F590" s="20"/>
      <c r="G590" s="100">
        <f>G591</f>
        <v>15</v>
      </c>
      <c r="H590" s="100">
        <f t="shared" ref="H590:H591" si="135">H591</f>
        <v>0</v>
      </c>
      <c r="I590" s="100">
        <f t="shared" si="129"/>
        <v>15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>
      <c r="A591" s="21" t="s">
        <v>93</v>
      </c>
      <c r="B591" s="20" t="s">
        <v>49</v>
      </c>
      <c r="C591" s="20" t="s">
        <v>9</v>
      </c>
      <c r="D591" s="20" t="s">
        <v>5</v>
      </c>
      <c r="E591" s="20" t="s">
        <v>407</v>
      </c>
      <c r="F591" s="20" t="s">
        <v>92</v>
      </c>
      <c r="G591" s="100">
        <f>G592</f>
        <v>15</v>
      </c>
      <c r="H591" s="100">
        <f t="shared" si="135"/>
        <v>0</v>
      </c>
      <c r="I591" s="100">
        <f t="shared" si="129"/>
        <v>15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199</v>
      </c>
      <c r="B592" s="20" t="s">
        <v>49</v>
      </c>
      <c r="C592" s="20" t="s">
        <v>9</v>
      </c>
      <c r="D592" s="20" t="s">
        <v>5</v>
      </c>
      <c r="E592" s="20" t="s">
        <v>407</v>
      </c>
      <c r="F592" s="20" t="s">
        <v>200</v>
      </c>
      <c r="G592" s="100">
        <v>15</v>
      </c>
      <c r="H592" s="103"/>
      <c r="I592" s="100">
        <f t="shared" si="129"/>
        <v>15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36" hidden="1">
      <c r="A593" s="21" t="s">
        <v>189</v>
      </c>
      <c r="B593" s="20" t="s">
        <v>49</v>
      </c>
      <c r="C593" s="20" t="s">
        <v>9</v>
      </c>
      <c r="D593" s="20" t="s">
        <v>5</v>
      </c>
      <c r="E593" s="20" t="s">
        <v>408</v>
      </c>
      <c r="F593" s="20"/>
      <c r="G593" s="100">
        <f>G594</f>
        <v>0</v>
      </c>
      <c r="H593" s="100">
        <f>H594</f>
        <v>0</v>
      </c>
      <c r="I593" s="100">
        <f t="shared" si="129"/>
        <v>0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 hidden="1">
      <c r="A594" s="21" t="s">
        <v>93</v>
      </c>
      <c r="B594" s="20" t="s">
        <v>49</v>
      </c>
      <c r="C594" s="20" t="s">
        <v>9</v>
      </c>
      <c r="D594" s="20" t="s">
        <v>5</v>
      </c>
      <c r="E594" s="20" t="s">
        <v>408</v>
      </c>
      <c r="F594" s="20" t="s">
        <v>92</v>
      </c>
      <c r="G594" s="100">
        <f>G595</f>
        <v>0</v>
      </c>
      <c r="H594" s="100">
        <f>H595</f>
        <v>0</v>
      </c>
      <c r="I594" s="100">
        <f t="shared" si="129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 hidden="1">
      <c r="A595" s="21" t="s">
        <v>199</v>
      </c>
      <c r="B595" s="20" t="s">
        <v>49</v>
      </c>
      <c r="C595" s="20" t="s">
        <v>9</v>
      </c>
      <c r="D595" s="20" t="s">
        <v>5</v>
      </c>
      <c r="E595" s="20" t="s">
        <v>408</v>
      </c>
      <c r="F595" s="20" t="s">
        <v>200</v>
      </c>
      <c r="G595" s="100">
        <v>0</v>
      </c>
      <c r="H595" s="103"/>
      <c r="I595" s="100">
        <f t="shared" si="129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2" t="s">
        <v>18</v>
      </c>
      <c r="B596" s="18" t="s">
        <v>49</v>
      </c>
      <c r="C596" s="18" t="s">
        <v>9</v>
      </c>
      <c r="D596" s="18" t="s">
        <v>6</v>
      </c>
      <c r="E596" s="18"/>
      <c r="F596" s="18"/>
      <c r="G596" s="99">
        <f>G597+G675</f>
        <v>328291.8</v>
      </c>
      <c r="H596" s="99">
        <f>H597+H675</f>
        <v>833.00000000000091</v>
      </c>
      <c r="I596" s="99">
        <f t="shared" si="129"/>
        <v>329124.8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5" customHeight="1">
      <c r="A597" s="21" t="s">
        <v>306</v>
      </c>
      <c r="B597" s="20" t="s">
        <v>49</v>
      </c>
      <c r="C597" s="20" t="s">
        <v>9</v>
      </c>
      <c r="D597" s="20" t="s">
        <v>6</v>
      </c>
      <c r="E597" s="20" t="s">
        <v>162</v>
      </c>
      <c r="F597" s="20"/>
      <c r="G597" s="100">
        <f>G598+G665+G629+G636</f>
        <v>301740.09999999998</v>
      </c>
      <c r="H597" s="100">
        <f>H598+H665+H629+H636</f>
        <v>8703.2000000000007</v>
      </c>
      <c r="I597" s="100">
        <f t="shared" si="129"/>
        <v>310443.3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5.75" customHeight="1">
      <c r="A598" s="21" t="s">
        <v>308</v>
      </c>
      <c r="B598" s="20" t="s">
        <v>49</v>
      </c>
      <c r="C598" s="20" t="s">
        <v>9</v>
      </c>
      <c r="D598" s="20" t="s">
        <v>6</v>
      </c>
      <c r="E598" s="20" t="s">
        <v>163</v>
      </c>
      <c r="F598" s="20"/>
      <c r="G598" s="100">
        <f>G611+G614+G620+G599+G626+G617+G623+G602+G608+G605</f>
        <v>277684.59999999998</v>
      </c>
      <c r="H598" s="100">
        <f>H611+H614+H620+H599+H626+H617+H623+H602+H608+H605</f>
        <v>764.3</v>
      </c>
      <c r="I598" s="100">
        <f t="shared" si="129"/>
        <v>278448.89999999997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24" hidden="1">
      <c r="A599" s="77" t="s">
        <v>368</v>
      </c>
      <c r="B599" s="20" t="s">
        <v>49</v>
      </c>
      <c r="C599" s="20" t="s">
        <v>9</v>
      </c>
      <c r="D599" s="20" t="s">
        <v>6</v>
      </c>
      <c r="E599" s="20" t="s">
        <v>278</v>
      </c>
      <c r="F599" s="20"/>
      <c r="G599" s="100">
        <f>G600</f>
        <v>0</v>
      </c>
      <c r="H599" s="100">
        <f t="shared" ref="H599:H600" si="136">H600</f>
        <v>0</v>
      </c>
      <c r="I599" s="100">
        <f t="shared" si="129"/>
        <v>0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 hidden="1">
      <c r="A600" s="21" t="s">
        <v>113</v>
      </c>
      <c r="B600" s="20" t="s">
        <v>49</v>
      </c>
      <c r="C600" s="20" t="s">
        <v>9</v>
      </c>
      <c r="D600" s="20" t="s">
        <v>6</v>
      </c>
      <c r="E600" s="20" t="s">
        <v>278</v>
      </c>
      <c r="F600" s="20" t="s">
        <v>92</v>
      </c>
      <c r="G600" s="100">
        <f>G601</f>
        <v>0</v>
      </c>
      <c r="H600" s="100">
        <f t="shared" si="136"/>
        <v>0</v>
      </c>
      <c r="I600" s="100">
        <f t="shared" si="129"/>
        <v>0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 hidden="1">
      <c r="A601" s="21" t="s">
        <v>199</v>
      </c>
      <c r="B601" s="20" t="s">
        <v>49</v>
      </c>
      <c r="C601" s="20" t="s">
        <v>9</v>
      </c>
      <c r="D601" s="20" t="s">
        <v>6</v>
      </c>
      <c r="E601" s="20" t="s">
        <v>278</v>
      </c>
      <c r="F601" s="20" t="s">
        <v>200</v>
      </c>
      <c r="G601" s="100"/>
      <c r="H601" s="103"/>
      <c r="I601" s="100">
        <f t="shared" si="129"/>
        <v>0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24">
      <c r="A602" s="21" t="s">
        <v>372</v>
      </c>
      <c r="B602" s="20" t="s">
        <v>49</v>
      </c>
      <c r="C602" s="20" t="s">
        <v>9</v>
      </c>
      <c r="D602" s="20" t="s">
        <v>6</v>
      </c>
      <c r="E602" s="20" t="s">
        <v>371</v>
      </c>
      <c r="F602" s="20"/>
      <c r="G602" s="100">
        <f>G603</f>
        <v>13121</v>
      </c>
      <c r="H602" s="100">
        <f>H603</f>
        <v>0</v>
      </c>
      <c r="I602" s="100">
        <f t="shared" si="129"/>
        <v>13121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93</v>
      </c>
      <c r="B603" s="20" t="s">
        <v>49</v>
      </c>
      <c r="C603" s="20" t="s">
        <v>9</v>
      </c>
      <c r="D603" s="20" t="s">
        <v>6</v>
      </c>
      <c r="E603" s="20" t="s">
        <v>371</v>
      </c>
      <c r="F603" s="20" t="s">
        <v>92</v>
      </c>
      <c r="G603" s="100">
        <f>G604</f>
        <v>13121</v>
      </c>
      <c r="H603" s="100">
        <f>H604</f>
        <v>0</v>
      </c>
      <c r="I603" s="100">
        <f t="shared" si="129"/>
        <v>13121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199</v>
      </c>
      <c r="B604" s="20" t="s">
        <v>49</v>
      </c>
      <c r="C604" s="20" t="s">
        <v>9</v>
      </c>
      <c r="D604" s="20" t="s">
        <v>6</v>
      </c>
      <c r="E604" s="20" t="s">
        <v>371</v>
      </c>
      <c r="F604" s="20" t="s">
        <v>200</v>
      </c>
      <c r="G604" s="100">
        <v>13121</v>
      </c>
      <c r="H604" s="103"/>
      <c r="I604" s="100">
        <f t="shared" si="129"/>
        <v>13121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367</v>
      </c>
      <c r="B605" s="20" t="s">
        <v>49</v>
      </c>
      <c r="C605" s="20" t="s">
        <v>9</v>
      </c>
      <c r="D605" s="20" t="s">
        <v>6</v>
      </c>
      <c r="E605" s="20" t="s">
        <v>541</v>
      </c>
      <c r="F605" s="20"/>
      <c r="G605" s="100">
        <f>G606</f>
        <v>0</v>
      </c>
      <c r="H605" s="100">
        <f>H606</f>
        <v>47.6</v>
      </c>
      <c r="I605" s="100">
        <f t="shared" si="129"/>
        <v>47.6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93</v>
      </c>
      <c r="B606" s="20" t="s">
        <v>49</v>
      </c>
      <c r="C606" s="20" t="s">
        <v>9</v>
      </c>
      <c r="D606" s="20" t="s">
        <v>6</v>
      </c>
      <c r="E606" s="20" t="s">
        <v>541</v>
      </c>
      <c r="F606" s="20" t="s">
        <v>92</v>
      </c>
      <c r="G606" s="100">
        <f>G607</f>
        <v>0</v>
      </c>
      <c r="H606" s="100">
        <f>H607</f>
        <v>47.6</v>
      </c>
      <c r="I606" s="100">
        <f t="shared" si="129"/>
        <v>47.6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199</v>
      </c>
      <c r="B607" s="20" t="s">
        <v>49</v>
      </c>
      <c r="C607" s="20" t="s">
        <v>9</v>
      </c>
      <c r="D607" s="20" t="s">
        <v>6</v>
      </c>
      <c r="E607" s="20" t="s">
        <v>541</v>
      </c>
      <c r="F607" s="20" t="s">
        <v>200</v>
      </c>
      <c r="G607" s="100">
        <v>0</v>
      </c>
      <c r="H607" s="103">
        <v>47.6</v>
      </c>
      <c r="I607" s="100">
        <f t="shared" si="129"/>
        <v>47.6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24">
      <c r="A608" s="21" t="s">
        <v>525</v>
      </c>
      <c r="B608" s="20" t="s">
        <v>49</v>
      </c>
      <c r="C608" s="20" t="s">
        <v>9</v>
      </c>
      <c r="D608" s="20" t="s">
        <v>6</v>
      </c>
      <c r="E608" s="20" t="s">
        <v>524</v>
      </c>
      <c r="F608" s="20"/>
      <c r="G608" s="100">
        <f>G609</f>
        <v>900</v>
      </c>
      <c r="H608" s="100">
        <f t="shared" ref="H608:H609" si="137">H609</f>
        <v>0</v>
      </c>
      <c r="I608" s="100">
        <f t="shared" si="129"/>
        <v>900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93</v>
      </c>
      <c r="B609" s="20" t="s">
        <v>49</v>
      </c>
      <c r="C609" s="20" t="s">
        <v>9</v>
      </c>
      <c r="D609" s="20" t="s">
        <v>6</v>
      </c>
      <c r="E609" s="20" t="s">
        <v>524</v>
      </c>
      <c r="F609" s="20" t="s">
        <v>92</v>
      </c>
      <c r="G609" s="100">
        <f>G610</f>
        <v>900</v>
      </c>
      <c r="H609" s="100">
        <f t="shared" si="137"/>
        <v>0</v>
      </c>
      <c r="I609" s="100">
        <f t="shared" si="129"/>
        <v>900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199</v>
      </c>
      <c r="B610" s="20" t="s">
        <v>49</v>
      </c>
      <c r="C610" s="20" t="s">
        <v>9</v>
      </c>
      <c r="D610" s="20" t="s">
        <v>6</v>
      </c>
      <c r="E610" s="20" t="s">
        <v>524</v>
      </c>
      <c r="F610" s="20" t="s">
        <v>200</v>
      </c>
      <c r="G610" s="100">
        <v>900</v>
      </c>
      <c r="H610" s="103"/>
      <c r="I610" s="100">
        <f t="shared" si="129"/>
        <v>900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123</v>
      </c>
      <c r="B611" s="20" t="s">
        <v>49</v>
      </c>
      <c r="C611" s="20" t="s">
        <v>9</v>
      </c>
      <c r="D611" s="20" t="s">
        <v>6</v>
      </c>
      <c r="E611" s="20" t="s">
        <v>164</v>
      </c>
      <c r="F611" s="20"/>
      <c r="G611" s="100">
        <f>G612</f>
        <v>157737.4</v>
      </c>
      <c r="H611" s="100">
        <f t="shared" ref="H611:H612" si="138">H612</f>
        <v>0</v>
      </c>
      <c r="I611" s="100">
        <f t="shared" si="129"/>
        <v>157737.4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93</v>
      </c>
      <c r="B612" s="20" t="s">
        <v>49</v>
      </c>
      <c r="C612" s="20" t="s">
        <v>9</v>
      </c>
      <c r="D612" s="20" t="s">
        <v>6</v>
      </c>
      <c r="E612" s="20" t="s">
        <v>164</v>
      </c>
      <c r="F612" s="20" t="s">
        <v>92</v>
      </c>
      <c r="G612" s="100">
        <f>G613</f>
        <v>157737.4</v>
      </c>
      <c r="H612" s="100">
        <f t="shared" si="138"/>
        <v>0</v>
      </c>
      <c r="I612" s="100">
        <f t="shared" si="129"/>
        <v>157737.4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199</v>
      </c>
      <c r="B613" s="20" t="s">
        <v>49</v>
      </c>
      <c r="C613" s="20" t="s">
        <v>9</v>
      </c>
      <c r="D613" s="20" t="s">
        <v>6</v>
      </c>
      <c r="E613" s="20" t="s">
        <v>164</v>
      </c>
      <c r="F613" s="20" t="s">
        <v>200</v>
      </c>
      <c r="G613" s="100">
        <v>157737.4</v>
      </c>
      <c r="H613" s="103"/>
      <c r="I613" s="100">
        <f t="shared" si="129"/>
        <v>157737.4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91</v>
      </c>
      <c r="B614" s="20" t="s">
        <v>49</v>
      </c>
      <c r="C614" s="20" t="s">
        <v>9</v>
      </c>
      <c r="D614" s="20" t="s">
        <v>6</v>
      </c>
      <c r="E614" s="20" t="s">
        <v>165</v>
      </c>
      <c r="F614" s="20"/>
      <c r="G614" s="100">
        <f>G615</f>
        <v>105861.2</v>
      </c>
      <c r="H614" s="100">
        <f t="shared" ref="H614:H615" si="139">H615</f>
        <v>716.69999999999993</v>
      </c>
      <c r="I614" s="100">
        <f t="shared" si="129"/>
        <v>106577.9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93</v>
      </c>
      <c r="B615" s="20" t="s">
        <v>49</v>
      </c>
      <c r="C615" s="20" t="s">
        <v>9</v>
      </c>
      <c r="D615" s="20" t="s">
        <v>6</v>
      </c>
      <c r="E615" s="20" t="s">
        <v>165</v>
      </c>
      <c r="F615" s="20" t="s">
        <v>92</v>
      </c>
      <c r="G615" s="100">
        <f>G616</f>
        <v>105861.2</v>
      </c>
      <c r="H615" s="100">
        <f t="shared" si="139"/>
        <v>716.69999999999993</v>
      </c>
      <c r="I615" s="100">
        <f t="shared" si="129"/>
        <v>106577.9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199</v>
      </c>
      <c r="B616" s="20" t="s">
        <v>49</v>
      </c>
      <c r="C616" s="20" t="s">
        <v>9</v>
      </c>
      <c r="D616" s="20" t="s">
        <v>6</v>
      </c>
      <c r="E616" s="20" t="s">
        <v>165</v>
      </c>
      <c r="F616" s="20" t="s">
        <v>200</v>
      </c>
      <c r="G616" s="100">
        <v>105861.2</v>
      </c>
      <c r="H616" s="103">
        <f>112.4+217.5+386.7+0.1</f>
        <v>716.69999999999993</v>
      </c>
      <c r="I616" s="100">
        <f t="shared" si="129"/>
        <v>106577.9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24">
      <c r="A617" s="21" t="s">
        <v>316</v>
      </c>
      <c r="B617" s="20" t="s">
        <v>49</v>
      </c>
      <c r="C617" s="20" t="s">
        <v>9</v>
      </c>
      <c r="D617" s="20" t="s">
        <v>6</v>
      </c>
      <c r="E617" s="20" t="s">
        <v>315</v>
      </c>
      <c r="F617" s="20"/>
      <c r="G617" s="100">
        <f>G618</f>
        <v>20</v>
      </c>
      <c r="H617" s="100">
        <f t="shared" ref="H617:H618" si="140">H618</f>
        <v>0</v>
      </c>
      <c r="I617" s="100">
        <f t="shared" si="129"/>
        <v>20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93</v>
      </c>
      <c r="B618" s="20" t="s">
        <v>49</v>
      </c>
      <c r="C618" s="20" t="s">
        <v>9</v>
      </c>
      <c r="D618" s="20" t="s">
        <v>6</v>
      </c>
      <c r="E618" s="20" t="s">
        <v>315</v>
      </c>
      <c r="F618" s="20" t="s">
        <v>92</v>
      </c>
      <c r="G618" s="100">
        <f>G619</f>
        <v>20</v>
      </c>
      <c r="H618" s="100">
        <f t="shared" si="140"/>
        <v>0</v>
      </c>
      <c r="I618" s="100">
        <f t="shared" si="129"/>
        <v>20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199</v>
      </c>
      <c r="B619" s="20" t="s">
        <v>49</v>
      </c>
      <c r="C619" s="20" t="s">
        <v>9</v>
      </c>
      <c r="D619" s="20" t="s">
        <v>6</v>
      </c>
      <c r="E619" s="20" t="s">
        <v>315</v>
      </c>
      <c r="F619" s="20" t="s">
        <v>200</v>
      </c>
      <c r="G619" s="100">
        <v>20</v>
      </c>
      <c r="H619" s="103"/>
      <c r="I619" s="100">
        <f t="shared" si="129"/>
        <v>20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97</v>
      </c>
      <c r="B620" s="20" t="s">
        <v>49</v>
      </c>
      <c r="C620" s="20" t="s">
        <v>9</v>
      </c>
      <c r="D620" s="20" t="s">
        <v>6</v>
      </c>
      <c r="E620" s="20" t="s">
        <v>269</v>
      </c>
      <c r="F620" s="20"/>
      <c r="G620" s="100">
        <f>G621</f>
        <v>45</v>
      </c>
      <c r="H620" s="100">
        <f t="shared" ref="H620:H621" si="141">H621</f>
        <v>0</v>
      </c>
      <c r="I620" s="100">
        <f t="shared" si="129"/>
        <v>45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113</v>
      </c>
      <c r="B621" s="20" t="s">
        <v>49</v>
      </c>
      <c r="C621" s="20" t="s">
        <v>9</v>
      </c>
      <c r="D621" s="20" t="s">
        <v>6</v>
      </c>
      <c r="E621" s="20" t="s">
        <v>269</v>
      </c>
      <c r="F621" s="20" t="s">
        <v>92</v>
      </c>
      <c r="G621" s="100">
        <f>G622</f>
        <v>45</v>
      </c>
      <c r="H621" s="100">
        <f t="shared" si="141"/>
        <v>0</v>
      </c>
      <c r="I621" s="100">
        <f t="shared" si="129"/>
        <v>45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201</v>
      </c>
      <c r="B622" s="20" t="s">
        <v>49</v>
      </c>
      <c r="C622" s="20" t="s">
        <v>9</v>
      </c>
      <c r="D622" s="20" t="s">
        <v>6</v>
      </c>
      <c r="E622" s="20" t="s">
        <v>269</v>
      </c>
      <c r="F622" s="20" t="s">
        <v>200</v>
      </c>
      <c r="G622" s="100">
        <v>45</v>
      </c>
      <c r="H622" s="103"/>
      <c r="I622" s="100">
        <f t="shared" si="129"/>
        <v>45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 hidden="1">
      <c r="A623" s="21" t="s">
        <v>332</v>
      </c>
      <c r="B623" s="20" t="s">
        <v>49</v>
      </c>
      <c r="C623" s="20" t="s">
        <v>9</v>
      </c>
      <c r="D623" s="20" t="s">
        <v>6</v>
      </c>
      <c r="E623" s="20" t="s">
        <v>331</v>
      </c>
      <c r="F623" s="20"/>
      <c r="G623" s="100">
        <f>G624</f>
        <v>0</v>
      </c>
      <c r="H623" s="100">
        <f>H624</f>
        <v>0</v>
      </c>
      <c r="I623" s="100">
        <f t="shared" si="129"/>
        <v>0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 hidden="1">
      <c r="A624" s="21" t="s">
        <v>113</v>
      </c>
      <c r="B624" s="20" t="s">
        <v>49</v>
      </c>
      <c r="C624" s="20" t="s">
        <v>9</v>
      </c>
      <c r="D624" s="20" t="s">
        <v>6</v>
      </c>
      <c r="E624" s="20" t="s">
        <v>331</v>
      </c>
      <c r="F624" s="20" t="s">
        <v>92</v>
      </c>
      <c r="G624" s="100">
        <f>G625</f>
        <v>0</v>
      </c>
      <c r="H624" s="100">
        <f>H625</f>
        <v>0</v>
      </c>
      <c r="I624" s="100">
        <f t="shared" si="129"/>
        <v>0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 hidden="1">
      <c r="A625" s="21" t="s">
        <v>201</v>
      </c>
      <c r="B625" s="20" t="s">
        <v>49</v>
      </c>
      <c r="C625" s="20" t="s">
        <v>9</v>
      </c>
      <c r="D625" s="20" t="s">
        <v>6</v>
      </c>
      <c r="E625" s="20" t="s">
        <v>331</v>
      </c>
      <c r="F625" s="20" t="s">
        <v>200</v>
      </c>
      <c r="G625" s="100"/>
      <c r="H625" s="103"/>
      <c r="I625" s="100">
        <f t="shared" si="129"/>
        <v>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 hidden="1">
      <c r="A626" s="21" t="s">
        <v>325</v>
      </c>
      <c r="B626" s="20" t="s">
        <v>49</v>
      </c>
      <c r="C626" s="20" t="s">
        <v>9</v>
      </c>
      <c r="D626" s="20" t="s">
        <v>6</v>
      </c>
      <c r="E626" s="20" t="s">
        <v>326</v>
      </c>
      <c r="F626" s="20"/>
      <c r="G626" s="100">
        <f>G627</f>
        <v>0</v>
      </c>
      <c r="H626" s="100">
        <f>H627</f>
        <v>0</v>
      </c>
      <c r="I626" s="100">
        <f t="shared" si="129"/>
        <v>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 hidden="1">
      <c r="A627" s="21" t="s">
        <v>113</v>
      </c>
      <c r="B627" s="20" t="s">
        <v>49</v>
      </c>
      <c r="C627" s="20" t="s">
        <v>9</v>
      </c>
      <c r="D627" s="20" t="s">
        <v>6</v>
      </c>
      <c r="E627" s="20" t="s">
        <v>326</v>
      </c>
      <c r="F627" s="20" t="s">
        <v>92</v>
      </c>
      <c r="G627" s="100">
        <f>G628</f>
        <v>0</v>
      </c>
      <c r="H627" s="100">
        <f>H628</f>
        <v>0</v>
      </c>
      <c r="I627" s="100">
        <f t="shared" si="129"/>
        <v>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 hidden="1">
      <c r="A628" s="21" t="s">
        <v>199</v>
      </c>
      <c r="B628" s="20" t="s">
        <v>49</v>
      </c>
      <c r="C628" s="20" t="s">
        <v>9</v>
      </c>
      <c r="D628" s="20" t="s">
        <v>6</v>
      </c>
      <c r="E628" s="20" t="s">
        <v>326</v>
      </c>
      <c r="F628" s="20" t="s">
        <v>200</v>
      </c>
      <c r="G628" s="100">
        <v>0</v>
      </c>
      <c r="H628" s="103"/>
      <c r="I628" s="100">
        <f t="shared" si="129"/>
        <v>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309</v>
      </c>
      <c r="B629" s="20" t="s">
        <v>49</v>
      </c>
      <c r="C629" s="20" t="s">
        <v>9</v>
      </c>
      <c r="D629" s="20" t="s">
        <v>6</v>
      </c>
      <c r="E629" s="20" t="s">
        <v>218</v>
      </c>
      <c r="F629" s="20"/>
      <c r="G629" s="100">
        <f>G630+G633</f>
        <v>255</v>
      </c>
      <c r="H629" s="100">
        <f>H630+H633</f>
        <v>0</v>
      </c>
      <c r="I629" s="100">
        <f t="shared" ref="I629:I699" si="142">G629+H629</f>
        <v>255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224</v>
      </c>
      <c r="B630" s="20" t="s">
        <v>49</v>
      </c>
      <c r="C630" s="20" t="s">
        <v>9</v>
      </c>
      <c r="D630" s="20" t="s">
        <v>6</v>
      </c>
      <c r="E630" s="20" t="s">
        <v>403</v>
      </c>
      <c r="F630" s="20"/>
      <c r="G630" s="100">
        <f>G631</f>
        <v>255</v>
      </c>
      <c r="H630" s="100">
        <f>H631</f>
        <v>0</v>
      </c>
      <c r="I630" s="100">
        <f t="shared" si="142"/>
        <v>255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1" t="s">
        <v>93</v>
      </c>
      <c r="B631" s="20" t="s">
        <v>49</v>
      </c>
      <c r="C631" s="20" t="s">
        <v>9</v>
      </c>
      <c r="D631" s="20" t="s">
        <v>6</v>
      </c>
      <c r="E631" s="20" t="s">
        <v>403</v>
      </c>
      <c r="F631" s="20" t="s">
        <v>92</v>
      </c>
      <c r="G631" s="100">
        <f t="shared" ref="G631:H631" si="143">G632</f>
        <v>255</v>
      </c>
      <c r="H631" s="100">
        <f t="shared" si="143"/>
        <v>0</v>
      </c>
      <c r="I631" s="100">
        <f t="shared" si="142"/>
        <v>255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>
      <c r="A632" s="21" t="s">
        <v>199</v>
      </c>
      <c r="B632" s="20" t="s">
        <v>49</v>
      </c>
      <c r="C632" s="20" t="s">
        <v>9</v>
      </c>
      <c r="D632" s="20" t="s">
        <v>6</v>
      </c>
      <c r="E632" s="20" t="s">
        <v>403</v>
      </c>
      <c r="F632" s="20" t="s">
        <v>200</v>
      </c>
      <c r="G632" s="100">
        <v>255</v>
      </c>
      <c r="H632" s="103"/>
      <c r="I632" s="100">
        <f t="shared" si="142"/>
        <v>255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36" hidden="1">
      <c r="A633" s="21" t="s">
        <v>337</v>
      </c>
      <c r="B633" s="20" t="s">
        <v>49</v>
      </c>
      <c r="C633" s="20" t="s">
        <v>9</v>
      </c>
      <c r="D633" s="20" t="s">
        <v>6</v>
      </c>
      <c r="E633" s="20" t="s">
        <v>323</v>
      </c>
      <c r="F633" s="20"/>
      <c r="G633" s="100">
        <f>G634</f>
        <v>0</v>
      </c>
      <c r="H633" s="100">
        <f>H634</f>
        <v>0</v>
      </c>
      <c r="I633" s="100">
        <f t="shared" si="142"/>
        <v>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 hidden="1">
      <c r="A634" s="21" t="s">
        <v>93</v>
      </c>
      <c r="B634" s="20" t="s">
        <v>49</v>
      </c>
      <c r="C634" s="20" t="s">
        <v>9</v>
      </c>
      <c r="D634" s="20" t="s">
        <v>6</v>
      </c>
      <c r="E634" s="20" t="s">
        <v>323</v>
      </c>
      <c r="F634" s="20" t="s">
        <v>92</v>
      </c>
      <c r="G634" s="100">
        <f>G635</f>
        <v>0</v>
      </c>
      <c r="H634" s="100">
        <f>H635</f>
        <v>0</v>
      </c>
      <c r="I634" s="100">
        <f t="shared" si="142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 hidden="1">
      <c r="A635" s="21" t="s">
        <v>201</v>
      </c>
      <c r="B635" s="20" t="s">
        <v>49</v>
      </c>
      <c r="C635" s="20" t="s">
        <v>9</v>
      </c>
      <c r="D635" s="20" t="s">
        <v>6</v>
      </c>
      <c r="E635" s="20" t="s">
        <v>323</v>
      </c>
      <c r="F635" s="20" t="s">
        <v>200</v>
      </c>
      <c r="G635" s="100"/>
      <c r="H635" s="103"/>
      <c r="I635" s="100">
        <f t="shared" si="142"/>
        <v>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3.5" customHeight="1">
      <c r="A636" s="21" t="s">
        <v>333</v>
      </c>
      <c r="B636" s="20" t="s">
        <v>49</v>
      </c>
      <c r="C636" s="20" t="s">
        <v>9</v>
      </c>
      <c r="D636" s="20" t="s">
        <v>6</v>
      </c>
      <c r="E636" s="20" t="s">
        <v>409</v>
      </c>
      <c r="F636" s="20"/>
      <c r="G636" s="100">
        <f>G655+G658+G652+G649+G643+G637+G646+G640</f>
        <v>8454.4</v>
      </c>
      <c r="H636" s="100">
        <f>H655+H658+H652+H649+H643+H637+H646+H640</f>
        <v>7875.2</v>
      </c>
      <c r="I636" s="100">
        <f t="shared" si="142"/>
        <v>16329.599999999999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3.5" customHeight="1">
      <c r="A637" s="21" t="s">
        <v>537</v>
      </c>
      <c r="B637" s="20" t="s">
        <v>49</v>
      </c>
      <c r="C637" s="20" t="s">
        <v>9</v>
      </c>
      <c r="D637" s="20" t="s">
        <v>6</v>
      </c>
      <c r="E637" s="20" t="s">
        <v>536</v>
      </c>
      <c r="F637" s="20"/>
      <c r="G637" s="100">
        <f>G638</f>
        <v>0</v>
      </c>
      <c r="H637" s="100">
        <f>H638</f>
        <v>6000</v>
      </c>
      <c r="I637" s="100">
        <f t="shared" si="142"/>
        <v>6000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93</v>
      </c>
      <c r="B638" s="20" t="s">
        <v>49</v>
      </c>
      <c r="C638" s="20" t="s">
        <v>9</v>
      </c>
      <c r="D638" s="20" t="s">
        <v>6</v>
      </c>
      <c r="E638" s="20" t="s">
        <v>536</v>
      </c>
      <c r="F638" s="20" t="s">
        <v>92</v>
      </c>
      <c r="G638" s="100">
        <f>G639</f>
        <v>0</v>
      </c>
      <c r="H638" s="100">
        <f>H639</f>
        <v>6000</v>
      </c>
      <c r="I638" s="100">
        <f t="shared" si="142"/>
        <v>6000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199</v>
      </c>
      <c r="B639" s="20" t="s">
        <v>49</v>
      </c>
      <c r="C639" s="20" t="s">
        <v>9</v>
      </c>
      <c r="D639" s="20" t="s">
        <v>6</v>
      </c>
      <c r="E639" s="20" t="s">
        <v>536</v>
      </c>
      <c r="F639" s="20" t="s">
        <v>200</v>
      </c>
      <c r="G639" s="100">
        <v>0</v>
      </c>
      <c r="H639" s="100">
        <v>6000</v>
      </c>
      <c r="I639" s="100">
        <f t="shared" si="142"/>
        <v>6000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26.25" customHeight="1">
      <c r="A640" s="21" t="s">
        <v>539</v>
      </c>
      <c r="B640" s="20" t="s">
        <v>49</v>
      </c>
      <c r="C640" s="20" t="s">
        <v>9</v>
      </c>
      <c r="D640" s="20" t="s">
        <v>6</v>
      </c>
      <c r="E640" s="20" t="s">
        <v>538</v>
      </c>
      <c r="F640" s="20"/>
      <c r="G640" s="100">
        <f>G641</f>
        <v>0</v>
      </c>
      <c r="H640" s="100">
        <f>H641</f>
        <v>700</v>
      </c>
      <c r="I640" s="100">
        <f t="shared" si="142"/>
        <v>700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93</v>
      </c>
      <c r="B641" s="20" t="s">
        <v>49</v>
      </c>
      <c r="C641" s="20" t="s">
        <v>9</v>
      </c>
      <c r="D641" s="20" t="s">
        <v>6</v>
      </c>
      <c r="E641" s="20" t="s">
        <v>538</v>
      </c>
      <c r="F641" s="20" t="s">
        <v>92</v>
      </c>
      <c r="G641" s="100">
        <f>G642</f>
        <v>0</v>
      </c>
      <c r="H641" s="100">
        <f>H642</f>
        <v>700</v>
      </c>
      <c r="I641" s="100">
        <f t="shared" si="142"/>
        <v>700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199</v>
      </c>
      <c r="B642" s="20" t="s">
        <v>49</v>
      </c>
      <c r="C642" s="20" t="s">
        <v>9</v>
      </c>
      <c r="D642" s="20" t="s">
        <v>6</v>
      </c>
      <c r="E642" s="20" t="s">
        <v>538</v>
      </c>
      <c r="F642" s="20" t="s">
        <v>200</v>
      </c>
      <c r="G642" s="100">
        <v>0</v>
      </c>
      <c r="H642" s="100">
        <v>700</v>
      </c>
      <c r="I642" s="100">
        <f t="shared" si="142"/>
        <v>700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30.75" customHeight="1">
      <c r="A643" s="21" t="s">
        <v>523</v>
      </c>
      <c r="B643" s="20" t="s">
        <v>49</v>
      </c>
      <c r="C643" s="20" t="s">
        <v>9</v>
      </c>
      <c r="D643" s="20" t="s">
        <v>6</v>
      </c>
      <c r="E643" s="20" t="s">
        <v>522</v>
      </c>
      <c r="F643" s="20"/>
      <c r="G643" s="100">
        <f>G644</f>
        <v>6443</v>
      </c>
      <c r="H643" s="100">
        <f>H644</f>
        <v>0</v>
      </c>
      <c r="I643" s="100">
        <f t="shared" si="142"/>
        <v>6443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1" t="s">
        <v>93</v>
      </c>
      <c r="B644" s="20" t="s">
        <v>49</v>
      </c>
      <c r="C644" s="20" t="s">
        <v>9</v>
      </c>
      <c r="D644" s="20" t="s">
        <v>6</v>
      </c>
      <c r="E644" s="20" t="s">
        <v>522</v>
      </c>
      <c r="F644" s="20" t="s">
        <v>92</v>
      </c>
      <c r="G644" s="100">
        <f>G645</f>
        <v>6443</v>
      </c>
      <c r="H644" s="100">
        <f>H645</f>
        <v>0</v>
      </c>
      <c r="I644" s="100">
        <f t="shared" si="142"/>
        <v>6443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199</v>
      </c>
      <c r="B645" s="20" t="s">
        <v>49</v>
      </c>
      <c r="C645" s="20" t="s">
        <v>9</v>
      </c>
      <c r="D645" s="20" t="s">
        <v>6</v>
      </c>
      <c r="E645" s="20" t="s">
        <v>522</v>
      </c>
      <c r="F645" s="20" t="s">
        <v>200</v>
      </c>
      <c r="G645" s="100">
        <v>6443</v>
      </c>
      <c r="H645" s="103"/>
      <c r="I645" s="100">
        <f t="shared" si="142"/>
        <v>6443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8" customHeight="1">
      <c r="A646" s="29" t="s">
        <v>531</v>
      </c>
      <c r="B646" s="20" t="s">
        <v>49</v>
      </c>
      <c r="C646" s="20" t="s">
        <v>9</v>
      </c>
      <c r="D646" s="20" t="s">
        <v>6</v>
      </c>
      <c r="E646" s="20" t="s">
        <v>540</v>
      </c>
      <c r="F646" s="20"/>
      <c r="G646" s="100">
        <f>G647</f>
        <v>0</v>
      </c>
      <c r="H646" s="100">
        <f>H647</f>
        <v>1870.2</v>
      </c>
      <c r="I646" s="100">
        <f t="shared" si="142"/>
        <v>1870.2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93</v>
      </c>
      <c r="B647" s="20" t="s">
        <v>49</v>
      </c>
      <c r="C647" s="20" t="s">
        <v>9</v>
      </c>
      <c r="D647" s="20" t="s">
        <v>6</v>
      </c>
      <c r="E647" s="20" t="s">
        <v>540</v>
      </c>
      <c r="F647" s="20" t="s">
        <v>92</v>
      </c>
      <c r="G647" s="100">
        <f>G648</f>
        <v>0</v>
      </c>
      <c r="H647" s="100">
        <f>H648</f>
        <v>1870.2</v>
      </c>
      <c r="I647" s="100">
        <f t="shared" si="142"/>
        <v>1870.2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199</v>
      </c>
      <c r="B648" s="20" t="s">
        <v>49</v>
      </c>
      <c r="C648" s="20" t="s">
        <v>9</v>
      </c>
      <c r="D648" s="20" t="s">
        <v>6</v>
      </c>
      <c r="E648" s="20" t="s">
        <v>540</v>
      </c>
      <c r="F648" s="20" t="s">
        <v>200</v>
      </c>
      <c r="G648" s="100"/>
      <c r="H648" s="100">
        <f>1870.2</f>
        <v>1870.2</v>
      </c>
      <c r="I648" s="100">
        <f t="shared" si="142"/>
        <v>1870.2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 hidden="1">
      <c r="A649" s="21" t="s">
        <v>91</v>
      </c>
      <c r="B649" s="20" t="s">
        <v>49</v>
      </c>
      <c r="C649" s="20" t="s">
        <v>9</v>
      </c>
      <c r="D649" s="20" t="s">
        <v>6</v>
      </c>
      <c r="E649" s="20" t="s">
        <v>410</v>
      </c>
      <c r="F649" s="20"/>
      <c r="G649" s="100">
        <f>G650</f>
        <v>0</v>
      </c>
      <c r="H649" s="100">
        <f>H650</f>
        <v>0</v>
      </c>
      <c r="I649" s="100">
        <f t="shared" si="142"/>
        <v>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 hidden="1">
      <c r="A650" s="21" t="s">
        <v>93</v>
      </c>
      <c r="B650" s="20" t="s">
        <v>49</v>
      </c>
      <c r="C650" s="20" t="s">
        <v>9</v>
      </c>
      <c r="D650" s="20" t="s">
        <v>6</v>
      </c>
      <c r="E650" s="20" t="s">
        <v>410</v>
      </c>
      <c r="F650" s="20" t="s">
        <v>92</v>
      </c>
      <c r="G650" s="100">
        <f>G651</f>
        <v>0</v>
      </c>
      <c r="H650" s="100">
        <f>H651</f>
        <v>0</v>
      </c>
      <c r="I650" s="100">
        <f t="shared" si="142"/>
        <v>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 hidden="1">
      <c r="A651" s="21" t="s">
        <v>199</v>
      </c>
      <c r="B651" s="20" t="s">
        <v>49</v>
      </c>
      <c r="C651" s="20" t="s">
        <v>9</v>
      </c>
      <c r="D651" s="20" t="s">
        <v>6</v>
      </c>
      <c r="E651" s="20" t="s">
        <v>410</v>
      </c>
      <c r="F651" s="20" t="s">
        <v>200</v>
      </c>
      <c r="G651" s="100">
        <v>0</v>
      </c>
      <c r="H651" s="100"/>
      <c r="I651" s="100">
        <f t="shared" si="142"/>
        <v>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38.25">
      <c r="A652" s="111" t="s">
        <v>519</v>
      </c>
      <c r="B652" s="20" t="s">
        <v>49</v>
      </c>
      <c r="C652" s="20" t="s">
        <v>9</v>
      </c>
      <c r="D652" s="20" t="s">
        <v>6</v>
      </c>
      <c r="E652" s="20" t="s">
        <v>513</v>
      </c>
      <c r="F652" s="20"/>
      <c r="G652" s="100">
        <f>G653</f>
        <v>731</v>
      </c>
      <c r="H652" s="100">
        <f>H653</f>
        <v>0</v>
      </c>
      <c r="I652" s="100">
        <f t="shared" si="142"/>
        <v>731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93</v>
      </c>
      <c r="B653" s="20" t="s">
        <v>49</v>
      </c>
      <c r="C653" s="20" t="s">
        <v>9</v>
      </c>
      <c r="D653" s="20" t="s">
        <v>6</v>
      </c>
      <c r="E653" s="20" t="s">
        <v>513</v>
      </c>
      <c r="F653" s="20" t="s">
        <v>92</v>
      </c>
      <c r="G653" s="100">
        <f>G654</f>
        <v>731</v>
      </c>
      <c r="H653" s="100">
        <f>H654</f>
        <v>0</v>
      </c>
      <c r="I653" s="100">
        <f t="shared" si="142"/>
        <v>731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1.25" customHeight="1">
      <c r="A654" s="21" t="s">
        <v>199</v>
      </c>
      <c r="B654" s="20" t="s">
        <v>49</v>
      </c>
      <c r="C654" s="20" t="s">
        <v>9</v>
      </c>
      <c r="D654" s="20" t="s">
        <v>6</v>
      </c>
      <c r="E654" s="20" t="s">
        <v>513</v>
      </c>
      <c r="F654" s="20" t="s">
        <v>200</v>
      </c>
      <c r="G654" s="100">
        <v>731</v>
      </c>
      <c r="H654" s="103"/>
      <c r="I654" s="100">
        <f t="shared" si="142"/>
        <v>731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25.5" hidden="1">
      <c r="A655" s="111" t="s">
        <v>517</v>
      </c>
      <c r="B655" s="20" t="s">
        <v>49</v>
      </c>
      <c r="C655" s="20" t="s">
        <v>9</v>
      </c>
      <c r="D655" s="20" t="s">
        <v>6</v>
      </c>
      <c r="E655" s="20" t="s">
        <v>516</v>
      </c>
      <c r="F655" s="20"/>
      <c r="G655" s="100">
        <f>G656</f>
        <v>0</v>
      </c>
      <c r="H655" s="100">
        <f>H656</f>
        <v>0</v>
      </c>
      <c r="I655" s="100">
        <f t="shared" si="142"/>
        <v>0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 hidden="1">
      <c r="A656" s="21" t="s">
        <v>93</v>
      </c>
      <c r="B656" s="20" t="s">
        <v>49</v>
      </c>
      <c r="C656" s="20" t="s">
        <v>9</v>
      </c>
      <c r="D656" s="20" t="s">
        <v>6</v>
      </c>
      <c r="E656" s="20" t="s">
        <v>516</v>
      </c>
      <c r="F656" s="20" t="s">
        <v>92</v>
      </c>
      <c r="G656" s="100">
        <f>G657</f>
        <v>0</v>
      </c>
      <c r="H656" s="100">
        <f>H657</f>
        <v>0</v>
      </c>
      <c r="I656" s="100">
        <f t="shared" si="142"/>
        <v>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 hidden="1">
      <c r="A657" s="21" t="s">
        <v>199</v>
      </c>
      <c r="B657" s="20" t="s">
        <v>49</v>
      </c>
      <c r="C657" s="20" t="s">
        <v>9</v>
      </c>
      <c r="D657" s="20" t="s">
        <v>6</v>
      </c>
      <c r="E657" s="20" t="s">
        <v>516</v>
      </c>
      <c r="F657" s="20" t="s">
        <v>200</v>
      </c>
      <c r="G657" s="100">
        <v>0</v>
      </c>
      <c r="H657" s="103"/>
      <c r="I657" s="100">
        <f t="shared" si="142"/>
        <v>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>
      <c r="A658" s="21" t="s">
        <v>479</v>
      </c>
      <c r="B658" s="20" t="s">
        <v>49</v>
      </c>
      <c r="C658" s="20" t="s">
        <v>9</v>
      </c>
      <c r="D658" s="20" t="s">
        <v>6</v>
      </c>
      <c r="E658" s="20" t="s">
        <v>478</v>
      </c>
      <c r="F658" s="20"/>
      <c r="G658" s="100">
        <f>G659+G662</f>
        <v>1280.4000000000001</v>
      </c>
      <c r="H658" s="100">
        <f>H659+H662</f>
        <v>-695</v>
      </c>
      <c r="I658" s="100">
        <f t="shared" si="142"/>
        <v>585.40000000000009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25.5">
      <c r="A659" s="111" t="s">
        <v>345</v>
      </c>
      <c r="B659" s="20" t="s">
        <v>49</v>
      </c>
      <c r="C659" s="20" t="s">
        <v>9</v>
      </c>
      <c r="D659" s="20" t="s">
        <v>6</v>
      </c>
      <c r="E659" s="20" t="s">
        <v>477</v>
      </c>
      <c r="F659" s="20"/>
      <c r="G659" s="100">
        <f t="shared" ref="G659:H663" si="144">G660</f>
        <v>660.4</v>
      </c>
      <c r="H659" s="100">
        <f t="shared" si="144"/>
        <v>-75</v>
      </c>
      <c r="I659" s="100">
        <f t="shared" si="142"/>
        <v>585.4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1" t="s">
        <v>93</v>
      </c>
      <c r="B660" s="20" t="s">
        <v>49</v>
      </c>
      <c r="C660" s="20" t="s">
        <v>9</v>
      </c>
      <c r="D660" s="20" t="s">
        <v>6</v>
      </c>
      <c r="E660" s="20" t="s">
        <v>477</v>
      </c>
      <c r="F660" s="20" t="s">
        <v>92</v>
      </c>
      <c r="G660" s="100">
        <f t="shared" si="144"/>
        <v>660.4</v>
      </c>
      <c r="H660" s="100">
        <f t="shared" si="144"/>
        <v>-75</v>
      </c>
      <c r="I660" s="100">
        <f t="shared" si="142"/>
        <v>585.4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>
      <c r="A661" s="21" t="s">
        <v>199</v>
      </c>
      <c r="B661" s="20" t="s">
        <v>49</v>
      </c>
      <c r="C661" s="20" t="s">
        <v>9</v>
      </c>
      <c r="D661" s="20" t="s">
        <v>6</v>
      </c>
      <c r="E661" s="20" t="s">
        <v>477</v>
      </c>
      <c r="F661" s="20" t="s">
        <v>200</v>
      </c>
      <c r="G661" s="100">
        <v>660.4</v>
      </c>
      <c r="H661" s="103">
        <v>-75</v>
      </c>
      <c r="I661" s="100">
        <f t="shared" si="142"/>
        <v>585.4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25.5" hidden="1">
      <c r="A662" s="111" t="s">
        <v>515</v>
      </c>
      <c r="B662" s="20" t="s">
        <v>49</v>
      </c>
      <c r="C662" s="20" t="s">
        <v>9</v>
      </c>
      <c r="D662" s="20" t="s">
        <v>6</v>
      </c>
      <c r="E662" s="20" t="s">
        <v>514</v>
      </c>
      <c r="F662" s="20"/>
      <c r="G662" s="100">
        <f t="shared" si="144"/>
        <v>620</v>
      </c>
      <c r="H662" s="100">
        <f t="shared" si="144"/>
        <v>-620</v>
      </c>
      <c r="I662" s="100">
        <f t="shared" si="142"/>
        <v>0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 hidden="1">
      <c r="A663" s="21" t="s">
        <v>93</v>
      </c>
      <c r="B663" s="20" t="s">
        <v>49</v>
      </c>
      <c r="C663" s="20" t="s">
        <v>9</v>
      </c>
      <c r="D663" s="20" t="s">
        <v>6</v>
      </c>
      <c r="E663" s="20" t="s">
        <v>514</v>
      </c>
      <c r="F663" s="20" t="s">
        <v>92</v>
      </c>
      <c r="G663" s="100">
        <f t="shared" si="144"/>
        <v>620</v>
      </c>
      <c r="H663" s="100">
        <f t="shared" si="144"/>
        <v>-620</v>
      </c>
      <c r="I663" s="100">
        <f t="shared" si="142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199</v>
      </c>
      <c r="B664" s="20" t="s">
        <v>49</v>
      </c>
      <c r="C664" s="20" t="s">
        <v>9</v>
      </c>
      <c r="D664" s="20" t="s">
        <v>6</v>
      </c>
      <c r="E664" s="20" t="s">
        <v>514</v>
      </c>
      <c r="F664" s="20" t="s">
        <v>200</v>
      </c>
      <c r="G664" s="100">
        <v>620</v>
      </c>
      <c r="H664" s="103">
        <f>-620</f>
        <v>-620</v>
      </c>
      <c r="I664" s="100">
        <f t="shared" si="142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1" t="s">
        <v>120</v>
      </c>
      <c r="B665" s="20" t="s">
        <v>49</v>
      </c>
      <c r="C665" s="20" t="s">
        <v>9</v>
      </c>
      <c r="D665" s="20" t="s">
        <v>6</v>
      </c>
      <c r="E665" s="20" t="s">
        <v>334</v>
      </c>
      <c r="F665" s="20"/>
      <c r="G665" s="100">
        <f>G672+G669+G666</f>
        <v>15346.1</v>
      </c>
      <c r="H665" s="100">
        <f t="shared" ref="H665" si="145">H672+H669+H666</f>
        <v>63.7</v>
      </c>
      <c r="I665" s="100">
        <f t="shared" si="142"/>
        <v>15409.800000000001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36">
      <c r="A666" s="21" t="s">
        <v>122</v>
      </c>
      <c r="B666" s="20" t="s">
        <v>49</v>
      </c>
      <c r="C666" s="20" t="s">
        <v>9</v>
      </c>
      <c r="D666" s="20" t="s">
        <v>6</v>
      </c>
      <c r="E666" s="20" t="s">
        <v>405</v>
      </c>
      <c r="F666" s="20"/>
      <c r="G666" s="100">
        <f>G667</f>
        <v>14279.5</v>
      </c>
      <c r="H666" s="100">
        <f t="shared" ref="H666:H667" si="146">H667</f>
        <v>0</v>
      </c>
      <c r="I666" s="100">
        <f t="shared" si="142"/>
        <v>14279.5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93</v>
      </c>
      <c r="B667" s="20" t="s">
        <v>49</v>
      </c>
      <c r="C667" s="20" t="s">
        <v>9</v>
      </c>
      <c r="D667" s="20" t="s">
        <v>6</v>
      </c>
      <c r="E667" s="20" t="s">
        <v>405</v>
      </c>
      <c r="F667" s="20" t="s">
        <v>92</v>
      </c>
      <c r="G667" s="100">
        <f>G668</f>
        <v>14279.5</v>
      </c>
      <c r="H667" s="100">
        <f t="shared" si="146"/>
        <v>0</v>
      </c>
      <c r="I667" s="100">
        <f t="shared" si="142"/>
        <v>14279.5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199</v>
      </c>
      <c r="B668" s="20" t="s">
        <v>49</v>
      </c>
      <c r="C668" s="20" t="s">
        <v>9</v>
      </c>
      <c r="D668" s="20" t="s">
        <v>6</v>
      </c>
      <c r="E668" s="20" t="s">
        <v>405</v>
      </c>
      <c r="F668" s="20" t="s">
        <v>200</v>
      </c>
      <c r="G668" s="100">
        <v>14279.5</v>
      </c>
      <c r="H668" s="103"/>
      <c r="I668" s="100">
        <f t="shared" si="142"/>
        <v>14279.5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24">
      <c r="A669" s="21" t="s">
        <v>96</v>
      </c>
      <c r="B669" s="20" t="s">
        <v>49</v>
      </c>
      <c r="C669" s="20" t="s">
        <v>9</v>
      </c>
      <c r="D669" s="20" t="s">
        <v>6</v>
      </c>
      <c r="E669" s="20" t="s">
        <v>406</v>
      </c>
      <c r="F669" s="20"/>
      <c r="G669" s="100">
        <f>G670</f>
        <v>1066.5999999999999</v>
      </c>
      <c r="H669" s="100">
        <f t="shared" ref="H669:H670" si="147">H670</f>
        <v>63.7</v>
      </c>
      <c r="I669" s="100">
        <f t="shared" si="142"/>
        <v>1130.3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>
      <c r="A670" s="21" t="s">
        <v>93</v>
      </c>
      <c r="B670" s="20" t="s">
        <v>49</v>
      </c>
      <c r="C670" s="20" t="s">
        <v>9</v>
      </c>
      <c r="D670" s="20" t="s">
        <v>6</v>
      </c>
      <c r="E670" s="20" t="s">
        <v>406</v>
      </c>
      <c r="F670" s="20" t="s">
        <v>92</v>
      </c>
      <c r="G670" s="100">
        <f>G671</f>
        <v>1066.5999999999999</v>
      </c>
      <c r="H670" s="100">
        <f t="shared" si="147"/>
        <v>63.7</v>
      </c>
      <c r="I670" s="100">
        <f t="shared" si="142"/>
        <v>1130.3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1" t="s">
        <v>199</v>
      </c>
      <c r="B671" s="20" t="s">
        <v>49</v>
      </c>
      <c r="C671" s="20" t="s">
        <v>9</v>
      </c>
      <c r="D671" s="20" t="s">
        <v>6</v>
      </c>
      <c r="E671" s="20" t="s">
        <v>406</v>
      </c>
      <c r="F671" s="20" t="s">
        <v>200</v>
      </c>
      <c r="G671" s="100">
        <v>1066.5999999999999</v>
      </c>
      <c r="H671" s="103">
        <f>63.7</f>
        <v>63.7</v>
      </c>
      <c r="I671" s="100">
        <f t="shared" si="142"/>
        <v>1130.3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322</v>
      </c>
      <c r="B672" s="20" t="s">
        <v>49</v>
      </c>
      <c r="C672" s="20" t="s">
        <v>9</v>
      </c>
      <c r="D672" s="20" t="s">
        <v>6</v>
      </c>
      <c r="E672" s="20" t="s">
        <v>413</v>
      </c>
      <c r="F672" s="20"/>
      <c r="G672" s="100">
        <f>G673</f>
        <v>0</v>
      </c>
      <c r="H672" s="100">
        <f>H673</f>
        <v>0</v>
      </c>
      <c r="I672" s="100">
        <f t="shared" si="142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93</v>
      </c>
      <c r="B673" s="20" t="s">
        <v>49</v>
      </c>
      <c r="C673" s="20" t="s">
        <v>9</v>
      </c>
      <c r="D673" s="20" t="s">
        <v>6</v>
      </c>
      <c r="E673" s="20" t="s">
        <v>413</v>
      </c>
      <c r="F673" s="20" t="s">
        <v>92</v>
      </c>
      <c r="G673" s="100">
        <f>G674</f>
        <v>0</v>
      </c>
      <c r="H673" s="100">
        <f>H674</f>
        <v>0</v>
      </c>
      <c r="I673" s="100">
        <f t="shared" si="142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201</v>
      </c>
      <c r="B674" s="20" t="s">
        <v>49</v>
      </c>
      <c r="C674" s="20" t="s">
        <v>9</v>
      </c>
      <c r="D674" s="20" t="s">
        <v>6</v>
      </c>
      <c r="E674" s="20" t="s">
        <v>413</v>
      </c>
      <c r="F674" s="20" t="s">
        <v>200</v>
      </c>
      <c r="G674" s="100">
        <v>0</v>
      </c>
      <c r="H674" s="103"/>
      <c r="I674" s="100">
        <f t="shared" si="142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24">
      <c r="A675" s="29" t="s">
        <v>297</v>
      </c>
      <c r="B675" s="20" t="s">
        <v>49</v>
      </c>
      <c r="C675" s="20" t="s">
        <v>9</v>
      </c>
      <c r="D675" s="20" t="s">
        <v>6</v>
      </c>
      <c r="E675" s="20" t="s">
        <v>299</v>
      </c>
      <c r="F675" s="20"/>
      <c r="G675" s="100">
        <f t="shared" ref="G675:H681" si="148">G676</f>
        <v>26551.7</v>
      </c>
      <c r="H675" s="100">
        <f t="shared" si="148"/>
        <v>-7870.2</v>
      </c>
      <c r="I675" s="100">
        <f t="shared" si="142"/>
        <v>18681.5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>
      <c r="A676" s="29" t="s">
        <v>381</v>
      </c>
      <c r="B676" s="20" t="s">
        <v>49</v>
      </c>
      <c r="C676" s="20" t="s">
        <v>9</v>
      </c>
      <c r="D676" s="20" t="s">
        <v>6</v>
      </c>
      <c r="E676" s="20" t="s">
        <v>320</v>
      </c>
      <c r="F676" s="20"/>
      <c r="G676" s="100">
        <f>G680+G677</f>
        <v>26551.7</v>
      </c>
      <c r="H676" s="100">
        <f>H680+H677</f>
        <v>-7870.2</v>
      </c>
      <c r="I676" s="100">
        <f t="shared" si="142"/>
        <v>18681.5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3.5" hidden="1" customHeight="1">
      <c r="A677" s="29" t="s">
        <v>531</v>
      </c>
      <c r="B677" s="20" t="s">
        <v>49</v>
      </c>
      <c r="C677" s="20" t="s">
        <v>9</v>
      </c>
      <c r="D677" s="20" t="s">
        <v>6</v>
      </c>
      <c r="E677" s="20" t="s">
        <v>532</v>
      </c>
      <c r="F677" s="20"/>
      <c r="G677" s="100">
        <f>G678</f>
        <v>7870.2</v>
      </c>
      <c r="H677" s="100">
        <f>H678</f>
        <v>-7870.2</v>
      </c>
      <c r="I677" s="100">
        <f t="shared" si="142"/>
        <v>0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 hidden="1">
      <c r="A678" s="21" t="s">
        <v>93</v>
      </c>
      <c r="B678" s="20" t="s">
        <v>49</v>
      </c>
      <c r="C678" s="20" t="s">
        <v>9</v>
      </c>
      <c r="D678" s="20" t="s">
        <v>6</v>
      </c>
      <c r="E678" s="20" t="s">
        <v>532</v>
      </c>
      <c r="F678" s="20" t="s">
        <v>92</v>
      </c>
      <c r="G678" s="100">
        <f>G679</f>
        <v>7870.2</v>
      </c>
      <c r="H678" s="100">
        <f>H679</f>
        <v>-7870.2</v>
      </c>
      <c r="I678" s="100">
        <f t="shared" si="142"/>
        <v>0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 hidden="1">
      <c r="A679" s="21" t="s">
        <v>199</v>
      </c>
      <c r="B679" s="20" t="s">
        <v>49</v>
      </c>
      <c r="C679" s="20" t="s">
        <v>9</v>
      </c>
      <c r="D679" s="20" t="s">
        <v>6</v>
      </c>
      <c r="E679" s="20" t="s">
        <v>532</v>
      </c>
      <c r="F679" s="20" t="s">
        <v>200</v>
      </c>
      <c r="G679" s="100">
        <v>7870.2</v>
      </c>
      <c r="H679" s="100">
        <v>-7870.2</v>
      </c>
      <c r="I679" s="100">
        <f t="shared" si="142"/>
        <v>0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24">
      <c r="A680" s="21" t="s">
        <v>480</v>
      </c>
      <c r="B680" s="20" t="s">
        <v>49</v>
      </c>
      <c r="C680" s="20" t="s">
        <v>9</v>
      </c>
      <c r="D680" s="20" t="s">
        <v>6</v>
      </c>
      <c r="E680" s="20" t="s">
        <v>384</v>
      </c>
      <c r="F680" s="20"/>
      <c r="G680" s="100">
        <f t="shared" si="148"/>
        <v>18681.5</v>
      </c>
      <c r="H680" s="100">
        <f t="shared" si="148"/>
        <v>0</v>
      </c>
      <c r="I680" s="100">
        <f t="shared" si="142"/>
        <v>18681.5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93</v>
      </c>
      <c r="B681" s="20" t="s">
        <v>49</v>
      </c>
      <c r="C681" s="20" t="s">
        <v>9</v>
      </c>
      <c r="D681" s="20" t="s">
        <v>6</v>
      </c>
      <c r="E681" s="20" t="s">
        <v>384</v>
      </c>
      <c r="F681" s="20" t="s">
        <v>92</v>
      </c>
      <c r="G681" s="100">
        <f t="shared" si="148"/>
        <v>18681.5</v>
      </c>
      <c r="H681" s="100">
        <f t="shared" si="148"/>
        <v>0</v>
      </c>
      <c r="I681" s="100">
        <f t="shared" si="142"/>
        <v>18681.5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1" t="s">
        <v>199</v>
      </c>
      <c r="B682" s="20" t="s">
        <v>49</v>
      </c>
      <c r="C682" s="20" t="s">
        <v>9</v>
      </c>
      <c r="D682" s="20" t="s">
        <v>6</v>
      </c>
      <c r="E682" s="20" t="s">
        <v>384</v>
      </c>
      <c r="F682" s="20" t="s">
        <v>200</v>
      </c>
      <c r="G682" s="100">
        <f>18494+187.5</f>
        <v>18681.5</v>
      </c>
      <c r="H682" s="100"/>
      <c r="I682" s="100">
        <f t="shared" si="142"/>
        <v>18681.5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2" t="s">
        <v>217</v>
      </c>
      <c r="B683" s="18" t="s">
        <v>49</v>
      </c>
      <c r="C683" s="18" t="s">
        <v>9</v>
      </c>
      <c r="D683" s="18" t="s">
        <v>7</v>
      </c>
      <c r="E683" s="18"/>
      <c r="F683" s="18"/>
      <c r="G683" s="99">
        <f>G684</f>
        <v>14112.9</v>
      </c>
      <c r="H683" s="99">
        <f t="shared" ref="H683" si="149">H684</f>
        <v>0</v>
      </c>
      <c r="I683" s="99">
        <f t="shared" si="142"/>
        <v>14112.9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5" customHeight="1">
      <c r="A684" s="21" t="s">
        <v>306</v>
      </c>
      <c r="B684" s="20" t="s">
        <v>49</v>
      </c>
      <c r="C684" s="20" t="s">
        <v>9</v>
      </c>
      <c r="D684" s="20" t="s">
        <v>7</v>
      </c>
      <c r="E684" s="20" t="s">
        <v>162</v>
      </c>
      <c r="F684" s="20"/>
      <c r="G684" s="100">
        <f>G685+G709</f>
        <v>14112.9</v>
      </c>
      <c r="H684" s="100">
        <f>H685+H709</f>
        <v>0</v>
      </c>
      <c r="I684" s="100">
        <f t="shared" si="142"/>
        <v>14112.9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12">
      <c r="A685" s="21" t="s">
        <v>310</v>
      </c>
      <c r="B685" s="20" t="s">
        <v>49</v>
      </c>
      <c r="C685" s="20" t="s">
        <v>9</v>
      </c>
      <c r="D685" s="20" t="s">
        <v>7</v>
      </c>
      <c r="E685" s="20" t="s">
        <v>166</v>
      </c>
      <c r="F685" s="20"/>
      <c r="G685" s="100">
        <f>G686+G689+G692+G695+G698</f>
        <v>13625.8</v>
      </c>
      <c r="H685" s="100">
        <f>H686+H689+H692+H695+H698</f>
        <v>0</v>
      </c>
      <c r="I685" s="100">
        <f t="shared" si="142"/>
        <v>13625.8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123</v>
      </c>
      <c r="B686" s="20" t="s">
        <v>49</v>
      </c>
      <c r="C686" s="20" t="s">
        <v>9</v>
      </c>
      <c r="D686" s="20" t="s">
        <v>7</v>
      </c>
      <c r="E686" s="20" t="s">
        <v>167</v>
      </c>
      <c r="F686" s="20"/>
      <c r="G686" s="100">
        <f>G687</f>
        <v>9879.4</v>
      </c>
      <c r="H686" s="100">
        <f t="shared" ref="H686:H687" si="150">H687</f>
        <v>0</v>
      </c>
      <c r="I686" s="100">
        <f t="shared" si="142"/>
        <v>9879.4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93</v>
      </c>
      <c r="B687" s="20" t="s">
        <v>49</v>
      </c>
      <c r="C687" s="20" t="s">
        <v>9</v>
      </c>
      <c r="D687" s="20" t="s">
        <v>7</v>
      </c>
      <c r="E687" s="20" t="s">
        <v>167</v>
      </c>
      <c r="F687" s="20" t="s">
        <v>92</v>
      </c>
      <c r="G687" s="100">
        <f>G688</f>
        <v>9879.4</v>
      </c>
      <c r="H687" s="100">
        <f t="shared" si="150"/>
        <v>0</v>
      </c>
      <c r="I687" s="100">
        <f t="shared" si="142"/>
        <v>9879.4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199</v>
      </c>
      <c r="B688" s="20" t="s">
        <v>49</v>
      </c>
      <c r="C688" s="20" t="s">
        <v>9</v>
      </c>
      <c r="D688" s="20" t="s">
        <v>7</v>
      </c>
      <c r="E688" s="20" t="s">
        <v>167</v>
      </c>
      <c r="F688" s="20" t="s">
        <v>200</v>
      </c>
      <c r="G688" s="100">
        <v>9879.4</v>
      </c>
      <c r="H688" s="103"/>
      <c r="I688" s="100">
        <f t="shared" si="142"/>
        <v>9879.4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73</v>
      </c>
      <c r="B689" s="20" t="s">
        <v>49</v>
      </c>
      <c r="C689" s="20" t="s">
        <v>9</v>
      </c>
      <c r="D689" s="20" t="s">
        <v>7</v>
      </c>
      <c r="E689" s="20" t="s">
        <v>168</v>
      </c>
      <c r="F689" s="20"/>
      <c r="G689" s="100">
        <f>G690</f>
        <v>681.5</v>
      </c>
      <c r="H689" s="100">
        <f t="shared" ref="H689:H690" si="151">H690</f>
        <v>0</v>
      </c>
      <c r="I689" s="100">
        <f t="shared" si="142"/>
        <v>681.5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93</v>
      </c>
      <c r="B690" s="20" t="s">
        <v>49</v>
      </c>
      <c r="C690" s="20" t="s">
        <v>9</v>
      </c>
      <c r="D690" s="20" t="s">
        <v>7</v>
      </c>
      <c r="E690" s="20" t="s">
        <v>168</v>
      </c>
      <c r="F690" s="20" t="s">
        <v>92</v>
      </c>
      <c r="G690" s="100">
        <f>G691</f>
        <v>681.5</v>
      </c>
      <c r="H690" s="100">
        <f t="shared" si="151"/>
        <v>0</v>
      </c>
      <c r="I690" s="100">
        <f t="shared" si="142"/>
        <v>681.5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199</v>
      </c>
      <c r="B691" s="20" t="s">
        <v>49</v>
      </c>
      <c r="C691" s="20" t="s">
        <v>9</v>
      </c>
      <c r="D691" s="20" t="s">
        <v>7</v>
      </c>
      <c r="E691" s="20" t="s">
        <v>168</v>
      </c>
      <c r="F691" s="20" t="s">
        <v>200</v>
      </c>
      <c r="G691" s="100">
        <v>681.5</v>
      </c>
      <c r="H691" s="103"/>
      <c r="I691" s="100">
        <f t="shared" si="142"/>
        <v>681.5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97</v>
      </c>
      <c r="B692" s="20" t="s">
        <v>49</v>
      </c>
      <c r="C692" s="20" t="s">
        <v>9</v>
      </c>
      <c r="D692" s="20" t="s">
        <v>7</v>
      </c>
      <c r="E692" s="20" t="s">
        <v>169</v>
      </c>
      <c r="F692" s="20"/>
      <c r="G692" s="100">
        <f>G693</f>
        <v>106</v>
      </c>
      <c r="H692" s="100">
        <f t="shared" ref="H692:H693" si="152">H693</f>
        <v>0</v>
      </c>
      <c r="I692" s="100">
        <f t="shared" si="142"/>
        <v>106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93</v>
      </c>
      <c r="B693" s="20" t="s">
        <v>49</v>
      </c>
      <c r="C693" s="20" t="s">
        <v>9</v>
      </c>
      <c r="D693" s="20" t="s">
        <v>7</v>
      </c>
      <c r="E693" s="20" t="s">
        <v>169</v>
      </c>
      <c r="F693" s="20" t="s">
        <v>92</v>
      </c>
      <c r="G693" s="100">
        <f>G694</f>
        <v>106</v>
      </c>
      <c r="H693" s="100">
        <f t="shared" si="152"/>
        <v>0</v>
      </c>
      <c r="I693" s="100">
        <f t="shared" si="142"/>
        <v>106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199</v>
      </c>
      <c r="B694" s="20" t="s">
        <v>49</v>
      </c>
      <c r="C694" s="20" t="s">
        <v>9</v>
      </c>
      <c r="D694" s="20" t="s">
        <v>7</v>
      </c>
      <c r="E694" s="20" t="s">
        <v>169</v>
      </c>
      <c r="F694" s="20" t="s">
        <v>200</v>
      </c>
      <c r="G694" s="100">
        <v>106</v>
      </c>
      <c r="H694" s="103"/>
      <c r="I694" s="100">
        <f t="shared" si="142"/>
        <v>106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 hidden="1">
      <c r="A695" s="21" t="s">
        <v>365</v>
      </c>
      <c r="B695" s="20" t="s">
        <v>49</v>
      </c>
      <c r="C695" s="20" t="s">
        <v>9</v>
      </c>
      <c r="D695" s="20" t="s">
        <v>7</v>
      </c>
      <c r="E695" s="20" t="s">
        <v>362</v>
      </c>
      <c r="F695" s="20"/>
      <c r="G695" s="103">
        <f>G696</f>
        <v>0</v>
      </c>
      <c r="H695" s="103">
        <f>H696</f>
        <v>0</v>
      </c>
      <c r="I695" s="100">
        <f t="shared" si="142"/>
        <v>0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 hidden="1">
      <c r="A696" s="21" t="s">
        <v>113</v>
      </c>
      <c r="B696" s="20" t="s">
        <v>49</v>
      </c>
      <c r="C696" s="20" t="s">
        <v>9</v>
      </c>
      <c r="D696" s="20" t="s">
        <v>7</v>
      </c>
      <c r="E696" s="20" t="s">
        <v>362</v>
      </c>
      <c r="F696" s="20" t="s">
        <v>92</v>
      </c>
      <c r="G696" s="103">
        <f>G697</f>
        <v>0</v>
      </c>
      <c r="H696" s="103">
        <f>H697</f>
        <v>0</v>
      </c>
      <c r="I696" s="100">
        <f t="shared" si="142"/>
        <v>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 hidden="1">
      <c r="A697" s="21" t="s">
        <v>201</v>
      </c>
      <c r="B697" s="20" t="s">
        <v>49</v>
      </c>
      <c r="C697" s="20" t="s">
        <v>9</v>
      </c>
      <c r="D697" s="20" t="s">
        <v>7</v>
      </c>
      <c r="E697" s="20" t="s">
        <v>362</v>
      </c>
      <c r="F697" s="20" t="s">
        <v>200</v>
      </c>
      <c r="G697" s="103"/>
      <c r="H697" s="103"/>
      <c r="I697" s="100">
        <f t="shared" si="142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>
      <c r="A698" s="21" t="s">
        <v>359</v>
      </c>
      <c r="B698" s="20" t="s">
        <v>49</v>
      </c>
      <c r="C698" s="20" t="s">
        <v>9</v>
      </c>
      <c r="D698" s="20" t="s">
        <v>7</v>
      </c>
      <c r="E698" s="20" t="s">
        <v>358</v>
      </c>
      <c r="F698" s="20"/>
      <c r="G698" s="103">
        <f>G699+G702</f>
        <v>2958.9</v>
      </c>
      <c r="H698" s="103">
        <f>H699+H702</f>
        <v>0</v>
      </c>
      <c r="I698" s="100">
        <f t="shared" si="142"/>
        <v>2958.9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123</v>
      </c>
      <c r="B699" s="20" t="s">
        <v>49</v>
      </c>
      <c r="C699" s="20" t="s">
        <v>9</v>
      </c>
      <c r="D699" s="20" t="s">
        <v>7</v>
      </c>
      <c r="E699" s="20" t="s">
        <v>357</v>
      </c>
      <c r="F699" s="20"/>
      <c r="G699" s="103">
        <f>G700</f>
        <v>2706.8</v>
      </c>
      <c r="H699" s="103">
        <f>H700</f>
        <v>0</v>
      </c>
      <c r="I699" s="100">
        <f t="shared" si="142"/>
        <v>2706.8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93</v>
      </c>
      <c r="B700" s="20" t="s">
        <v>49</v>
      </c>
      <c r="C700" s="20" t="s">
        <v>9</v>
      </c>
      <c r="D700" s="20" t="s">
        <v>7</v>
      </c>
      <c r="E700" s="20" t="s">
        <v>357</v>
      </c>
      <c r="F700" s="20" t="s">
        <v>92</v>
      </c>
      <c r="G700" s="103">
        <f>G701</f>
        <v>2706.8</v>
      </c>
      <c r="H700" s="103">
        <f>H701</f>
        <v>0</v>
      </c>
      <c r="I700" s="100">
        <f t="shared" ref="I700:I807" si="153">G700+H700</f>
        <v>2706.8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199</v>
      </c>
      <c r="B701" s="20" t="s">
        <v>49</v>
      </c>
      <c r="C701" s="20" t="s">
        <v>9</v>
      </c>
      <c r="D701" s="20" t="s">
        <v>7</v>
      </c>
      <c r="E701" s="20" t="s">
        <v>357</v>
      </c>
      <c r="F701" s="20" t="s">
        <v>200</v>
      </c>
      <c r="G701" s="103">
        <v>2706.8</v>
      </c>
      <c r="H701" s="103"/>
      <c r="I701" s="100">
        <f t="shared" si="153"/>
        <v>2706.8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73</v>
      </c>
      <c r="B702" s="20" t="s">
        <v>49</v>
      </c>
      <c r="C702" s="20" t="s">
        <v>9</v>
      </c>
      <c r="D702" s="20" t="s">
        <v>7</v>
      </c>
      <c r="E702" s="20" t="s">
        <v>360</v>
      </c>
      <c r="F702" s="20"/>
      <c r="G702" s="103">
        <f>G703+G707</f>
        <v>252.09999999999997</v>
      </c>
      <c r="H702" s="103">
        <f>H703+H707</f>
        <v>0</v>
      </c>
      <c r="I702" s="100">
        <f t="shared" si="153"/>
        <v>252.09999999999997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93</v>
      </c>
      <c r="B703" s="20" t="s">
        <v>49</v>
      </c>
      <c r="C703" s="20" t="s">
        <v>9</v>
      </c>
      <c r="D703" s="20" t="s">
        <v>7</v>
      </c>
      <c r="E703" s="20" t="s">
        <v>360</v>
      </c>
      <c r="F703" s="20" t="s">
        <v>92</v>
      </c>
      <c r="G703" s="103">
        <f>G704+G705+G706</f>
        <v>237.39999999999998</v>
      </c>
      <c r="H703" s="103">
        <f>H704+H705+H706</f>
        <v>0</v>
      </c>
      <c r="I703" s="100">
        <f t="shared" si="153"/>
        <v>237.39999999999998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199</v>
      </c>
      <c r="B704" s="20" t="s">
        <v>49</v>
      </c>
      <c r="C704" s="20" t="s">
        <v>9</v>
      </c>
      <c r="D704" s="20" t="s">
        <v>7</v>
      </c>
      <c r="E704" s="20" t="s">
        <v>360</v>
      </c>
      <c r="F704" s="20" t="s">
        <v>200</v>
      </c>
      <c r="G704" s="103">
        <f>193.4+14.7</f>
        <v>208.1</v>
      </c>
      <c r="H704" s="103"/>
      <c r="I704" s="100">
        <f t="shared" si="153"/>
        <v>208.1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363</v>
      </c>
      <c r="B705" s="20" t="s">
        <v>49</v>
      </c>
      <c r="C705" s="20" t="s">
        <v>9</v>
      </c>
      <c r="D705" s="20" t="s">
        <v>7</v>
      </c>
      <c r="E705" s="20" t="s">
        <v>360</v>
      </c>
      <c r="F705" s="20" t="s">
        <v>361</v>
      </c>
      <c r="G705" s="103">
        <v>14.6</v>
      </c>
      <c r="H705" s="103"/>
      <c r="I705" s="100">
        <f t="shared" si="153"/>
        <v>14.6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24">
      <c r="A706" s="21" t="s">
        <v>364</v>
      </c>
      <c r="B706" s="20" t="s">
        <v>49</v>
      </c>
      <c r="C706" s="20" t="s">
        <v>9</v>
      </c>
      <c r="D706" s="20" t="s">
        <v>7</v>
      </c>
      <c r="E706" s="20" t="s">
        <v>360</v>
      </c>
      <c r="F706" s="20" t="s">
        <v>237</v>
      </c>
      <c r="G706" s="103">
        <v>14.7</v>
      </c>
      <c r="H706" s="103"/>
      <c r="I706" s="100">
        <f t="shared" si="153"/>
        <v>14.7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70</v>
      </c>
      <c r="B707" s="20" t="s">
        <v>49</v>
      </c>
      <c r="C707" s="20" t="s">
        <v>9</v>
      </c>
      <c r="D707" s="20" t="s">
        <v>7</v>
      </c>
      <c r="E707" s="20" t="s">
        <v>360</v>
      </c>
      <c r="F707" s="20" t="s">
        <v>22</v>
      </c>
      <c r="G707" s="103">
        <f>G708</f>
        <v>14.7</v>
      </c>
      <c r="H707" s="103">
        <f>H708</f>
        <v>0</v>
      </c>
      <c r="I707" s="100">
        <f t="shared" si="153"/>
        <v>14.7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24">
      <c r="A708" s="21" t="s">
        <v>466</v>
      </c>
      <c r="B708" s="20" t="s">
        <v>49</v>
      </c>
      <c r="C708" s="20" t="s">
        <v>9</v>
      </c>
      <c r="D708" s="20" t="s">
        <v>7</v>
      </c>
      <c r="E708" s="20" t="s">
        <v>360</v>
      </c>
      <c r="F708" s="20" t="s">
        <v>75</v>
      </c>
      <c r="G708" s="103">
        <v>14.7</v>
      </c>
      <c r="H708" s="103"/>
      <c r="I708" s="100">
        <f t="shared" si="153"/>
        <v>14.7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12">
      <c r="A709" s="21" t="s">
        <v>120</v>
      </c>
      <c r="B709" s="20" t="s">
        <v>49</v>
      </c>
      <c r="C709" s="20" t="s">
        <v>9</v>
      </c>
      <c r="D709" s="20" t="s">
        <v>7</v>
      </c>
      <c r="E709" s="20" t="s">
        <v>334</v>
      </c>
      <c r="F709" s="20"/>
      <c r="G709" s="100">
        <f>G710+G713</f>
        <v>487.1</v>
      </c>
      <c r="H709" s="100">
        <f>H710+H713</f>
        <v>0</v>
      </c>
      <c r="I709" s="100">
        <f t="shared" si="153"/>
        <v>487.1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36">
      <c r="A710" s="21" t="s">
        <v>122</v>
      </c>
      <c r="B710" s="20" t="s">
        <v>49</v>
      </c>
      <c r="C710" s="20" t="s">
        <v>9</v>
      </c>
      <c r="D710" s="20" t="s">
        <v>7</v>
      </c>
      <c r="E710" s="20" t="s">
        <v>405</v>
      </c>
      <c r="F710" s="20"/>
      <c r="G710" s="100">
        <f t="shared" ref="G710:H711" si="154">G711</f>
        <v>437.1</v>
      </c>
      <c r="H710" s="100">
        <f t="shared" si="154"/>
        <v>0</v>
      </c>
      <c r="I710" s="100">
        <f t="shared" si="153"/>
        <v>437.1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2">
      <c r="A711" s="21" t="s">
        <v>93</v>
      </c>
      <c r="B711" s="20" t="s">
        <v>49</v>
      </c>
      <c r="C711" s="20" t="s">
        <v>9</v>
      </c>
      <c r="D711" s="20" t="s">
        <v>7</v>
      </c>
      <c r="E711" s="20" t="s">
        <v>405</v>
      </c>
      <c r="F711" s="20" t="s">
        <v>92</v>
      </c>
      <c r="G711" s="100">
        <f t="shared" si="154"/>
        <v>437.1</v>
      </c>
      <c r="H711" s="100">
        <f t="shared" si="154"/>
        <v>0</v>
      </c>
      <c r="I711" s="100">
        <f t="shared" si="153"/>
        <v>437.1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199</v>
      </c>
      <c r="B712" s="20" t="s">
        <v>49</v>
      </c>
      <c r="C712" s="20" t="s">
        <v>9</v>
      </c>
      <c r="D712" s="20" t="s">
        <v>7</v>
      </c>
      <c r="E712" s="20" t="s">
        <v>405</v>
      </c>
      <c r="F712" s="20" t="s">
        <v>200</v>
      </c>
      <c r="G712" s="100">
        <v>437.1</v>
      </c>
      <c r="H712" s="103"/>
      <c r="I712" s="100">
        <f t="shared" si="153"/>
        <v>437.1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24">
      <c r="A713" s="21" t="s">
        <v>96</v>
      </c>
      <c r="B713" s="20" t="s">
        <v>49</v>
      </c>
      <c r="C713" s="20" t="s">
        <v>9</v>
      </c>
      <c r="D713" s="20" t="s">
        <v>7</v>
      </c>
      <c r="E713" s="20" t="s">
        <v>406</v>
      </c>
      <c r="F713" s="20"/>
      <c r="G713" s="100">
        <f>G714</f>
        <v>50</v>
      </c>
      <c r="H713" s="100">
        <f t="shared" ref="H713:H714" si="155">H714</f>
        <v>0</v>
      </c>
      <c r="I713" s="100">
        <f>G713+H713</f>
        <v>50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2">
      <c r="A714" s="21" t="s">
        <v>93</v>
      </c>
      <c r="B714" s="20" t="s">
        <v>49</v>
      </c>
      <c r="C714" s="20" t="s">
        <v>9</v>
      </c>
      <c r="D714" s="20" t="s">
        <v>7</v>
      </c>
      <c r="E714" s="20" t="s">
        <v>406</v>
      </c>
      <c r="F714" s="20" t="s">
        <v>92</v>
      </c>
      <c r="G714" s="100">
        <f>G715</f>
        <v>50</v>
      </c>
      <c r="H714" s="100">
        <f t="shared" si="155"/>
        <v>0</v>
      </c>
      <c r="I714" s="100">
        <f>G714+H714</f>
        <v>50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1" t="s">
        <v>199</v>
      </c>
      <c r="B715" s="20" t="s">
        <v>49</v>
      </c>
      <c r="C715" s="20" t="s">
        <v>9</v>
      </c>
      <c r="D715" s="20" t="s">
        <v>7</v>
      </c>
      <c r="E715" s="20" t="s">
        <v>406</v>
      </c>
      <c r="F715" s="20" t="s">
        <v>200</v>
      </c>
      <c r="G715" s="100">
        <v>50</v>
      </c>
      <c r="H715" s="103"/>
      <c r="I715" s="100">
        <f>G715+H715</f>
        <v>50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2" t="s">
        <v>227</v>
      </c>
      <c r="B716" s="18" t="s">
        <v>49</v>
      </c>
      <c r="C716" s="18" t="s">
        <v>9</v>
      </c>
      <c r="D716" s="18" t="s">
        <v>9</v>
      </c>
      <c r="E716" s="18"/>
      <c r="F716" s="18"/>
      <c r="G716" s="99">
        <f>G717+G731+G736</f>
        <v>1773.3</v>
      </c>
      <c r="H716" s="99">
        <f t="shared" ref="H716:I716" si="156">H717+H731+H736</f>
        <v>9.5</v>
      </c>
      <c r="I716" s="99">
        <f t="shared" si="156"/>
        <v>1782.8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5.75" customHeight="1">
      <c r="A717" s="21" t="s">
        <v>306</v>
      </c>
      <c r="B717" s="20" t="s">
        <v>49</v>
      </c>
      <c r="C717" s="20" t="s">
        <v>9</v>
      </c>
      <c r="D717" s="20" t="s">
        <v>9</v>
      </c>
      <c r="E717" s="20" t="s">
        <v>162</v>
      </c>
      <c r="F717" s="20"/>
      <c r="G717" s="100">
        <f>G724+G718</f>
        <v>1691.3</v>
      </c>
      <c r="H717" s="100">
        <f>H724+H718</f>
        <v>9.5</v>
      </c>
      <c r="I717" s="100">
        <f t="shared" si="153"/>
        <v>1700.8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2">
      <c r="A718" s="21" t="s">
        <v>308</v>
      </c>
      <c r="B718" s="20" t="s">
        <v>49</v>
      </c>
      <c r="C718" s="20" t="s">
        <v>9</v>
      </c>
      <c r="D718" s="20" t="s">
        <v>9</v>
      </c>
      <c r="E718" s="20" t="s">
        <v>163</v>
      </c>
      <c r="F718" s="20"/>
      <c r="G718" s="100">
        <f>G719</f>
        <v>120</v>
      </c>
      <c r="H718" s="100">
        <f t="shared" ref="H718" si="157">H719</f>
        <v>0</v>
      </c>
      <c r="I718" s="100">
        <f t="shared" si="153"/>
        <v>120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97</v>
      </c>
      <c r="B719" s="20" t="s">
        <v>49</v>
      </c>
      <c r="C719" s="20" t="s">
        <v>9</v>
      </c>
      <c r="D719" s="20" t="s">
        <v>9</v>
      </c>
      <c r="E719" s="20" t="s">
        <v>269</v>
      </c>
      <c r="F719" s="20"/>
      <c r="G719" s="100">
        <f>G722+G720</f>
        <v>120</v>
      </c>
      <c r="H719" s="100">
        <f t="shared" ref="H719" si="158">H722+H720</f>
        <v>0</v>
      </c>
      <c r="I719" s="100">
        <f t="shared" si="153"/>
        <v>120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24" hidden="1">
      <c r="A720" s="21" t="s">
        <v>60</v>
      </c>
      <c r="B720" s="20" t="s">
        <v>49</v>
      </c>
      <c r="C720" s="20" t="s">
        <v>9</v>
      </c>
      <c r="D720" s="20" t="s">
        <v>9</v>
      </c>
      <c r="E720" s="20" t="s">
        <v>269</v>
      </c>
      <c r="F720" s="20" t="s">
        <v>59</v>
      </c>
      <c r="G720" s="100">
        <f>G721</f>
        <v>0</v>
      </c>
      <c r="H720" s="100">
        <f t="shared" ref="H720" si="159">H721</f>
        <v>0</v>
      </c>
      <c r="I720" s="100">
        <f t="shared" si="153"/>
        <v>0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2" hidden="1">
      <c r="A721" s="21" t="s">
        <v>62</v>
      </c>
      <c r="B721" s="20" t="s">
        <v>49</v>
      </c>
      <c r="C721" s="20" t="s">
        <v>9</v>
      </c>
      <c r="D721" s="20" t="s">
        <v>9</v>
      </c>
      <c r="E721" s="20" t="s">
        <v>269</v>
      </c>
      <c r="F721" s="20" t="s">
        <v>61</v>
      </c>
      <c r="G721" s="100"/>
      <c r="H721" s="103"/>
      <c r="I721" s="100">
        <f t="shared" si="153"/>
        <v>0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1" t="s">
        <v>489</v>
      </c>
      <c r="B722" s="20" t="s">
        <v>49</v>
      </c>
      <c r="C722" s="20" t="s">
        <v>9</v>
      </c>
      <c r="D722" s="20" t="s">
        <v>9</v>
      </c>
      <c r="E722" s="20" t="s">
        <v>269</v>
      </c>
      <c r="F722" s="20" t="s">
        <v>66</v>
      </c>
      <c r="G722" s="100">
        <f>G723</f>
        <v>120</v>
      </c>
      <c r="H722" s="100">
        <f t="shared" ref="H722" si="160">H723</f>
        <v>0</v>
      </c>
      <c r="I722" s="100">
        <f t="shared" si="153"/>
        <v>120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87</v>
      </c>
      <c r="B723" s="20" t="s">
        <v>49</v>
      </c>
      <c r="C723" s="20" t="s">
        <v>9</v>
      </c>
      <c r="D723" s="20" t="s">
        <v>9</v>
      </c>
      <c r="E723" s="20" t="s">
        <v>269</v>
      </c>
      <c r="F723" s="20" t="s">
        <v>67</v>
      </c>
      <c r="G723" s="100">
        <v>120</v>
      </c>
      <c r="H723" s="103"/>
      <c r="I723" s="100">
        <f t="shared" si="153"/>
        <v>120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1" t="s">
        <v>311</v>
      </c>
      <c r="B724" s="20" t="s">
        <v>49</v>
      </c>
      <c r="C724" s="20" t="s">
        <v>9</v>
      </c>
      <c r="D724" s="20" t="s">
        <v>9</v>
      </c>
      <c r="E724" s="20" t="s">
        <v>170</v>
      </c>
      <c r="F724" s="20"/>
      <c r="G724" s="100">
        <f>G725+G728</f>
        <v>1571.3</v>
      </c>
      <c r="H724" s="100">
        <f t="shared" ref="H724" si="161">H725+H728</f>
        <v>9.5</v>
      </c>
      <c r="I724" s="100">
        <f t="shared" si="153"/>
        <v>1580.8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24">
      <c r="A725" s="21" t="s">
        <v>302</v>
      </c>
      <c r="B725" s="20" t="s">
        <v>49</v>
      </c>
      <c r="C725" s="20" t="s">
        <v>9</v>
      </c>
      <c r="D725" s="20" t="s">
        <v>9</v>
      </c>
      <c r="E725" s="20" t="s">
        <v>171</v>
      </c>
      <c r="F725" s="20"/>
      <c r="G725" s="100">
        <f>G726</f>
        <v>1385.8</v>
      </c>
      <c r="H725" s="100">
        <f t="shared" ref="H725:H726" si="162">H726</f>
        <v>0</v>
      </c>
      <c r="I725" s="100">
        <f t="shared" si="153"/>
        <v>1385.8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>
      <c r="A726" s="21" t="s">
        <v>93</v>
      </c>
      <c r="B726" s="20" t="s">
        <v>49</v>
      </c>
      <c r="C726" s="20" t="s">
        <v>9</v>
      </c>
      <c r="D726" s="20" t="s">
        <v>9</v>
      </c>
      <c r="E726" s="20" t="s">
        <v>171</v>
      </c>
      <c r="F726" s="51" t="s">
        <v>92</v>
      </c>
      <c r="G726" s="100">
        <f>G727</f>
        <v>1385.8</v>
      </c>
      <c r="H726" s="100">
        <f t="shared" si="162"/>
        <v>0</v>
      </c>
      <c r="I726" s="100">
        <f t="shared" si="153"/>
        <v>1385.8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21" t="s">
        <v>199</v>
      </c>
      <c r="B727" s="20" t="s">
        <v>49</v>
      </c>
      <c r="C727" s="20" t="s">
        <v>9</v>
      </c>
      <c r="D727" s="20" t="s">
        <v>9</v>
      </c>
      <c r="E727" s="20" t="s">
        <v>171</v>
      </c>
      <c r="F727" s="51" t="s">
        <v>200</v>
      </c>
      <c r="G727" s="100">
        <v>1385.8</v>
      </c>
      <c r="H727" s="103"/>
      <c r="I727" s="100">
        <f t="shared" si="153"/>
        <v>1385.8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12">
      <c r="A728" s="21" t="s">
        <v>243</v>
      </c>
      <c r="B728" s="20" t="s">
        <v>49</v>
      </c>
      <c r="C728" s="20" t="s">
        <v>9</v>
      </c>
      <c r="D728" s="20" t="s">
        <v>9</v>
      </c>
      <c r="E728" s="68" t="s">
        <v>244</v>
      </c>
      <c r="F728" s="51"/>
      <c r="G728" s="100">
        <f>G729</f>
        <v>185.5</v>
      </c>
      <c r="H728" s="100">
        <f t="shared" ref="H728:H729" si="163">H729</f>
        <v>9.5</v>
      </c>
      <c r="I728" s="100">
        <f t="shared" si="153"/>
        <v>195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12">
      <c r="A729" s="21" t="s">
        <v>93</v>
      </c>
      <c r="B729" s="20" t="s">
        <v>49</v>
      </c>
      <c r="C729" s="20" t="s">
        <v>9</v>
      </c>
      <c r="D729" s="20" t="s">
        <v>9</v>
      </c>
      <c r="E729" s="68" t="s">
        <v>244</v>
      </c>
      <c r="F729" s="51" t="s">
        <v>92</v>
      </c>
      <c r="G729" s="100">
        <f>G730</f>
        <v>185.5</v>
      </c>
      <c r="H729" s="100">
        <f t="shared" si="163"/>
        <v>9.5</v>
      </c>
      <c r="I729" s="100">
        <f t="shared" si="153"/>
        <v>195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199</v>
      </c>
      <c r="B730" s="20" t="s">
        <v>49</v>
      </c>
      <c r="C730" s="20" t="s">
        <v>9</v>
      </c>
      <c r="D730" s="20" t="s">
        <v>9</v>
      </c>
      <c r="E730" s="68" t="s">
        <v>244</v>
      </c>
      <c r="F730" s="51" t="s">
        <v>200</v>
      </c>
      <c r="G730" s="100">
        <v>185.5</v>
      </c>
      <c r="H730" s="103">
        <f>9.5</f>
        <v>9.5</v>
      </c>
      <c r="I730" s="100">
        <f t="shared" si="153"/>
        <v>195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4.25" customHeight="1">
      <c r="A731" s="21" t="s">
        <v>425</v>
      </c>
      <c r="B731" s="20" t="s">
        <v>49</v>
      </c>
      <c r="C731" s="20" t="s">
        <v>9</v>
      </c>
      <c r="D731" s="20" t="s">
        <v>9</v>
      </c>
      <c r="E731" s="68" t="s">
        <v>424</v>
      </c>
      <c r="F731" s="51"/>
      <c r="G731" s="100">
        <f t="shared" ref="G731:H734" si="164">G732</f>
        <v>20.8</v>
      </c>
      <c r="H731" s="100">
        <f t="shared" si="164"/>
        <v>0</v>
      </c>
      <c r="I731" s="100">
        <f t="shared" si="153"/>
        <v>20.8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>
      <c r="A732" s="21" t="s">
        <v>426</v>
      </c>
      <c r="B732" s="20" t="s">
        <v>49</v>
      </c>
      <c r="C732" s="20" t="s">
        <v>9</v>
      </c>
      <c r="D732" s="20" t="s">
        <v>9</v>
      </c>
      <c r="E732" s="68" t="s">
        <v>427</v>
      </c>
      <c r="F732" s="51"/>
      <c r="G732" s="100">
        <f t="shared" si="164"/>
        <v>20.8</v>
      </c>
      <c r="H732" s="100">
        <f t="shared" si="164"/>
        <v>0</v>
      </c>
      <c r="I732" s="100">
        <f t="shared" si="153"/>
        <v>20.8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12">
      <c r="A733" s="21" t="s">
        <v>521</v>
      </c>
      <c r="B733" s="20" t="s">
        <v>49</v>
      </c>
      <c r="C733" s="20" t="s">
        <v>9</v>
      </c>
      <c r="D733" s="20" t="s">
        <v>9</v>
      </c>
      <c r="E733" s="68" t="s">
        <v>429</v>
      </c>
      <c r="F733" s="51"/>
      <c r="G733" s="100">
        <f t="shared" si="164"/>
        <v>20.8</v>
      </c>
      <c r="H733" s="100">
        <f t="shared" si="164"/>
        <v>0</v>
      </c>
      <c r="I733" s="100">
        <f t="shared" si="153"/>
        <v>20.8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>
      <c r="A734" s="21" t="s">
        <v>93</v>
      </c>
      <c r="B734" s="20" t="s">
        <v>49</v>
      </c>
      <c r="C734" s="20" t="s">
        <v>9</v>
      </c>
      <c r="D734" s="20" t="s">
        <v>9</v>
      </c>
      <c r="E734" s="68" t="s">
        <v>429</v>
      </c>
      <c r="F734" s="51" t="s">
        <v>92</v>
      </c>
      <c r="G734" s="100">
        <f t="shared" si="164"/>
        <v>20.8</v>
      </c>
      <c r="H734" s="100">
        <f t="shared" si="164"/>
        <v>0</v>
      </c>
      <c r="I734" s="100">
        <f t="shared" si="153"/>
        <v>20.8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1" t="s">
        <v>199</v>
      </c>
      <c r="B735" s="20" t="s">
        <v>49</v>
      </c>
      <c r="C735" s="20" t="s">
        <v>9</v>
      </c>
      <c r="D735" s="20" t="s">
        <v>9</v>
      </c>
      <c r="E735" s="68" t="s">
        <v>429</v>
      </c>
      <c r="F735" s="51" t="s">
        <v>200</v>
      </c>
      <c r="G735" s="100">
        <v>20.8</v>
      </c>
      <c r="H735" s="103"/>
      <c r="I735" s="100">
        <f t="shared" si="153"/>
        <v>20.8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3.5" customHeight="1">
      <c r="A736" s="21" t="s">
        <v>433</v>
      </c>
      <c r="B736" s="20" t="s">
        <v>49</v>
      </c>
      <c r="C736" s="20" t="s">
        <v>9</v>
      </c>
      <c r="D736" s="20" t="s">
        <v>9</v>
      </c>
      <c r="E736" s="68" t="s">
        <v>211</v>
      </c>
      <c r="F736" s="51"/>
      <c r="G736" s="100">
        <f t="shared" ref="G736:H738" si="165">G737</f>
        <v>61.2</v>
      </c>
      <c r="H736" s="100">
        <f t="shared" si="165"/>
        <v>0</v>
      </c>
      <c r="I736" s="100">
        <f t="shared" si="153"/>
        <v>61.2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2" customFormat="1" ht="13.5" customHeight="1">
      <c r="A737" s="21" t="s">
        <v>521</v>
      </c>
      <c r="B737" s="20" t="s">
        <v>49</v>
      </c>
      <c r="C737" s="20" t="s">
        <v>9</v>
      </c>
      <c r="D737" s="20" t="s">
        <v>9</v>
      </c>
      <c r="E737" s="68" t="s">
        <v>520</v>
      </c>
      <c r="F737" s="51"/>
      <c r="G737" s="100">
        <f t="shared" si="165"/>
        <v>61.2</v>
      </c>
      <c r="H737" s="100">
        <f t="shared" si="165"/>
        <v>0</v>
      </c>
      <c r="I737" s="100">
        <f t="shared" si="153"/>
        <v>61.2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2" customFormat="1" ht="12">
      <c r="A738" s="21" t="s">
        <v>93</v>
      </c>
      <c r="B738" s="20" t="s">
        <v>49</v>
      </c>
      <c r="C738" s="20" t="s">
        <v>9</v>
      </c>
      <c r="D738" s="20" t="s">
        <v>9</v>
      </c>
      <c r="E738" s="68" t="s">
        <v>520</v>
      </c>
      <c r="F738" s="51" t="s">
        <v>92</v>
      </c>
      <c r="G738" s="100">
        <f t="shared" si="165"/>
        <v>61.2</v>
      </c>
      <c r="H738" s="100">
        <f t="shared" si="165"/>
        <v>0</v>
      </c>
      <c r="I738" s="100">
        <f t="shared" si="153"/>
        <v>61.2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12">
      <c r="A739" s="21" t="s">
        <v>199</v>
      </c>
      <c r="B739" s="20" t="s">
        <v>49</v>
      </c>
      <c r="C739" s="20" t="s">
        <v>9</v>
      </c>
      <c r="D739" s="20" t="s">
        <v>9</v>
      </c>
      <c r="E739" s="68" t="s">
        <v>520</v>
      </c>
      <c r="F739" s="51" t="s">
        <v>200</v>
      </c>
      <c r="G739" s="100">
        <v>61.2</v>
      </c>
      <c r="H739" s="103"/>
      <c r="I739" s="100">
        <f t="shared" si="153"/>
        <v>61.2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 ht="12">
      <c r="A740" s="22" t="s">
        <v>19</v>
      </c>
      <c r="B740" s="18" t="s">
        <v>49</v>
      </c>
      <c r="C740" s="18" t="s">
        <v>9</v>
      </c>
      <c r="D740" s="18" t="s">
        <v>12</v>
      </c>
      <c r="E740" s="18"/>
      <c r="F740" s="18"/>
      <c r="G740" s="99">
        <f>G741</f>
        <v>10426.200000000001</v>
      </c>
      <c r="H740" s="99">
        <f t="shared" ref="H740" si="166">H741</f>
        <v>-217.5</v>
      </c>
      <c r="I740" s="99">
        <f t="shared" si="153"/>
        <v>10208.700000000001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 ht="14.25" customHeight="1">
      <c r="A741" s="21" t="s">
        <v>306</v>
      </c>
      <c r="B741" s="20" t="s">
        <v>49</v>
      </c>
      <c r="C741" s="20" t="s">
        <v>9</v>
      </c>
      <c r="D741" s="20" t="s">
        <v>12</v>
      </c>
      <c r="E741" s="20" t="s">
        <v>162</v>
      </c>
      <c r="F741" s="20"/>
      <c r="G741" s="100">
        <f>G749+G742</f>
        <v>10426.200000000001</v>
      </c>
      <c r="H741" s="100">
        <f t="shared" ref="H741" si="167">H749+H742</f>
        <v>-217.5</v>
      </c>
      <c r="I741" s="100">
        <f t="shared" si="153"/>
        <v>10208.700000000001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1" t="s">
        <v>308</v>
      </c>
      <c r="B742" s="20" t="s">
        <v>49</v>
      </c>
      <c r="C742" s="20" t="s">
        <v>9</v>
      </c>
      <c r="D742" s="20" t="s">
        <v>12</v>
      </c>
      <c r="E742" s="20" t="s">
        <v>163</v>
      </c>
      <c r="F742" s="20"/>
      <c r="G742" s="100">
        <f>G743+G746</f>
        <v>2410.1000000000004</v>
      </c>
      <c r="H742" s="100">
        <f t="shared" ref="H742" si="168">H743+H746</f>
        <v>-217.5</v>
      </c>
      <c r="I742" s="100">
        <f t="shared" si="153"/>
        <v>2192.6000000000004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12">
      <c r="A743" s="21" t="s">
        <v>123</v>
      </c>
      <c r="B743" s="20" t="s">
        <v>49</v>
      </c>
      <c r="C743" s="20" t="s">
        <v>9</v>
      </c>
      <c r="D743" s="20" t="s">
        <v>12</v>
      </c>
      <c r="E743" s="20" t="s">
        <v>164</v>
      </c>
      <c r="F743" s="20"/>
      <c r="G743" s="100">
        <f>G744</f>
        <v>1137.4000000000001</v>
      </c>
      <c r="H743" s="100">
        <f t="shared" ref="H743:H744" si="169">H744</f>
        <v>0</v>
      </c>
      <c r="I743" s="100">
        <f t="shared" si="153"/>
        <v>1137.4000000000001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12">
      <c r="A744" s="29" t="s">
        <v>70</v>
      </c>
      <c r="B744" s="20" t="s">
        <v>49</v>
      </c>
      <c r="C744" s="20" t="s">
        <v>9</v>
      </c>
      <c r="D744" s="20" t="s">
        <v>12</v>
      </c>
      <c r="E744" s="20" t="s">
        <v>164</v>
      </c>
      <c r="F744" s="20" t="s">
        <v>22</v>
      </c>
      <c r="G744" s="100">
        <f>G745</f>
        <v>1137.4000000000001</v>
      </c>
      <c r="H744" s="100">
        <f t="shared" si="169"/>
        <v>0</v>
      </c>
      <c r="I744" s="100">
        <f t="shared" si="153"/>
        <v>1137.4000000000001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12">
      <c r="A745" s="21" t="s">
        <v>105</v>
      </c>
      <c r="B745" s="20" t="s">
        <v>49</v>
      </c>
      <c r="C745" s="20" t="s">
        <v>9</v>
      </c>
      <c r="D745" s="20" t="s">
        <v>12</v>
      </c>
      <c r="E745" s="20" t="s">
        <v>164</v>
      </c>
      <c r="F745" s="20" t="s">
        <v>104</v>
      </c>
      <c r="G745" s="100">
        <v>1137.4000000000001</v>
      </c>
      <c r="H745" s="103"/>
      <c r="I745" s="100">
        <f t="shared" si="153"/>
        <v>1137.4000000000001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12">
      <c r="A746" s="21" t="s">
        <v>73</v>
      </c>
      <c r="B746" s="20" t="s">
        <v>49</v>
      </c>
      <c r="C746" s="20" t="s">
        <v>9</v>
      </c>
      <c r="D746" s="20" t="s">
        <v>12</v>
      </c>
      <c r="E746" s="20" t="s">
        <v>165</v>
      </c>
      <c r="F746" s="20"/>
      <c r="G746" s="100">
        <f>G747</f>
        <v>1272.7</v>
      </c>
      <c r="H746" s="100">
        <f t="shared" ref="H746:H747" si="170">H747</f>
        <v>-217.5</v>
      </c>
      <c r="I746" s="100">
        <f t="shared" si="153"/>
        <v>1055.2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12">
      <c r="A747" s="29" t="s">
        <v>70</v>
      </c>
      <c r="B747" s="20" t="s">
        <v>49</v>
      </c>
      <c r="C747" s="20" t="s">
        <v>9</v>
      </c>
      <c r="D747" s="20" t="s">
        <v>12</v>
      </c>
      <c r="E747" s="20" t="s">
        <v>165</v>
      </c>
      <c r="F747" s="20" t="s">
        <v>22</v>
      </c>
      <c r="G747" s="100">
        <f>G748</f>
        <v>1272.7</v>
      </c>
      <c r="H747" s="100">
        <f t="shared" si="170"/>
        <v>-217.5</v>
      </c>
      <c r="I747" s="100">
        <f t="shared" si="153"/>
        <v>1055.2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>
      <c r="A748" s="21" t="s">
        <v>105</v>
      </c>
      <c r="B748" s="20" t="s">
        <v>49</v>
      </c>
      <c r="C748" s="20" t="s">
        <v>9</v>
      </c>
      <c r="D748" s="20" t="s">
        <v>12</v>
      </c>
      <c r="E748" s="20" t="s">
        <v>165</v>
      </c>
      <c r="F748" s="20" t="s">
        <v>104</v>
      </c>
      <c r="G748" s="100">
        <v>1272.7</v>
      </c>
      <c r="H748" s="103">
        <f>-217.5</f>
        <v>-217.5</v>
      </c>
      <c r="I748" s="100">
        <f t="shared" si="153"/>
        <v>1055.2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24">
      <c r="A749" s="21" t="s">
        <v>193</v>
      </c>
      <c r="B749" s="20" t="s">
        <v>49</v>
      </c>
      <c r="C749" s="20" t="s">
        <v>9</v>
      </c>
      <c r="D749" s="20" t="s">
        <v>12</v>
      </c>
      <c r="E749" s="20" t="s">
        <v>215</v>
      </c>
      <c r="F749" s="20"/>
      <c r="G749" s="100">
        <f>G750</f>
        <v>8016.1</v>
      </c>
      <c r="H749" s="100">
        <f t="shared" ref="H749" si="171">H750</f>
        <v>0</v>
      </c>
      <c r="I749" s="100">
        <f t="shared" si="153"/>
        <v>8016.1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2" customFormat="1" ht="12">
      <c r="A750" s="55" t="s">
        <v>58</v>
      </c>
      <c r="B750" s="20" t="s">
        <v>49</v>
      </c>
      <c r="C750" s="20" t="s">
        <v>9</v>
      </c>
      <c r="D750" s="20" t="s">
        <v>12</v>
      </c>
      <c r="E750" s="20" t="s">
        <v>404</v>
      </c>
      <c r="F750" s="20"/>
      <c r="G750" s="100">
        <f>G751+G753+G755</f>
        <v>8016.1</v>
      </c>
      <c r="H750" s="100">
        <f t="shared" ref="H750" si="172">H751+H753+H755</f>
        <v>0</v>
      </c>
      <c r="I750" s="100">
        <f t="shared" si="153"/>
        <v>8016.1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2" customFormat="1" ht="24">
      <c r="A751" s="21" t="s">
        <v>487</v>
      </c>
      <c r="B751" s="20" t="s">
        <v>49</v>
      </c>
      <c r="C751" s="20" t="s">
        <v>9</v>
      </c>
      <c r="D751" s="20" t="s">
        <v>12</v>
      </c>
      <c r="E751" s="20" t="s">
        <v>404</v>
      </c>
      <c r="F751" s="20" t="s">
        <v>59</v>
      </c>
      <c r="G751" s="100">
        <f>G752</f>
        <v>7540</v>
      </c>
      <c r="H751" s="100">
        <f t="shared" ref="H751" si="173">H752</f>
        <v>0</v>
      </c>
      <c r="I751" s="100">
        <f t="shared" si="153"/>
        <v>7540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2" customFormat="1" ht="12">
      <c r="A752" s="21" t="s">
        <v>62</v>
      </c>
      <c r="B752" s="20" t="s">
        <v>49</v>
      </c>
      <c r="C752" s="20" t="s">
        <v>9</v>
      </c>
      <c r="D752" s="20" t="s">
        <v>12</v>
      </c>
      <c r="E752" s="20" t="s">
        <v>404</v>
      </c>
      <c r="F752" s="20" t="s">
        <v>61</v>
      </c>
      <c r="G752" s="100">
        <f>5750+1700+90</f>
        <v>7540</v>
      </c>
      <c r="H752" s="103"/>
      <c r="I752" s="100">
        <f t="shared" si="153"/>
        <v>7540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2" customFormat="1" ht="12">
      <c r="A753" s="21" t="s">
        <v>489</v>
      </c>
      <c r="B753" s="20" t="s">
        <v>49</v>
      </c>
      <c r="C753" s="20" t="s">
        <v>9</v>
      </c>
      <c r="D753" s="20" t="s">
        <v>12</v>
      </c>
      <c r="E753" s="20" t="s">
        <v>404</v>
      </c>
      <c r="F753" s="20" t="s">
        <v>66</v>
      </c>
      <c r="G753" s="100">
        <f>G754</f>
        <v>476.1</v>
      </c>
      <c r="H753" s="100">
        <f t="shared" ref="H753" si="174">H754</f>
        <v>0</v>
      </c>
      <c r="I753" s="100">
        <f t="shared" si="153"/>
        <v>476.1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2" customFormat="1" ht="12">
      <c r="A754" s="21" t="s">
        <v>87</v>
      </c>
      <c r="B754" s="20" t="s">
        <v>49</v>
      </c>
      <c r="C754" s="20" t="s">
        <v>9</v>
      </c>
      <c r="D754" s="20" t="s">
        <v>12</v>
      </c>
      <c r="E754" s="20" t="s">
        <v>404</v>
      </c>
      <c r="F754" s="20" t="s">
        <v>67</v>
      </c>
      <c r="G754" s="100">
        <v>476.1</v>
      </c>
      <c r="H754" s="103"/>
      <c r="I754" s="100">
        <f t="shared" si="153"/>
        <v>476.1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2" customFormat="1" ht="12" hidden="1">
      <c r="A755" s="21" t="s">
        <v>70</v>
      </c>
      <c r="B755" s="20" t="s">
        <v>49</v>
      </c>
      <c r="C755" s="20" t="s">
        <v>9</v>
      </c>
      <c r="D755" s="20" t="s">
        <v>12</v>
      </c>
      <c r="E755" s="20" t="s">
        <v>404</v>
      </c>
      <c r="F755" s="20" t="s">
        <v>22</v>
      </c>
      <c r="G755" s="100">
        <f>G756</f>
        <v>0</v>
      </c>
      <c r="H755" s="100">
        <f>H756</f>
        <v>0</v>
      </c>
      <c r="I755" s="100">
        <f t="shared" si="153"/>
        <v>0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2" customFormat="1" ht="12" hidden="1">
      <c r="A756" s="21" t="s">
        <v>71</v>
      </c>
      <c r="B756" s="20" t="s">
        <v>49</v>
      </c>
      <c r="C756" s="20" t="s">
        <v>9</v>
      </c>
      <c r="D756" s="20" t="s">
        <v>12</v>
      </c>
      <c r="E756" s="20" t="s">
        <v>404</v>
      </c>
      <c r="F756" s="20" t="s">
        <v>69</v>
      </c>
      <c r="G756" s="100"/>
      <c r="H756" s="103"/>
      <c r="I756" s="100">
        <f t="shared" si="153"/>
        <v>0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2" customFormat="1" ht="12">
      <c r="A757" s="25" t="s">
        <v>33</v>
      </c>
      <c r="B757" s="16" t="s">
        <v>49</v>
      </c>
      <c r="C757" s="26" t="s">
        <v>13</v>
      </c>
      <c r="D757" s="26"/>
      <c r="E757" s="26"/>
      <c r="F757" s="26"/>
      <c r="G757" s="98">
        <f>G758+G782</f>
        <v>14530.300000000001</v>
      </c>
      <c r="H757" s="98">
        <f t="shared" ref="H757" si="175">H758+H782</f>
        <v>19.2</v>
      </c>
      <c r="I757" s="98">
        <f t="shared" si="153"/>
        <v>14549.500000000002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2" customFormat="1" ht="12">
      <c r="A758" s="22" t="s">
        <v>40</v>
      </c>
      <c r="B758" s="18" t="s">
        <v>49</v>
      </c>
      <c r="C758" s="42" t="s">
        <v>13</v>
      </c>
      <c r="D758" s="42" t="s">
        <v>14</v>
      </c>
      <c r="E758" s="42"/>
      <c r="F758" s="42"/>
      <c r="G758" s="99">
        <f>G759</f>
        <v>11917.300000000001</v>
      </c>
      <c r="H758" s="99">
        <f t="shared" ref="H758:H759" si="176">H759</f>
        <v>19.2</v>
      </c>
      <c r="I758" s="99">
        <f t="shared" si="153"/>
        <v>11936.500000000002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6.5" customHeight="1">
      <c r="A759" s="21" t="s">
        <v>306</v>
      </c>
      <c r="B759" s="20" t="s">
        <v>49</v>
      </c>
      <c r="C759" s="23" t="s">
        <v>13</v>
      </c>
      <c r="D759" s="23" t="s">
        <v>14</v>
      </c>
      <c r="E759" s="23" t="s">
        <v>162</v>
      </c>
      <c r="F759" s="23"/>
      <c r="G759" s="100">
        <f>G760</f>
        <v>11917.300000000001</v>
      </c>
      <c r="H759" s="100">
        <f t="shared" si="176"/>
        <v>19.2</v>
      </c>
      <c r="I759" s="100">
        <f t="shared" si="153"/>
        <v>11936.500000000002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>
      <c r="A760" s="21" t="s">
        <v>308</v>
      </c>
      <c r="B760" s="20" t="s">
        <v>49</v>
      </c>
      <c r="C760" s="23" t="s">
        <v>13</v>
      </c>
      <c r="D760" s="23" t="s">
        <v>14</v>
      </c>
      <c r="E760" s="23" t="s">
        <v>163</v>
      </c>
      <c r="F760" s="23"/>
      <c r="G760" s="100">
        <f>G761+G767+G779+G764+G773+G776+G770</f>
        <v>11917.300000000001</v>
      </c>
      <c r="H760" s="100">
        <f>H761+H767+H779+H764+H773+H776+H770</f>
        <v>19.2</v>
      </c>
      <c r="I760" s="100">
        <f t="shared" si="153"/>
        <v>11936.500000000002</v>
      </c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  <c r="AC760" s="47"/>
      <c r="AD760" s="47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  <c r="BE760" s="47"/>
      <c r="BF760" s="47"/>
      <c r="BG760" s="47"/>
      <c r="BH760" s="47"/>
      <c r="BI760" s="47"/>
      <c r="BJ760" s="47"/>
      <c r="BK760" s="47"/>
      <c r="BL760" s="47"/>
      <c r="BM760" s="47"/>
      <c r="BN760" s="47"/>
      <c r="BO760" s="47"/>
      <c r="BP760" s="47"/>
      <c r="BQ760" s="47"/>
      <c r="BR760" s="47"/>
      <c r="BS760" s="47"/>
      <c r="BT760" s="47"/>
      <c r="BU760" s="47"/>
      <c r="BV760" s="47"/>
      <c r="BW760" s="47"/>
      <c r="BX760" s="47"/>
      <c r="BY760" s="47"/>
      <c r="BZ760" s="47"/>
      <c r="CA760" s="47"/>
      <c r="CB760" s="47"/>
      <c r="CC760" s="47"/>
      <c r="CD760" s="47"/>
      <c r="CE760" s="47"/>
      <c r="CF760" s="47"/>
      <c r="CG760" s="47"/>
      <c r="CH760" s="47"/>
    </row>
    <row r="761" spans="1:86" s="2" customFormat="1" ht="24">
      <c r="A761" s="21" t="s">
        <v>124</v>
      </c>
      <c r="B761" s="20" t="s">
        <v>49</v>
      </c>
      <c r="C761" s="23" t="s">
        <v>13</v>
      </c>
      <c r="D761" s="23" t="s">
        <v>14</v>
      </c>
      <c r="E761" s="23" t="s">
        <v>172</v>
      </c>
      <c r="F761" s="23"/>
      <c r="G761" s="100">
        <f>G762</f>
        <v>3364</v>
      </c>
      <c r="H761" s="100">
        <f t="shared" ref="H761:H762" si="177">H762</f>
        <v>0</v>
      </c>
      <c r="I761" s="100">
        <f t="shared" si="153"/>
        <v>3364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2" customFormat="1" ht="12">
      <c r="A762" s="21" t="s">
        <v>93</v>
      </c>
      <c r="B762" s="20" t="s">
        <v>49</v>
      </c>
      <c r="C762" s="23" t="s">
        <v>13</v>
      </c>
      <c r="D762" s="23" t="s">
        <v>14</v>
      </c>
      <c r="E762" s="23" t="s">
        <v>172</v>
      </c>
      <c r="F762" s="23" t="s">
        <v>92</v>
      </c>
      <c r="G762" s="100">
        <f>G763</f>
        <v>3364</v>
      </c>
      <c r="H762" s="100">
        <f t="shared" si="177"/>
        <v>0</v>
      </c>
      <c r="I762" s="100">
        <f t="shared" si="153"/>
        <v>3364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2" customFormat="1" ht="12">
      <c r="A763" s="21" t="s">
        <v>199</v>
      </c>
      <c r="B763" s="20" t="s">
        <v>49</v>
      </c>
      <c r="C763" s="23" t="s">
        <v>13</v>
      </c>
      <c r="D763" s="23" t="s">
        <v>14</v>
      </c>
      <c r="E763" s="23" t="s">
        <v>172</v>
      </c>
      <c r="F763" s="23" t="s">
        <v>200</v>
      </c>
      <c r="G763" s="100">
        <v>3364</v>
      </c>
      <c r="H763" s="103"/>
      <c r="I763" s="100">
        <f t="shared" si="153"/>
        <v>3364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2" customFormat="1" ht="24">
      <c r="A764" s="21" t="s">
        <v>235</v>
      </c>
      <c r="B764" s="20" t="s">
        <v>49</v>
      </c>
      <c r="C764" s="23" t="s">
        <v>13</v>
      </c>
      <c r="D764" s="23" t="s">
        <v>14</v>
      </c>
      <c r="E764" s="23" t="s">
        <v>234</v>
      </c>
      <c r="F764" s="23"/>
      <c r="G764" s="100">
        <f>G765</f>
        <v>1272.9000000000001</v>
      </c>
      <c r="H764" s="100">
        <f t="shared" ref="H764:H765" si="178">H765</f>
        <v>0</v>
      </c>
      <c r="I764" s="100">
        <f t="shared" si="153"/>
        <v>1272.9000000000001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2" customFormat="1" ht="12">
      <c r="A765" s="21" t="s">
        <v>93</v>
      </c>
      <c r="B765" s="20" t="s">
        <v>49</v>
      </c>
      <c r="C765" s="23" t="s">
        <v>13</v>
      </c>
      <c r="D765" s="23" t="s">
        <v>14</v>
      </c>
      <c r="E765" s="23" t="s">
        <v>234</v>
      </c>
      <c r="F765" s="23" t="s">
        <v>92</v>
      </c>
      <c r="G765" s="100">
        <f>G766</f>
        <v>1272.9000000000001</v>
      </c>
      <c r="H765" s="100">
        <f t="shared" si="178"/>
        <v>0</v>
      </c>
      <c r="I765" s="100">
        <f t="shared" si="153"/>
        <v>1272.9000000000001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2" customFormat="1" ht="12">
      <c r="A766" s="21" t="s">
        <v>199</v>
      </c>
      <c r="B766" s="20" t="s">
        <v>49</v>
      </c>
      <c r="C766" s="23" t="s">
        <v>13</v>
      </c>
      <c r="D766" s="23" t="s">
        <v>14</v>
      </c>
      <c r="E766" s="23" t="s">
        <v>234</v>
      </c>
      <c r="F766" s="23" t="s">
        <v>200</v>
      </c>
      <c r="G766" s="100">
        <f>1272.9</f>
        <v>1272.9000000000001</v>
      </c>
      <c r="H766" s="103"/>
      <c r="I766" s="100">
        <f t="shared" si="153"/>
        <v>1272.9000000000001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2" customFormat="1" ht="24">
      <c r="A767" s="21" t="s">
        <v>114</v>
      </c>
      <c r="B767" s="57" t="s">
        <v>49</v>
      </c>
      <c r="C767" s="58" t="s">
        <v>13</v>
      </c>
      <c r="D767" s="58" t="s">
        <v>14</v>
      </c>
      <c r="E767" s="58" t="s">
        <v>173</v>
      </c>
      <c r="F767" s="58"/>
      <c r="G767" s="100">
        <f>G768</f>
        <v>581.20000000000005</v>
      </c>
      <c r="H767" s="100">
        <f t="shared" ref="H767:H771" si="179">H768</f>
        <v>0</v>
      </c>
      <c r="I767" s="100">
        <f t="shared" si="153"/>
        <v>581.20000000000005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6" s="2" customFormat="1" ht="12">
      <c r="A768" s="21" t="s">
        <v>93</v>
      </c>
      <c r="B768" s="57" t="s">
        <v>49</v>
      </c>
      <c r="C768" s="58" t="s">
        <v>13</v>
      </c>
      <c r="D768" s="58" t="s">
        <v>14</v>
      </c>
      <c r="E768" s="58" t="s">
        <v>173</v>
      </c>
      <c r="F768" s="57" t="s">
        <v>92</v>
      </c>
      <c r="G768" s="100">
        <f>G769</f>
        <v>581.20000000000005</v>
      </c>
      <c r="H768" s="100">
        <f t="shared" si="179"/>
        <v>0</v>
      </c>
      <c r="I768" s="100">
        <f t="shared" si="153"/>
        <v>581.20000000000005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6" s="2" customFormat="1" ht="12">
      <c r="A769" s="21" t="s">
        <v>199</v>
      </c>
      <c r="B769" s="57" t="s">
        <v>49</v>
      </c>
      <c r="C769" s="58" t="s">
        <v>13</v>
      </c>
      <c r="D769" s="58" t="s">
        <v>14</v>
      </c>
      <c r="E769" s="58" t="s">
        <v>173</v>
      </c>
      <c r="F769" s="57" t="s">
        <v>200</v>
      </c>
      <c r="G769" s="100">
        <f>581.2</f>
        <v>581.20000000000005</v>
      </c>
      <c r="H769" s="103"/>
      <c r="I769" s="100">
        <f t="shared" si="153"/>
        <v>581.20000000000005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6" s="2" customFormat="1" ht="24" hidden="1">
      <c r="A770" s="21" t="s">
        <v>374</v>
      </c>
      <c r="B770" s="57" t="s">
        <v>49</v>
      </c>
      <c r="C770" s="58" t="s">
        <v>13</v>
      </c>
      <c r="D770" s="58" t="s">
        <v>14</v>
      </c>
      <c r="E770" s="58" t="s">
        <v>373</v>
      </c>
      <c r="F770" s="58"/>
      <c r="G770" s="100">
        <f>G771</f>
        <v>0</v>
      </c>
      <c r="H770" s="100">
        <f t="shared" si="179"/>
        <v>0</v>
      </c>
      <c r="I770" s="100">
        <f t="shared" si="153"/>
        <v>0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6" s="2" customFormat="1" ht="12" hidden="1">
      <c r="A771" s="21" t="s">
        <v>93</v>
      </c>
      <c r="B771" s="57" t="s">
        <v>49</v>
      </c>
      <c r="C771" s="58" t="s">
        <v>13</v>
      </c>
      <c r="D771" s="58" t="s">
        <v>14</v>
      </c>
      <c r="E771" s="58" t="s">
        <v>373</v>
      </c>
      <c r="F771" s="57" t="s">
        <v>92</v>
      </c>
      <c r="G771" s="100">
        <f>G772</f>
        <v>0</v>
      </c>
      <c r="H771" s="100">
        <f t="shared" si="179"/>
        <v>0</v>
      </c>
      <c r="I771" s="100">
        <f t="shared" si="153"/>
        <v>0</v>
      </c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J771" s="46"/>
      <c r="AK771" s="46"/>
      <c r="AL771" s="46"/>
      <c r="AM771" s="46"/>
      <c r="AN771" s="46"/>
      <c r="AO771" s="46"/>
      <c r="AP771" s="46"/>
      <c r="AQ771" s="46"/>
      <c r="AR771" s="46"/>
      <c r="AS771" s="46"/>
      <c r="AT771" s="46"/>
      <c r="AU771" s="46"/>
      <c r="AV771" s="46"/>
      <c r="AW771" s="46"/>
      <c r="AX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N771" s="46"/>
      <c r="BO771" s="46"/>
      <c r="BP771" s="46"/>
      <c r="BQ771" s="46"/>
      <c r="BR771" s="46"/>
      <c r="BS771" s="46"/>
      <c r="BT771" s="46"/>
      <c r="BU771" s="46"/>
      <c r="BV771" s="46"/>
      <c r="BW771" s="46"/>
      <c r="BX771" s="46"/>
      <c r="BY771" s="46"/>
      <c r="BZ771" s="46"/>
      <c r="CA771" s="46"/>
      <c r="CB771" s="46"/>
      <c r="CC771" s="46"/>
      <c r="CD771" s="46"/>
      <c r="CE771" s="46"/>
      <c r="CF771" s="46"/>
      <c r="CG771" s="46"/>
      <c r="CH771" s="46"/>
    </row>
    <row r="772" spans="1:86" s="2" customFormat="1" ht="12" hidden="1">
      <c r="A772" s="21" t="s">
        <v>199</v>
      </c>
      <c r="B772" s="57" t="s">
        <v>49</v>
      </c>
      <c r="C772" s="58" t="s">
        <v>13</v>
      </c>
      <c r="D772" s="58" t="s">
        <v>14</v>
      </c>
      <c r="E772" s="58" t="s">
        <v>373</v>
      </c>
      <c r="F772" s="57" t="s">
        <v>200</v>
      </c>
      <c r="G772" s="100">
        <v>0</v>
      </c>
      <c r="H772" s="103"/>
      <c r="I772" s="100">
        <f t="shared" si="153"/>
        <v>0</v>
      </c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J772" s="46"/>
      <c r="AK772" s="46"/>
      <c r="AL772" s="46"/>
      <c r="AM772" s="46"/>
      <c r="AN772" s="46"/>
      <c r="AO772" s="46"/>
      <c r="AP772" s="46"/>
      <c r="AQ772" s="46"/>
      <c r="AR772" s="46"/>
      <c r="AS772" s="46"/>
      <c r="AT772" s="46"/>
      <c r="AU772" s="46"/>
      <c r="AV772" s="46"/>
      <c r="AW772" s="46"/>
      <c r="AX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N772" s="46"/>
      <c r="BO772" s="46"/>
      <c r="BP772" s="46"/>
      <c r="BQ772" s="46"/>
      <c r="BR772" s="46"/>
      <c r="BS772" s="46"/>
      <c r="BT772" s="46"/>
      <c r="BU772" s="46"/>
      <c r="BV772" s="46"/>
      <c r="BW772" s="46"/>
      <c r="BX772" s="46"/>
      <c r="BY772" s="46"/>
      <c r="BZ772" s="46"/>
      <c r="CA772" s="46"/>
      <c r="CB772" s="46"/>
      <c r="CC772" s="46"/>
      <c r="CD772" s="46"/>
      <c r="CE772" s="46"/>
      <c r="CF772" s="46"/>
      <c r="CG772" s="46"/>
      <c r="CH772" s="46"/>
    </row>
    <row r="773" spans="1:86" s="2" customFormat="1" ht="24">
      <c r="A773" s="21" t="s">
        <v>485</v>
      </c>
      <c r="B773" s="20" t="s">
        <v>49</v>
      </c>
      <c r="C773" s="58" t="s">
        <v>13</v>
      </c>
      <c r="D773" s="58" t="s">
        <v>14</v>
      </c>
      <c r="E773" s="58" t="s">
        <v>467</v>
      </c>
      <c r="F773" s="20"/>
      <c r="G773" s="100">
        <f>G774</f>
        <v>6449.6</v>
      </c>
      <c r="H773" s="100">
        <f>H774</f>
        <v>0</v>
      </c>
      <c r="I773" s="100">
        <f t="shared" si="153"/>
        <v>6449.6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6" s="2" customFormat="1" ht="12">
      <c r="A774" s="21" t="s">
        <v>93</v>
      </c>
      <c r="B774" s="20" t="s">
        <v>49</v>
      </c>
      <c r="C774" s="58" t="s">
        <v>13</v>
      </c>
      <c r="D774" s="58" t="s">
        <v>14</v>
      </c>
      <c r="E774" s="58" t="s">
        <v>467</v>
      </c>
      <c r="F774" s="20" t="s">
        <v>92</v>
      </c>
      <c r="G774" s="100">
        <f>G775</f>
        <v>6449.6</v>
      </c>
      <c r="H774" s="100">
        <f>H775</f>
        <v>0</v>
      </c>
      <c r="I774" s="100">
        <f t="shared" si="153"/>
        <v>6449.6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6" s="2" customFormat="1" ht="12">
      <c r="A775" s="21" t="s">
        <v>199</v>
      </c>
      <c r="B775" s="20" t="s">
        <v>49</v>
      </c>
      <c r="C775" s="58" t="s">
        <v>13</v>
      </c>
      <c r="D775" s="58" t="s">
        <v>14</v>
      </c>
      <c r="E775" s="58" t="s">
        <v>467</v>
      </c>
      <c r="F775" s="20" t="s">
        <v>200</v>
      </c>
      <c r="G775" s="100">
        <v>6449.6</v>
      </c>
      <c r="H775" s="103"/>
      <c r="I775" s="100">
        <f t="shared" si="153"/>
        <v>6449.6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6" s="2" customFormat="1" ht="24">
      <c r="A776" s="21" t="s">
        <v>385</v>
      </c>
      <c r="B776" s="20" t="s">
        <v>49</v>
      </c>
      <c r="C776" s="58" t="s">
        <v>13</v>
      </c>
      <c r="D776" s="58" t="s">
        <v>14</v>
      </c>
      <c r="E776" s="20" t="s">
        <v>341</v>
      </c>
      <c r="F776" s="20"/>
      <c r="G776" s="100">
        <f>G777</f>
        <v>28.7</v>
      </c>
      <c r="H776" s="100">
        <f>H777</f>
        <v>19.2</v>
      </c>
      <c r="I776" s="100">
        <f t="shared" si="153"/>
        <v>47.9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2" customFormat="1" ht="12">
      <c r="A777" s="21" t="s">
        <v>93</v>
      </c>
      <c r="B777" s="20" t="s">
        <v>49</v>
      </c>
      <c r="C777" s="58" t="s">
        <v>13</v>
      </c>
      <c r="D777" s="58" t="s">
        <v>14</v>
      </c>
      <c r="E777" s="20" t="s">
        <v>341</v>
      </c>
      <c r="F777" s="20" t="s">
        <v>92</v>
      </c>
      <c r="G777" s="100">
        <f>G778</f>
        <v>28.7</v>
      </c>
      <c r="H777" s="100">
        <f>H778</f>
        <v>19.2</v>
      </c>
      <c r="I777" s="100">
        <f t="shared" si="153"/>
        <v>47.9</v>
      </c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2" customFormat="1" ht="12">
      <c r="A778" s="21" t="s">
        <v>199</v>
      </c>
      <c r="B778" s="20" t="s">
        <v>49</v>
      </c>
      <c r="C778" s="58" t="s">
        <v>13</v>
      </c>
      <c r="D778" s="58" t="s">
        <v>14</v>
      </c>
      <c r="E778" s="20" t="s">
        <v>341</v>
      </c>
      <c r="F778" s="20" t="s">
        <v>200</v>
      </c>
      <c r="G778" s="100">
        <v>28.7</v>
      </c>
      <c r="H778" s="103">
        <f>18.2+1</f>
        <v>19.2</v>
      </c>
      <c r="I778" s="100">
        <f t="shared" si="153"/>
        <v>47.9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2" customFormat="1" ht="24">
      <c r="A779" s="21" t="s">
        <v>274</v>
      </c>
      <c r="B779" s="57" t="s">
        <v>49</v>
      </c>
      <c r="C779" s="58" t="s">
        <v>13</v>
      </c>
      <c r="D779" s="58" t="s">
        <v>14</v>
      </c>
      <c r="E779" s="68" t="s">
        <v>198</v>
      </c>
      <c r="F779" s="58"/>
      <c r="G779" s="100">
        <f>G780</f>
        <v>220.9</v>
      </c>
      <c r="H779" s="100">
        <f t="shared" ref="H779:H780" si="180">H780</f>
        <v>0</v>
      </c>
      <c r="I779" s="100">
        <f t="shared" si="153"/>
        <v>220.9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2" customFormat="1" ht="12">
      <c r="A780" s="21" t="s">
        <v>93</v>
      </c>
      <c r="B780" s="57" t="s">
        <v>49</v>
      </c>
      <c r="C780" s="58" t="s">
        <v>13</v>
      </c>
      <c r="D780" s="58" t="s">
        <v>14</v>
      </c>
      <c r="E780" s="68" t="s">
        <v>198</v>
      </c>
      <c r="F780" s="57" t="s">
        <v>92</v>
      </c>
      <c r="G780" s="100">
        <f>G781</f>
        <v>220.9</v>
      </c>
      <c r="H780" s="100">
        <f t="shared" si="180"/>
        <v>0</v>
      </c>
      <c r="I780" s="100">
        <f t="shared" si="153"/>
        <v>220.9</v>
      </c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J780" s="46"/>
      <c r="AK780" s="46"/>
      <c r="AL780" s="46"/>
      <c r="AM780" s="46"/>
      <c r="AN780" s="46"/>
      <c r="AO780" s="46"/>
      <c r="AP780" s="46"/>
      <c r="AQ780" s="46"/>
      <c r="AR780" s="46"/>
      <c r="AS780" s="46"/>
      <c r="AT780" s="46"/>
      <c r="AU780" s="46"/>
      <c r="AV780" s="46"/>
      <c r="AW780" s="46"/>
      <c r="AX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N780" s="46"/>
      <c r="BO780" s="46"/>
      <c r="BP780" s="46"/>
      <c r="BQ780" s="46"/>
      <c r="BR780" s="46"/>
      <c r="BS780" s="46"/>
      <c r="BT780" s="46"/>
      <c r="BU780" s="46"/>
      <c r="BV780" s="46"/>
      <c r="BW780" s="46"/>
      <c r="BX780" s="46"/>
      <c r="BY780" s="46"/>
      <c r="BZ780" s="46"/>
      <c r="CA780" s="46"/>
      <c r="CB780" s="46"/>
      <c r="CC780" s="46"/>
      <c r="CD780" s="46"/>
      <c r="CE780" s="46"/>
      <c r="CF780" s="46"/>
      <c r="CG780" s="46"/>
      <c r="CH780" s="46"/>
    </row>
    <row r="781" spans="1:86" s="2" customFormat="1" ht="12">
      <c r="A781" s="21" t="s">
        <v>199</v>
      </c>
      <c r="B781" s="57" t="s">
        <v>49</v>
      </c>
      <c r="C781" s="58" t="s">
        <v>13</v>
      </c>
      <c r="D781" s="58" t="s">
        <v>14</v>
      </c>
      <c r="E781" s="68" t="s">
        <v>198</v>
      </c>
      <c r="F781" s="57" t="s">
        <v>200</v>
      </c>
      <c r="G781" s="100">
        <f>98.9+122</f>
        <v>220.9</v>
      </c>
      <c r="H781" s="103"/>
      <c r="I781" s="100">
        <f t="shared" si="153"/>
        <v>220.9</v>
      </c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J781" s="46"/>
      <c r="AK781" s="46"/>
      <c r="AL781" s="46"/>
      <c r="AM781" s="46"/>
      <c r="AN781" s="46"/>
      <c r="AO781" s="46"/>
      <c r="AP781" s="46"/>
      <c r="AQ781" s="46"/>
      <c r="AR781" s="46"/>
      <c r="AS781" s="46"/>
      <c r="AT781" s="46"/>
      <c r="AU781" s="46"/>
      <c r="AV781" s="46"/>
      <c r="AW781" s="46"/>
      <c r="AX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N781" s="46"/>
      <c r="BO781" s="46"/>
      <c r="BP781" s="46"/>
      <c r="BQ781" s="46"/>
      <c r="BR781" s="46"/>
      <c r="BS781" s="46"/>
      <c r="BT781" s="46"/>
      <c r="BU781" s="46"/>
      <c r="BV781" s="46"/>
      <c r="BW781" s="46"/>
      <c r="BX781" s="46"/>
      <c r="BY781" s="46"/>
      <c r="BZ781" s="46"/>
      <c r="CA781" s="46"/>
      <c r="CB781" s="46"/>
      <c r="CC781" s="46"/>
      <c r="CD781" s="46"/>
      <c r="CE781" s="46"/>
      <c r="CF781" s="46"/>
      <c r="CG781" s="46"/>
      <c r="CH781" s="46"/>
    </row>
    <row r="782" spans="1:86" s="2" customFormat="1" ht="12">
      <c r="A782" s="22" t="s">
        <v>216</v>
      </c>
      <c r="B782" s="18" t="s">
        <v>49</v>
      </c>
      <c r="C782" s="42" t="s">
        <v>13</v>
      </c>
      <c r="D782" s="42" t="s">
        <v>15</v>
      </c>
      <c r="E782" s="42"/>
      <c r="F782" s="42"/>
      <c r="G782" s="99">
        <f>G783</f>
        <v>2613</v>
      </c>
      <c r="H782" s="99">
        <f t="shared" ref="H782:H783" si="181">H783</f>
        <v>0</v>
      </c>
      <c r="I782" s="99">
        <f t="shared" si="153"/>
        <v>2613</v>
      </c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J782" s="46"/>
      <c r="AK782" s="46"/>
      <c r="AL782" s="46"/>
      <c r="AM782" s="46"/>
      <c r="AN782" s="46"/>
      <c r="AO782" s="46"/>
      <c r="AP782" s="46"/>
      <c r="AQ782" s="46"/>
      <c r="AR782" s="46"/>
      <c r="AS782" s="46"/>
      <c r="AT782" s="46"/>
      <c r="AU782" s="46"/>
      <c r="AV782" s="46"/>
      <c r="AW782" s="46"/>
      <c r="AX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N782" s="46"/>
      <c r="BO782" s="46"/>
      <c r="BP782" s="46"/>
      <c r="BQ782" s="46"/>
      <c r="BR782" s="46"/>
      <c r="BS782" s="46"/>
      <c r="BT782" s="46"/>
      <c r="BU782" s="46"/>
      <c r="BV782" s="46"/>
      <c r="BW782" s="46"/>
      <c r="BX782" s="46"/>
      <c r="BY782" s="46"/>
      <c r="BZ782" s="46"/>
      <c r="CA782" s="46"/>
      <c r="CB782" s="46"/>
      <c r="CC782" s="46"/>
      <c r="CD782" s="46"/>
      <c r="CE782" s="46"/>
      <c r="CF782" s="46"/>
      <c r="CG782" s="46"/>
      <c r="CH782" s="46"/>
    </row>
    <row r="783" spans="1:86" s="2" customFormat="1" ht="15.75" customHeight="1">
      <c r="A783" s="21" t="s">
        <v>306</v>
      </c>
      <c r="B783" s="20" t="s">
        <v>49</v>
      </c>
      <c r="C783" s="23" t="s">
        <v>13</v>
      </c>
      <c r="D783" s="23" t="s">
        <v>15</v>
      </c>
      <c r="E783" s="23" t="s">
        <v>162</v>
      </c>
      <c r="F783" s="23"/>
      <c r="G783" s="100">
        <f>G784</f>
        <v>2613</v>
      </c>
      <c r="H783" s="100">
        <f t="shared" si="181"/>
        <v>0</v>
      </c>
      <c r="I783" s="100">
        <f t="shared" si="153"/>
        <v>2613</v>
      </c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J783" s="46"/>
      <c r="AK783" s="46"/>
      <c r="AL783" s="46"/>
      <c r="AM783" s="46"/>
      <c r="AN783" s="46"/>
      <c r="AO783" s="46"/>
      <c r="AP783" s="46"/>
      <c r="AQ783" s="46"/>
      <c r="AR783" s="46"/>
      <c r="AS783" s="46"/>
      <c r="AT783" s="46"/>
      <c r="AU783" s="46"/>
      <c r="AV783" s="46"/>
      <c r="AW783" s="46"/>
      <c r="AX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N783" s="46"/>
      <c r="BO783" s="46"/>
      <c r="BP783" s="46"/>
      <c r="BQ783" s="46"/>
      <c r="BR783" s="46"/>
      <c r="BS783" s="46"/>
      <c r="BT783" s="46"/>
      <c r="BU783" s="46"/>
      <c r="BV783" s="46"/>
      <c r="BW783" s="46"/>
      <c r="BX783" s="46"/>
      <c r="BY783" s="46"/>
      <c r="BZ783" s="46"/>
      <c r="CA783" s="46"/>
      <c r="CB783" s="46"/>
      <c r="CC783" s="46"/>
      <c r="CD783" s="46"/>
      <c r="CE783" s="46"/>
      <c r="CF783" s="46"/>
      <c r="CG783" s="46"/>
      <c r="CH783" s="46"/>
    </row>
    <row r="784" spans="1:86" s="2" customFormat="1" ht="24">
      <c r="A784" s="21" t="s">
        <v>193</v>
      </c>
      <c r="B784" s="20" t="s">
        <v>49</v>
      </c>
      <c r="C784" s="23" t="s">
        <v>13</v>
      </c>
      <c r="D784" s="23" t="s">
        <v>15</v>
      </c>
      <c r="E784" s="23" t="s">
        <v>215</v>
      </c>
      <c r="F784" s="23"/>
      <c r="G784" s="100">
        <f>G788+G785</f>
        <v>2613</v>
      </c>
      <c r="H784" s="100">
        <f t="shared" ref="H784" si="182">H788+H785</f>
        <v>0</v>
      </c>
      <c r="I784" s="100">
        <f t="shared" si="153"/>
        <v>2613</v>
      </c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J784" s="46"/>
      <c r="AK784" s="46"/>
      <c r="AL784" s="46"/>
      <c r="AM784" s="46"/>
      <c r="AN784" s="46"/>
      <c r="AO784" s="46"/>
      <c r="AP784" s="46"/>
      <c r="AQ784" s="46"/>
      <c r="AR784" s="46"/>
      <c r="AS784" s="46"/>
      <c r="AT784" s="46"/>
      <c r="AU784" s="46"/>
      <c r="AV784" s="46"/>
      <c r="AW784" s="46"/>
      <c r="AX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N784" s="46"/>
      <c r="BO784" s="46"/>
      <c r="BP784" s="46"/>
      <c r="BQ784" s="46"/>
      <c r="BR784" s="46"/>
      <c r="BS784" s="46"/>
      <c r="BT784" s="46"/>
      <c r="BU784" s="46"/>
      <c r="BV784" s="46"/>
      <c r="BW784" s="46"/>
      <c r="BX784" s="46"/>
      <c r="BY784" s="46"/>
      <c r="BZ784" s="46"/>
      <c r="CA784" s="46"/>
      <c r="CB784" s="46"/>
      <c r="CC784" s="46"/>
      <c r="CD784" s="46"/>
      <c r="CE784" s="46"/>
      <c r="CF784" s="46"/>
      <c r="CG784" s="46"/>
      <c r="CH784" s="46"/>
    </row>
    <row r="785" spans="1:86" s="2" customFormat="1" ht="15.75" customHeight="1">
      <c r="A785" s="21" t="s">
        <v>271</v>
      </c>
      <c r="B785" s="20" t="s">
        <v>49</v>
      </c>
      <c r="C785" s="23" t="s">
        <v>13</v>
      </c>
      <c r="D785" s="23" t="s">
        <v>15</v>
      </c>
      <c r="E785" s="23" t="s">
        <v>415</v>
      </c>
      <c r="F785" s="23"/>
      <c r="G785" s="100">
        <f t="shared" ref="G785:H786" si="183">G786</f>
        <v>50</v>
      </c>
      <c r="H785" s="100">
        <f t="shared" si="183"/>
        <v>0</v>
      </c>
      <c r="I785" s="100">
        <f t="shared" si="153"/>
        <v>50</v>
      </c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J785" s="46"/>
      <c r="AK785" s="46"/>
      <c r="AL785" s="46"/>
      <c r="AM785" s="46"/>
      <c r="AN785" s="46"/>
      <c r="AO785" s="46"/>
      <c r="AP785" s="46"/>
      <c r="AQ785" s="46"/>
      <c r="AR785" s="46"/>
      <c r="AS785" s="46"/>
      <c r="AT785" s="46"/>
      <c r="AU785" s="46"/>
      <c r="AV785" s="46"/>
      <c r="AW785" s="46"/>
      <c r="AX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N785" s="46"/>
      <c r="BO785" s="46"/>
      <c r="BP785" s="46"/>
      <c r="BQ785" s="46"/>
      <c r="BR785" s="46"/>
      <c r="BS785" s="46"/>
      <c r="BT785" s="46"/>
      <c r="BU785" s="46"/>
      <c r="BV785" s="46"/>
      <c r="BW785" s="46"/>
      <c r="BX785" s="46"/>
      <c r="BY785" s="46"/>
      <c r="BZ785" s="46"/>
      <c r="CA785" s="46"/>
      <c r="CB785" s="46"/>
      <c r="CC785" s="46"/>
      <c r="CD785" s="46"/>
      <c r="CE785" s="46"/>
      <c r="CF785" s="46"/>
      <c r="CG785" s="46"/>
      <c r="CH785" s="46"/>
    </row>
    <row r="786" spans="1:86" s="2" customFormat="1" ht="12">
      <c r="A786" s="24" t="s">
        <v>78</v>
      </c>
      <c r="B786" s="20" t="s">
        <v>49</v>
      </c>
      <c r="C786" s="23" t="s">
        <v>13</v>
      </c>
      <c r="D786" s="23" t="s">
        <v>15</v>
      </c>
      <c r="E786" s="23" t="s">
        <v>415</v>
      </c>
      <c r="F786" s="23" t="s">
        <v>77</v>
      </c>
      <c r="G786" s="100">
        <f t="shared" si="183"/>
        <v>50</v>
      </c>
      <c r="H786" s="100">
        <f t="shared" si="183"/>
        <v>0</v>
      </c>
      <c r="I786" s="100">
        <f t="shared" si="153"/>
        <v>50</v>
      </c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J786" s="46"/>
      <c r="AK786" s="46"/>
      <c r="AL786" s="46"/>
      <c r="AM786" s="46"/>
      <c r="AN786" s="46"/>
      <c r="AO786" s="46"/>
      <c r="AP786" s="46"/>
      <c r="AQ786" s="46"/>
      <c r="AR786" s="46"/>
      <c r="AS786" s="46"/>
      <c r="AT786" s="46"/>
      <c r="AU786" s="46"/>
      <c r="AV786" s="46"/>
      <c r="AW786" s="46"/>
      <c r="AX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N786" s="46"/>
      <c r="BO786" s="46"/>
      <c r="BP786" s="46"/>
      <c r="BQ786" s="46"/>
      <c r="BR786" s="46"/>
      <c r="BS786" s="46"/>
      <c r="BT786" s="46"/>
      <c r="BU786" s="46"/>
      <c r="BV786" s="46"/>
      <c r="BW786" s="46"/>
      <c r="BX786" s="46"/>
      <c r="BY786" s="46"/>
      <c r="BZ786" s="46"/>
      <c r="CA786" s="46"/>
      <c r="CB786" s="46"/>
      <c r="CC786" s="46"/>
      <c r="CD786" s="46"/>
      <c r="CE786" s="46"/>
      <c r="CF786" s="46"/>
      <c r="CG786" s="46"/>
      <c r="CH786" s="46"/>
    </row>
    <row r="787" spans="1:86" s="2" customFormat="1" ht="12">
      <c r="A787" s="24" t="s">
        <v>83</v>
      </c>
      <c r="B787" s="20" t="s">
        <v>49</v>
      </c>
      <c r="C787" s="23" t="s">
        <v>13</v>
      </c>
      <c r="D787" s="23" t="s">
        <v>15</v>
      </c>
      <c r="E787" s="23" t="s">
        <v>415</v>
      </c>
      <c r="F787" s="23" t="s">
        <v>82</v>
      </c>
      <c r="G787" s="100">
        <v>50</v>
      </c>
      <c r="H787" s="103"/>
      <c r="I787" s="100">
        <f t="shared" si="153"/>
        <v>50</v>
      </c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J787" s="46"/>
      <c r="AK787" s="46"/>
      <c r="AL787" s="46"/>
      <c r="AM787" s="46"/>
      <c r="AN787" s="46"/>
      <c r="AO787" s="46"/>
      <c r="AP787" s="46"/>
      <c r="AQ787" s="46"/>
      <c r="AR787" s="46"/>
      <c r="AS787" s="46"/>
      <c r="AT787" s="46"/>
      <c r="AU787" s="46"/>
      <c r="AV787" s="46"/>
      <c r="AW787" s="46"/>
      <c r="AX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N787" s="46"/>
      <c r="BO787" s="46"/>
      <c r="BP787" s="46"/>
      <c r="BQ787" s="46"/>
      <c r="BR787" s="46"/>
      <c r="BS787" s="46"/>
      <c r="BT787" s="46"/>
      <c r="BU787" s="46"/>
      <c r="BV787" s="46"/>
      <c r="BW787" s="46"/>
      <c r="BX787" s="46"/>
      <c r="BY787" s="46"/>
      <c r="BZ787" s="46"/>
      <c r="CA787" s="46"/>
      <c r="CB787" s="46"/>
      <c r="CC787" s="46"/>
      <c r="CD787" s="46"/>
      <c r="CE787" s="46"/>
      <c r="CF787" s="46"/>
      <c r="CG787" s="46"/>
      <c r="CH787" s="46"/>
    </row>
    <row r="788" spans="1:86" s="2" customFormat="1" ht="12">
      <c r="A788" s="21" t="s">
        <v>486</v>
      </c>
      <c r="B788" s="80" t="s">
        <v>49</v>
      </c>
      <c r="C788" s="81" t="s">
        <v>13</v>
      </c>
      <c r="D788" s="81" t="s">
        <v>15</v>
      </c>
      <c r="E788" s="81" t="s">
        <v>416</v>
      </c>
      <c r="F788" s="81"/>
      <c r="G788" s="102">
        <f>G789</f>
        <v>2563</v>
      </c>
      <c r="H788" s="102">
        <f t="shared" ref="H788" si="184">H789</f>
        <v>0</v>
      </c>
      <c r="I788" s="100">
        <f t="shared" si="153"/>
        <v>2563</v>
      </c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J788" s="46"/>
      <c r="AK788" s="46"/>
      <c r="AL788" s="46"/>
      <c r="AM788" s="46"/>
      <c r="AN788" s="46"/>
      <c r="AO788" s="46"/>
      <c r="AP788" s="46"/>
      <c r="AQ788" s="46"/>
      <c r="AR788" s="46"/>
      <c r="AS788" s="46"/>
      <c r="AT788" s="46"/>
      <c r="AU788" s="46"/>
      <c r="AV788" s="46"/>
      <c r="AW788" s="46"/>
      <c r="AX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N788" s="46"/>
      <c r="BO788" s="46"/>
      <c r="BP788" s="46"/>
      <c r="BQ788" s="46"/>
      <c r="BR788" s="46"/>
      <c r="BS788" s="46"/>
      <c r="BT788" s="46"/>
      <c r="BU788" s="46"/>
      <c r="BV788" s="46"/>
      <c r="BW788" s="46"/>
      <c r="BX788" s="46"/>
      <c r="BY788" s="46"/>
      <c r="BZ788" s="46"/>
      <c r="CA788" s="46"/>
      <c r="CB788" s="46"/>
      <c r="CC788" s="46"/>
      <c r="CD788" s="46"/>
      <c r="CE788" s="46"/>
      <c r="CF788" s="46"/>
      <c r="CG788" s="46"/>
      <c r="CH788" s="46"/>
    </row>
    <row r="789" spans="1:86" s="2" customFormat="1" ht="36">
      <c r="A789" s="88" t="s">
        <v>242</v>
      </c>
      <c r="B789" s="20" t="s">
        <v>49</v>
      </c>
      <c r="C789" s="23" t="s">
        <v>13</v>
      </c>
      <c r="D789" s="23" t="s">
        <v>15</v>
      </c>
      <c r="E789" s="23" t="s">
        <v>417</v>
      </c>
      <c r="F789" s="23"/>
      <c r="G789" s="100">
        <f>G790+G792</f>
        <v>2563</v>
      </c>
      <c r="H789" s="100">
        <f t="shared" ref="H789" si="185">H790+H792</f>
        <v>0</v>
      </c>
      <c r="I789" s="100">
        <f t="shared" si="153"/>
        <v>2563</v>
      </c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J789" s="46"/>
      <c r="AK789" s="46"/>
      <c r="AL789" s="46"/>
      <c r="AM789" s="46"/>
      <c r="AN789" s="46"/>
      <c r="AO789" s="46"/>
      <c r="AP789" s="46"/>
      <c r="AQ789" s="46"/>
      <c r="AR789" s="46"/>
      <c r="AS789" s="46"/>
      <c r="AT789" s="46"/>
      <c r="AU789" s="46"/>
      <c r="AV789" s="46"/>
      <c r="AW789" s="46"/>
      <c r="AX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N789" s="46"/>
      <c r="BO789" s="46"/>
      <c r="BP789" s="46"/>
      <c r="BQ789" s="46"/>
      <c r="BR789" s="46"/>
      <c r="BS789" s="46"/>
      <c r="BT789" s="46"/>
      <c r="BU789" s="46"/>
      <c r="BV789" s="46"/>
      <c r="BW789" s="46"/>
      <c r="BX789" s="46"/>
      <c r="BY789" s="46"/>
      <c r="BZ789" s="46"/>
      <c r="CA789" s="46"/>
      <c r="CB789" s="46"/>
      <c r="CC789" s="46"/>
      <c r="CD789" s="46"/>
      <c r="CE789" s="46"/>
      <c r="CF789" s="46"/>
      <c r="CG789" s="46"/>
      <c r="CH789" s="46"/>
    </row>
    <row r="790" spans="1:86" s="53" customFormat="1" ht="24">
      <c r="A790" s="21" t="s">
        <v>487</v>
      </c>
      <c r="B790" s="20" t="s">
        <v>49</v>
      </c>
      <c r="C790" s="23" t="s">
        <v>13</v>
      </c>
      <c r="D790" s="23" t="s">
        <v>15</v>
      </c>
      <c r="E790" s="23" t="s">
        <v>417</v>
      </c>
      <c r="F790" s="23" t="s">
        <v>59</v>
      </c>
      <c r="G790" s="100">
        <f>G791</f>
        <v>2318</v>
      </c>
      <c r="H790" s="100">
        <f t="shared" ref="H790" si="186">H791</f>
        <v>-190</v>
      </c>
      <c r="I790" s="100">
        <f t="shared" si="153"/>
        <v>2128</v>
      </c>
      <c r="J790" s="45"/>
      <c r="K790" s="45"/>
      <c r="L790" s="45"/>
      <c r="M790" s="45"/>
      <c r="N790" s="65"/>
      <c r="O790" s="65"/>
      <c r="P790" s="65"/>
      <c r="Q790" s="65"/>
      <c r="R790" s="65"/>
      <c r="S790" s="65"/>
      <c r="T790" s="65"/>
      <c r="U790" s="65"/>
      <c r="V790" s="65"/>
      <c r="W790" s="65"/>
      <c r="X790" s="65"/>
      <c r="Y790" s="65"/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65"/>
      <c r="AS790" s="65"/>
      <c r="AT790" s="65"/>
      <c r="AU790" s="65"/>
      <c r="AV790" s="65"/>
      <c r="AW790" s="65"/>
      <c r="AX790" s="65"/>
      <c r="AY790" s="65"/>
      <c r="AZ790" s="65"/>
      <c r="BA790" s="65"/>
      <c r="BB790" s="65"/>
      <c r="BC790" s="65"/>
      <c r="BD790" s="65"/>
      <c r="BE790" s="65"/>
      <c r="BF790" s="65"/>
      <c r="BG790" s="65"/>
      <c r="BH790" s="65"/>
      <c r="BI790" s="65"/>
      <c r="BJ790" s="65"/>
      <c r="BK790" s="65"/>
      <c r="BL790" s="65"/>
      <c r="BM790" s="65"/>
      <c r="BN790" s="65"/>
      <c r="BO790" s="65"/>
      <c r="BP790" s="65"/>
      <c r="BQ790" s="65"/>
      <c r="BR790" s="65"/>
      <c r="BS790" s="65"/>
      <c r="BT790" s="65"/>
      <c r="BU790" s="65"/>
      <c r="BV790" s="65"/>
      <c r="BW790" s="65"/>
      <c r="BX790" s="65"/>
      <c r="BY790" s="65"/>
      <c r="BZ790" s="65"/>
      <c r="CA790" s="65"/>
      <c r="CB790" s="65"/>
      <c r="CC790" s="65"/>
      <c r="CD790" s="65"/>
      <c r="CE790" s="65"/>
      <c r="CF790" s="65"/>
      <c r="CG790" s="65"/>
      <c r="CH790" s="65"/>
    </row>
    <row r="791" spans="1:86" s="2" customFormat="1" ht="12">
      <c r="A791" s="21" t="s">
        <v>62</v>
      </c>
      <c r="B791" s="20" t="s">
        <v>49</v>
      </c>
      <c r="C791" s="23" t="s">
        <v>13</v>
      </c>
      <c r="D791" s="23" t="s">
        <v>15</v>
      </c>
      <c r="E791" s="23" t="s">
        <v>417</v>
      </c>
      <c r="F791" s="23" t="s">
        <v>61</v>
      </c>
      <c r="G791" s="100">
        <v>2318</v>
      </c>
      <c r="H791" s="103">
        <f>-190</f>
        <v>-190</v>
      </c>
      <c r="I791" s="100">
        <f t="shared" si="153"/>
        <v>2128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</row>
    <row r="792" spans="1:86" s="2" customFormat="1" ht="12">
      <c r="A792" s="21" t="s">
        <v>489</v>
      </c>
      <c r="B792" s="20" t="s">
        <v>49</v>
      </c>
      <c r="C792" s="23" t="s">
        <v>13</v>
      </c>
      <c r="D792" s="23" t="s">
        <v>15</v>
      </c>
      <c r="E792" s="23" t="s">
        <v>417</v>
      </c>
      <c r="F792" s="23" t="s">
        <v>66</v>
      </c>
      <c r="G792" s="100">
        <f>G793</f>
        <v>245</v>
      </c>
      <c r="H792" s="100">
        <f t="shared" ref="H792" si="187">H793</f>
        <v>190</v>
      </c>
      <c r="I792" s="100">
        <f t="shared" si="153"/>
        <v>435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6" s="2" customFormat="1" ht="12">
      <c r="A793" s="21" t="s">
        <v>87</v>
      </c>
      <c r="B793" s="20" t="s">
        <v>49</v>
      </c>
      <c r="C793" s="23" t="s">
        <v>13</v>
      </c>
      <c r="D793" s="23" t="s">
        <v>15</v>
      </c>
      <c r="E793" s="23" t="s">
        <v>417</v>
      </c>
      <c r="F793" s="23" t="s">
        <v>67</v>
      </c>
      <c r="G793" s="100">
        <v>245</v>
      </c>
      <c r="H793" s="103">
        <f>190</f>
        <v>190</v>
      </c>
      <c r="I793" s="100">
        <f t="shared" si="153"/>
        <v>435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6" s="6" customFormat="1" ht="12">
      <c r="A794" s="15" t="s">
        <v>31</v>
      </c>
      <c r="B794" s="16" t="s">
        <v>49</v>
      </c>
      <c r="C794" s="26" t="s">
        <v>45</v>
      </c>
      <c r="D794" s="26"/>
      <c r="E794" s="26"/>
      <c r="F794" s="26"/>
      <c r="G794" s="98">
        <f t="shared" ref="G794:H798" si="188">G795</f>
        <v>200</v>
      </c>
      <c r="H794" s="98">
        <f t="shared" si="188"/>
        <v>0</v>
      </c>
      <c r="I794" s="98">
        <f t="shared" si="153"/>
        <v>200</v>
      </c>
      <c r="J794" s="46"/>
      <c r="K794" s="46"/>
      <c r="L794" s="46"/>
      <c r="M794" s="46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79"/>
      <c r="Y794" s="79"/>
      <c r="Z794" s="79"/>
      <c r="AA794" s="79"/>
      <c r="AB794" s="79"/>
      <c r="AC794" s="79"/>
      <c r="AD794" s="79"/>
      <c r="AE794" s="79"/>
      <c r="AF794" s="79"/>
      <c r="AG794" s="79"/>
      <c r="AH794" s="79"/>
      <c r="AI794" s="79"/>
      <c r="AJ794" s="79"/>
      <c r="AK794" s="79"/>
      <c r="AL794" s="79"/>
      <c r="AM794" s="79"/>
      <c r="AN794" s="79"/>
      <c r="AO794" s="79"/>
      <c r="AP794" s="79"/>
      <c r="AQ794" s="79"/>
      <c r="AR794" s="79"/>
      <c r="AS794" s="79"/>
      <c r="AT794" s="79"/>
      <c r="AU794" s="79"/>
      <c r="AV794" s="79"/>
      <c r="AW794" s="79"/>
      <c r="AX794" s="79"/>
      <c r="AY794" s="79"/>
      <c r="AZ794" s="79"/>
      <c r="BA794" s="79"/>
      <c r="BB794" s="79"/>
      <c r="BC794" s="79"/>
      <c r="BD794" s="79"/>
      <c r="BE794" s="79"/>
      <c r="BF794" s="79"/>
      <c r="BG794" s="79"/>
      <c r="BH794" s="79"/>
      <c r="BI794" s="79"/>
      <c r="BJ794" s="79"/>
      <c r="BK794" s="79"/>
      <c r="BL794" s="79"/>
      <c r="BM794" s="79"/>
      <c r="BN794" s="79"/>
      <c r="BO794" s="79"/>
      <c r="BP794" s="79"/>
      <c r="BQ794" s="79"/>
      <c r="BR794" s="79"/>
      <c r="BS794" s="79"/>
      <c r="BT794" s="79"/>
      <c r="BU794" s="79"/>
      <c r="BV794" s="79"/>
      <c r="BW794" s="79"/>
      <c r="BX794" s="79"/>
      <c r="BY794" s="79"/>
      <c r="BZ794" s="79"/>
      <c r="CA794" s="79"/>
      <c r="CB794" s="79"/>
      <c r="CC794" s="79"/>
      <c r="CD794" s="79"/>
      <c r="CE794" s="79"/>
      <c r="CF794" s="79"/>
      <c r="CG794" s="79"/>
      <c r="CH794" s="79"/>
    </row>
    <row r="795" spans="1:86" s="53" customFormat="1" ht="12">
      <c r="A795" s="33" t="s">
        <v>55</v>
      </c>
      <c r="B795" s="18" t="s">
        <v>49</v>
      </c>
      <c r="C795" s="42" t="s">
        <v>45</v>
      </c>
      <c r="D795" s="42" t="s">
        <v>5</v>
      </c>
      <c r="E795" s="42"/>
      <c r="F795" s="42"/>
      <c r="G795" s="99">
        <f t="shared" si="188"/>
        <v>200</v>
      </c>
      <c r="H795" s="99">
        <f t="shared" si="188"/>
        <v>0</v>
      </c>
      <c r="I795" s="99">
        <f t="shared" si="153"/>
        <v>200</v>
      </c>
      <c r="J795" s="45"/>
      <c r="K795" s="45"/>
      <c r="L795" s="45"/>
      <c r="M795" s="45"/>
      <c r="N795" s="65"/>
      <c r="O795" s="65"/>
      <c r="P795" s="65"/>
      <c r="Q795" s="65"/>
      <c r="R795" s="65"/>
      <c r="S795" s="65"/>
      <c r="T795" s="65"/>
      <c r="U795" s="65"/>
      <c r="V795" s="65"/>
      <c r="W795" s="65"/>
      <c r="X795" s="65"/>
      <c r="Y795" s="65"/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65"/>
      <c r="AS795" s="65"/>
      <c r="AT795" s="65"/>
      <c r="AU795" s="65"/>
      <c r="AV795" s="65"/>
      <c r="AW795" s="65"/>
      <c r="AX795" s="65"/>
      <c r="AY795" s="65"/>
      <c r="AZ795" s="65"/>
      <c r="BA795" s="65"/>
      <c r="BB795" s="65"/>
      <c r="BC795" s="65"/>
      <c r="BD795" s="65"/>
      <c r="BE795" s="65"/>
      <c r="BF795" s="65"/>
      <c r="BG795" s="65"/>
      <c r="BH795" s="65"/>
      <c r="BI795" s="65"/>
      <c r="BJ795" s="65"/>
      <c r="BK795" s="65"/>
      <c r="BL795" s="65"/>
      <c r="BM795" s="65"/>
      <c r="BN795" s="65"/>
      <c r="BO795" s="65"/>
      <c r="BP795" s="65"/>
      <c r="BQ795" s="65"/>
      <c r="BR795" s="65"/>
      <c r="BS795" s="65"/>
      <c r="BT795" s="65"/>
      <c r="BU795" s="65"/>
      <c r="BV795" s="65"/>
      <c r="BW795" s="65"/>
      <c r="BX795" s="65"/>
      <c r="BY795" s="65"/>
      <c r="BZ795" s="65"/>
      <c r="CA795" s="65"/>
      <c r="CB795" s="65"/>
      <c r="CC795" s="65"/>
      <c r="CD795" s="65"/>
      <c r="CE795" s="65"/>
      <c r="CF795" s="65"/>
      <c r="CG795" s="65"/>
      <c r="CH795" s="65"/>
    </row>
    <row r="796" spans="1:86" s="2" customFormat="1" ht="12">
      <c r="A796" s="24" t="s">
        <v>418</v>
      </c>
      <c r="B796" s="20" t="s">
        <v>49</v>
      </c>
      <c r="C796" s="23" t="s">
        <v>45</v>
      </c>
      <c r="D796" s="23" t="s">
        <v>5</v>
      </c>
      <c r="E796" s="20" t="s">
        <v>153</v>
      </c>
      <c r="F796" s="20"/>
      <c r="G796" s="100">
        <f>G797</f>
        <v>200</v>
      </c>
      <c r="H796" s="100">
        <f>H797</f>
        <v>0</v>
      </c>
      <c r="I796" s="100">
        <f t="shared" si="153"/>
        <v>200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</row>
    <row r="797" spans="1:86" s="2" customFormat="1" ht="12">
      <c r="A797" s="24" t="s">
        <v>84</v>
      </c>
      <c r="B797" s="20" t="s">
        <v>49</v>
      </c>
      <c r="C797" s="23" t="s">
        <v>45</v>
      </c>
      <c r="D797" s="23" t="s">
        <v>5</v>
      </c>
      <c r="E797" s="20" t="s">
        <v>419</v>
      </c>
      <c r="F797" s="20"/>
      <c r="G797" s="100">
        <f t="shared" si="188"/>
        <v>200</v>
      </c>
      <c r="H797" s="100">
        <f t="shared" si="188"/>
        <v>0</v>
      </c>
      <c r="I797" s="100">
        <f t="shared" si="153"/>
        <v>200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</row>
    <row r="798" spans="1:86" s="2" customFormat="1" ht="12">
      <c r="A798" s="21" t="s">
        <v>93</v>
      </c>
      <c r="B798" s="20" t="s">
        <v>49</v>
      </c>
      <c r="C798" s="23" t="s">
        <v>45</v>
      </c>
      <c r="D798" s="23" t="s">
        <v>5</v>
      </c>
      <c r="E798" s="20" t="s">
        <v>419</v>
      </c>
      <c r="F798" s="20" t="s">
        <v>92</v>
      </c>
      <c r="G798" s="100">
        <f t="shared" si="188"/>
        <v>200</v>
      </c>
      <c r="H798" s="100">
        <f t="shared" si="188"/>
        <v>0</v>
      </c>
      <c r="I798" s="100">
        <f t="shared" si="153"/>
        <v>200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</row>
    <row r="799" spans="1:86" s="2" customFormat="1" ht="12">
      <c r="A799" s="21" t="s">
        <v>199</v>
      </c>
      <c r="B799" s="20" t="s">
        <v>49</v>
      </c>
      <c r="C799" s="23" t="s">
        <v>45</v>
      </c>
      <c r="D799" s="23" t="s">
        <v>5</v>
      </c>
      <c r="E799" s="20" t="s">
        <v>419</v>
      </c>
      <c r="F799" s="20" t="s">
        <v>200</v>
      </c>
      <c r="G799" s="100">
        <v>200</v>
      </c>
      <c r="H799" s="103"/>
      <c r="I799" s="100">
        <f t="shared" si="153"/>
        <v>200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</row>
    <row r="800" spans="1:86" s="2" customFormat="1" ht="6" customHeight="1">
      <c r="A800" s="21"/>
      <c r="B800" s="20"/>
      <c r="C800" s="23"/>
      <c r="D800" s="23"/>
      <c r="E800" s="23"/>
      <c r="F800" s="23"/>
      <c r="G800" s="100"/>
      <c r="H800" s="103"/>
      <c r="I800" s="98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J800" s="46"/>
      <c r="AK800" s="46"/>
      <c r="AL800" s="46"/>
      <c r="AM800" s="46"/>
      <c r="AN800" s="46"/>
      <c r="AO800" s="46"/>
      <c r="AP800" s="46"/>
      <c r="AQ800" s="46"/>
      <c r="AR800" s="46"/>
      <c r="AS800" s="46"/>
      <c r="AT800" s="46"/>
      <c r="AU800" s="46"/>
      <c r="AV800" s="46"/>
      <c r="AW800" s="46"/>
      <c r="AX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N800" s="46"/>
      <c r="BO800" s="46"/>
      <c r="BP800" s="46"/>
      <c r="BQ800" s="46"/>
      <c r="BR800" s="46"/>
      <c r="BS800" s="46"/>
      <c r="BT800" s="46"/>
      <c r="BU800" s="46"/>
      <c r="BV800" s="46"/>
      <c r="BW800" s="46"/>
      <c r="BX800" s="46"/>
      <c r="BY800" s="46"/>
      <c r="BZ800" s="46"/>
      <c r="CA800" s="46"/>
      <c r="CB800" s="46"/>
      <c r="CC800" s="46"/>
      <c r="CD800" s="46"/>
      <c r="CE800" s="46"/>
      <c r="CF800" s="46"/>
      <c r="CG800" s="46"/>
      <c r="CH800" s="46"/>
    </row>
    <row r="801" spans="1:86" s="2" customFormat="1">
      <c r="A801" s="62" t="s">
        <v>116</v>
      </c>
      <c r="B801" s="16" t="s">
        <v>50</v>
      </c>
      <c r="C801" s="27"/>
      <c r="D801" s="27"/>
      <c r="E801" s="27"/>
      <c r="F801" s="27"/>
      <c r="G801" s="98">
        <f>G802+G843+G850+G874+G862</f>
        <v>39461.700000000004</v>
      </c>
      <c r="H801" s="98">
        <f>H802+H843+H850+H874+H862</f>
        <v>-571.9</v>
      </c>
      <c r="I801" s="98">
        <f t="shared" si="153"/>
        <v>38889.800000000003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</row>
    <row r="802" spans="1:86" s="2" customFormat="1" ht="12">
      <c r="A802" s="28" t="s">
        <v>1</v>
      </c>
      <c r="B802" s="16" t="s">
        <v>50</v>
      </c>
      <c r="C802" s="16" t="s">
        <v>5</v>
      </c>
      <c r="D802" s="27"/>
      <c r="E802" s="27"/>
      <c r="F802" s="27"/>
      <c r="G802" s="98">
        <f>G803+G810+G825+G830+G820</f>
        <v>10732.699999999999</v>
      </c>
      <c r="H802" s="98">
        <f t="shared" ref="H802" si="189">H803+H810+H825+H830+H820</f>
        <v>-944</v>
      </c>
      <c r="I802" s="98">
        <f t="shared" si="153"/>
        <v>9788.6999999999989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</row>
    <row r="803" spans="1:86" s="3" customFormat="1" ht="24">
      <c r="A803" s="22" t="s">
        <v>56</v>
      </c>
      <c r="B803" s="18" t="s">
        <v>50</v>
      </c>
      <c r="C803" s="18" t="s">
        <v>5</v>
      </c>
      <c r="D803" s="18" t="s">
        <v>14</v>
      </c>
      <c r="E803" s="18"/>
      <c r="F803" s="18"/>
      <c r="G803" s="99">
        <f t="shared" ref="G803:H808" si="190">G804</f>
        <v>612.5</v>
      </c>
      <c r="H803" s="99">
        <f t="shared" si="190"/>
        <v>0</v>
      </c>
      <c r="I803" s="99">
        <f t="shared" si="153"/>
        <v>612.5</v>
      </c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  <c r="AC803" s="47"/>
      <c r="AD803" s="47"/>
      <c r="AE803" s="47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  <c r="BE803" s="47"/>
      <c r="BF803" s="47"/>
      <c r="BG803" s="47"/>
      <c r="BH803" s="47"/>
      <c r="BI803" s="47"/>
      <c r="BJ803" s="47"/>
      <c r="BK803" s="47"/>
      <c r="BL803" s="47"/>
      <c r="BM803" s="47"/>
      <c r="BN803" s="47"/>
      <c r="BO803" s="47"/>
      <c r="BP803" s="47"/>
      <c r="BQ803" s="47"/>
      <c r="BR803" s="47"/>
      <c r="BS803" s="47"/>
      <c r="BT803" s="47"/>
      <c r="BU803" s="47"/>
      <c r="BV803" s="47"/>
      <c r="BW803" s="47"/>
      <c r="BX803" s="47"/>
      <c r="BY803" s="47"/>
      <c r="BZ803" s="47"/>
      <c r="CA803" s="47"/>
      <c r="CB803" s="47"/>
      <c r="CC803" s="47"/>
      <c r="CD803" s="47"/>
      <c r="CE803" s="47"/>
      <c r="CF803" s="47"/>
      <c r="CG803" s="47"/>
      <c r="CH803" s="47"/>
    </row>
    <row r="804" spans="1:86" s="3" customFormat="1" ht="15.75" customHeight="1">
      <c r="A804" s="21" t="s">
        <v>397</v>
      </c>
      <c r="B804" s="20" t="s">
        <v>50</v>
      </c>
      <c r="C804" s="20" t="s">
        <v>5</v>
      </c>
      <c r="D804" s="20" t="s">
        <v>14</v>
      </c>
      <c r="E804" s="20" t="s">
        <v>174</v>
      </c>
      <c r="F804" s="19"/>
      <c r="G804" s="100">
        <f t="shared" si="190"/>
        <v>612.5</v>
      </c>
      <c r="H804" s="100">
        <f t="shared" si="190"/>
        <v>0</v>
      </c>
      <c r="I804" s="100">
        <f t="shared" si="153"/>
        <v>612.5</v>
      </c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  <c r="AC804" s="47"/>
      <c r="AD804" s="47"/>
      <c r="AE804" s="47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  <c r="BE804" s="47"/>
      <c r="BF804" s="47"/>
      <c r="BG804" s="47"/>
      <c r="BH804" s="47"/>
      <c r="BI804" s="47"/>
      <c r="BJ804" s="47"/>
      <c r="BK804" s="47"/>
      <c r="BL804" s="47"/>
      <c r="BM804" s="47"/>
      <c r="BN804" s="47"/>
      <c r="BO804" s="47"/>
      <c r="BP804" s="47"/>
      <c r="BQ804" s="47"/>
      <c r="BR804" s="47"/>
      <c r="BS804" s="47"/>
      <c r="BT804" s="47"/>
      <c r="BU804" s="47"/>
      <c r="BV804" s="47"/>
      <c r="BW804" s="47"/>
      <c r="BX804" s="47"/>
      <c r="BY804" s="47"/>
      <c r="BZ804" s="47"/>
      <c r="CA804" s="47"/>
      <c r="CB804" s="47"/>
      <c r="CC804" s="47"/>
      <c r="CD804" s="47"/>
      <c r="CE804" s="47"/>
      <c r="CF804" s="47"/>
      <c r="CG804" s="47"/>
      <c r="CH804" s="47"/>
    </row>
    <row r="805" spans="1:86" s="3" customFormat="1" ht="15.75" customHeight="1">
      <c r="A805" s="21" t="s">
        <v>398</v>
      </c>
      <c r="B805" s="20" t="s">
        <v>50</v>
      </c>
      <c r="C805" s="20" t="s">
        <v>5</v>
      </c>
      <c r="D805" s="20" t="s">
        <v>14</v>
      </c>
      <c r="E805" s="20" t="s">
        <v>175</v>
      </c>
      <c r="F805" s="20"/>
      <c r="G805" s="100">
        <f t="shared" si="190"/>
        <v>612.5</v>
      </c>
      <c r="H805" s="100">
        <f t="shared" si="190"/>
        <v>0</v>
      </c>
      <c r="I805" s="100">
        <f t="shared" si="153"/>
        <v>612.5</v>
      </c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  <c r="AC805" s="47"/>
      <c r="AD805" s="47"/>
      <c r="AE805" s="47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  <c r="BE805" s="47"/>
      <c r="BF805" s="47"/>
      <c r="BG805" s="47"/>
      <c r="BH805" s="47"/>
      <c r="BI805" s="47"/>
      <c r="BJ805" s="47"/>
      <c r="BK805" s="47"/>
      <c r="BL805" s="47"/>
      <c r="BM805" s="47"/>
      <c r="BN805" s="47"/>
      <c r="BO805" s="47"/>
      <c r="BP805" s="47"/>
      <c r="BQ805" s="47"/>
      <c r="BR805" s="47"/>
      <c r="BS805" s="47"/>
      <c r="BT805" s="47"/>
      <c r="BU805" s="47"/>
      <c r="BV805" s="47"/>
      <c r="BW805" s="47"/>
      <c r="BX805" s="47"/>
      <c r="BY805" s="47"/>
      <c r="BZ805" s="47"/>
      <c r="CA805" s="47"/>
      <c r="CB805" s="47"/>
      <c r="CC805" s="47"/>
      <c r="CD805" s="47"/>
      <c r="CE805" s="47"/>
      <c r="CF805" s="47"/>
      <c r="CG805" s="47"/>
      <c r="CH805" s="47"/>
    </row>
    <row r="806" spans="1:86" s="3" customFormat="1">
      <c r="A806" s="21" t="s">
        <v>486</v>
      </c>
      <c r="B806" s="20" t="s">
        <v>50</v>
      </c>
      <c r="C806" s="20" t="s">
        <v>5</v>
      </c>
      <c r="D806" s="20" t="s">
        <v>14</v>
      </c>
      <c r="E806" s="20" t="s">
        <v>393</v>
      </c>
      <c r="F806" s="20"/>
      <c r="G806" s="100">
        <f t="shared" si="190"/>
        <v>612.5</v>
      </c>
      <c r="H806" s="100">
        <f t="shared" si="190"/>
        <v>0</v>
      </c>
      <c r="I806" s="100">
        <f t="shared" si="153"/>
        <v>612.5</v>
      </c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  <c r="AC806" s="47"/>
      <c r="AD806" s="47"/>
      <c r="AE806" s="47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  <c r="BE806" s="47"/>
      <c r="BF806" s="47"/>
      <c r="BG806" s="47"/>
      <c r="BH806" s="47"/>
      <c r="BI806" s="47"/>
      <c r="BJ806" s="47"/>
      <c r="BK806" s="47"/>
      <c r="BL806" s="47"/>
      <c r="BM806" s="47"/>
      <c r="BN806" s="47"/>
      <c r="BO806" s="47"/>
      <c r="BP806" s="47"/>
      <c r="BQ806" s="47"/>
      <c r="BR806" s="47"/>
      <c r="BS806" s="47"/>
      <c r="BT806" s="47"/>
      <c r="BU806" s="47"/>
      <c r="BV806" s="47"/>
      <c r="BW806" s="47"/>
      <c r="BX806" s="47"/>
      <c r="BY806" s="47"/>
      <c r="BZ806" s="47"/>
      <c r="CA806" s="47"/>
      <c r="CB806" s="47"/>
      <c r="CC806" s="47"/>
      <c r="CD806" s="47"/>
      <c r="CE806" s="47"/>
      <c r="CF806" s="47"/>
      <c r="CG806" s="47"/>
      <c r="CH806" s="47"/>
    </row>
    <row r="807" spans="1:86" s="3" customFormat="1" ht="24">
      <c r="A807" s="21" t="s">
        <v>377</v>
      </c>
      <c r="B807" s="20" t="s">
        <v>50</v>
      </c>
      <c r="C807" s="20" t="s">
        <v>5</v>
      </c>
      <c r="D807" s="20" t="s">
        <v>14</v>
      </c>
      <c r="E807" s="20" t="s">
        <v>378</v>
      </c>
      <c r="F807" s="20"/>
      <c r="G807" s="100">
        <f t="shared" si="190"/>
        <v>612.5</v>
      </c>
      <c r="H807" s="100">
        <f t="shared" si="190"/>
        <v>0</v>
      </c>
      <c r="I807" s="100">
        <f t="shared" si="153"/>
        <v>612.5</v>
      </c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  <c r="BE807" s="47"/>
      <c r="BF807" s="47"/>
      <c r="BG807" s="47"/>
      <c r="BH807" s="47"/>
      <c r="BI807" s="47"/>
      <c r="BJ807" s="47"/>
      <c r="BK807" s="47"/>
      <c r="BL807" s="47"/>
      <c r="BM807" s="47"/>
      <c r="BN807" s="47"/>
      <c r="BO807" s="47"/>
      <c r="BP807" s="47"/>
      <c r="BQ807" s="47"/>
      <c r="BR807" s="47"/>
      <c r="BS807" s="47"/>
      <c r="BT807" s="47"/>
      <c r="BU807" s="47"/>
      <c r="BV807" s="47"/>
      <c r="BW807" s="47"/>
      <c r="BX807" s="47"/>
      <c r="BY807" s="47"/>
      <c r="BZ807" s="47"/>
      <c r="CA807" s="47"/>
      <c r="CB807" s="47"/>
      <c r="CC807" s="47"/>
      <c r="CD807" s="47"/>
      <c r="CE807" s="47"/>
      <c r="CF807" s="47"/>
      <c r="CG807" s="47"/>
      <c r="CH807" s="47"/>
    </row>
    <row r="808" spans="1:86" s="3" customFormat="1">
      <c r="A808" s="21" t="s">
        <v>101</v>
      </c>
      <c r="B808" s="20" t="s">
        <v>50</v>
      </c>
      <c r="C808" s="20" t="s">
        <v>5</v>
      </c>
      <c r="D808" s="20" t="s">
        <v>14</v>
      </c>
      <c r="E808" s="20" t="s">
        <v>378</v>
      </c>
      <c r="F808" s="20" t="s">
        <v>99</v>
      </c>
      <c r="G808" s="100">
        <f t="shared" si="190"/>
        <v>612.5</v>
      </c>
      <c r="H808" s="100">
        <f t="shared" si="190"/>
        <v>0</v>
      </c>
      <c r="I808" s="100">
        <f t="shared" ref="I808:I871" si="191">G808+H808</f>
        <v>612.5</v>
      </c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  <c r="BE808" s="47"/>
      <c r="BF808" s="47"/>
      <c r="BG808" s="47"/>
      <c r="BH808" s="47"/>
      <c r="BI808" s="47"/>
      <c r="BJ808" s="47"/>
      <c r="BK808" s="47"/>
      <c r="BL808" s="47"/>
      <c r="BM808" s="47"/>
      <c r="BN808" s="47"/>
      <c r="BO808" s="47"/>
      <c r="BP808" s="47"/>
      <c r="BQ808" s="47"/>
      <c r="BR808" s="47"/>
      <c r="BS808" s="47"/>
      <c r="BT808" s="47"/>
      <c r="BU808" s="47"/>
      <c r="BV808" s="47"/>
      <c r="BW808" s="47"/>
      <c r="BX808" s="47"/>
      <c r="BY808" s="47"/>
      <c r="BZ808" s="47"/>
      <c r="CA808" s="47"/>
      <c r="CB808" s="47"/>
      <c r="CC808" s="47"/>
      <c r="CD808" s="47"/>
      <c r="CE808" s="47"/>
      <c r="CF808" s="47"/>
      <c r="CG808" s="47"/>
      <c r="CH808" s="47"/>
    </row>
    <row r="809" spans="1:86" s="3" customFormat="1">
      <c r="A809" s="67" t="s">
        <v>102</v>
      </c>
      <c r="B809" s="51" t="s">
        <v>50</v>
      </c>
      <c r="C809" s="51" t="s">
        <v>5</v>
      </c>
      <c r="D809" s="51" t="s">
        <v>14</v>
      </c>
      <c r="E809" s="20" t="s">
        <v>378</v>
      </c>
      <c r="F809" s="51" t="s">
        <v>100</v>
      </c>
      <c r="G809" s="108">
        <v>612.5</v>
      </c>
      <c r="H809" s="103"/>
      <c r="I809" s="100">
        <f t="shared" si="191"/>
        <v>612.5</v>
      </c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  <c r="BE809" s="47"/>
      <c r="BF809" s="47"/>
      <c r="BG809" s="47"/>
      <c r="BH809" s="47"/>
      <c r="BI809" s="47"/>
      <c r="BJ809" s="47"/>
      <c r="BK809" s="47"/>
      <c r="BL809" s="47"/>
      <c r="BM809" s="47"/>
      <c r="BN809" s="47"/>
      <c r="BO809" s="47"/>
      <c r="BP809" s="47"/>
      <c r="BQ809" s="47"/>
      <c r="BR809" s="47"/>
      <c r="BS809" s="47"/>
      <c r="BT809" s="47"/>
      <c r="BU809" s="47"/>
      <c r="BV809" s="47"/>
      <c r="BW809" s="47"/>
      <c r="BX809" s="47"/>
      <c r="BY809" s="47"/>
      <c r="BZ809" s="47"/>
      <c r="CA809" s="47"/>
      <c r="CB809" s="47"/>
      <c r="CC809" s="47"/>
      <c r="CD809" s="47"/>
      <c r="CE809" s="47"/>
      <c r="CF809" s="47"/>
      <c r="CG809" s="47"/>
      <c r="CH809" s="47"/>
    </row>
    <row r="810" spans="1:86" s="3" customFormat="1" ht="24">
      <c r="A810" s="22" t="s">
        <v>29</v>
      </c>
      <c r="B810" s="18" t="s">
        <v>50</v>
      </c>
      <c r="C810" s="18" t="s">
        <v>5</v>
      </c>
      <c r="D810" s="18" t="s">
        <v>15</v>
      </c>
      <c r="E810" s="18"/>
      <c r="F810" s="18"/>
      <c r="G810" s="99">
        <f t="shared" ref="G810:H812" si="192">G811</f>
        <v>7479.5999999999995</v>
      </c>
      <c r="H810" s="99">
        <f t="shared" si="192"/>
        <v>0</v>
      </c>
      <c r="I810" s="99">
        <f t="shared" si="191"/>
        <v>7479.5999999999995</v>
      </c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  <c r="BE810" s="47"/>
      <c r="BF810" s="47"/>
      <c r="BG810" s="47"/>
      <c r="BH810" s="47"/>
      <c r="BI810" s="47"/>
      <c r="BJ810" s="47"/>
      <c r="BK810" s="47"/>
      <c r="BL810" s="47"/>
      <c r="BM810" s="47"/>
      <c r="BN810" s="47"/>
      <c r="BO810" s="47"/>
      <c r="BP810" s="47"/>
      <c r="BQ810" s="47"/>
      <c r="BR810" s="47"/>
      <c r="BS810" s="47"/>
      <c r="BT810" s="47"/>
      <c r="BU810" s="47"/>
      <c r="BV810" s="47"/>
      <c r="BW810" s="47"/>
      <c r="BX810" s="47"/>
      <c r="BY810" s="47"/>
      <c r="BZ810" s="47"/>
      <c r="CA810" s="47"/>
      <c r="CB810" s="47"/>
      <c r="CC810" s="47"/>
      <c r="CD810" s="47"/>
      <c r="CE810" s="47"/>
      <c r="CF810" s="47"/>
      <c r="CG810" s="47"/>
      <c r="CH810" s="47"/>
    </row>
    <row r="811" spans="1:86" s="3" customFormat="1" ht="14.25" customHeight="1">
      <c r="A811" s="21" t="s">
        <v>397</v>
      </c>
      <c r="B811" s="20" t="s">
        <v>50</v>
      </c>
      <c r="C811" s="20" t="s">
        <v>5</v>
      </c>
      <c r="D811" s="20" t="s">
        <v>15</v>
      </c>
      <c r="E811" s="20" t="s">
        <v>174</v>
      </c>
      <c r="F811" s="20"/>
      <c r="G811" s="100">
        <f t="shared" si="192"/>
        <v>7479.5999999999995</v>
      </c>
      <c r="H811" s="100">
        <f t="shared" si="192"/>
        <v>0</v>
      </c>
      <c r="I811" s="100">
        <f t="shared" si="191"/>
        <v>7479.5999999999995</v>
      </c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  <c r="BE811" s="47"/>
      <c r="BF811" s="47"/>
      <c r="BG811" s="47"/>
      <c r="BH811" s="47"/>
      <c r="BI811" s="47"/>
      <c r="BJ811" s="47"/>
      <c r="BK811" s="47"/>
      <c r="BL811" s="47"/>
      <c r="BM811" s="47"/>
      <c r="BN811" s="47"/>
      <c r="BO811" s="47"/>
      <c r="BP811" s="47"/>
      <c r="BQ811" s="47"/>
      <c r="BR811" s="47"/>
      <c r="BS811" s="47"/>
      <c r="BT811" s="47"/>
      <c r="BU811" s="47"/>
      <c r="BV811" s="47"/>
      <c r="BW811" s="47"/>
      <c r="BX811" s="47"/>
      <c r="BY811" s="47"/>
      <c r="BZ811" s="47"/>
      <c r="CA811" s="47"/>
      <c r="CB811" s="47"/>
      <c r="CC811" s="47"/>
      <c r="CD811" s="47"/>
      <c r="CE811" s="47"/>
      <c r="CF811" s="47"/>
      <c r="CG811" s="47"/>
      <c r="CH811" s="47"/>
    </row>
    <row r="812" spans="1:86" s="12" customFormat="1" ht="14.25" customHeight="1">
      <c r="A812" s="21" t="s">
        <v>398</v>
      </c>
      <c r="B812" s="20" t="s">
        <v>50</v>
      </c>
      <c r="C812" s="20" t="s">
        <v>5</v>
      </c>
      <c r="D812" s="20" t="s">
        <v>15</v>
      </c>
      <c r="E812" s="20" t="s">
        <v>175</v>
      </c>
      <c r="F812" s="20"/>
      <c r="G812" s="100">
        <f t="shared" si="192"/>
        <v>7479.5999999999995</v>
      </c>
      <c r="H812" s="100">
        <f t="shared" si="192"/>
        <v>0</v>
      </c>
      <c r="I812" s="100">
        <f t="shared" si="191"/>
        <v>7479.5999999999995</v>
      </c>
      <c r="J812" s="47"/>
      <c r="K812" s="47"/>
      <c r="L812" s="47"/>
      <c r="M812" s="47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  <c r="AA812" s="49"/>
      <c r="AB812" s="49"/>
      <c r="AC812" s="49"/>
      <c r="AD812" s="49"/>
      <c r="AE812" s="49"/>
      <c r="AF812" s="49"/>
      <c r="AG812" s="49"/>
      <c r="AH812" s="49"/>
      <c r="AI812" s="49"/>
      <c r="AJ812" s="49"/>
      <c r="AK812" s="49"/>
      <c r="AL812" s="49"/>
      <c r="AM812" s="49"/>
      <c r="AN812" s="49"/>
      <c r="AO812" s="49"/>
      <c r="AP812" s="49"/>
      <c r="AQ812" s="49"/>
      <c r="AR812" s="49"/>
      <c r="AS812" s="49"/>
      <c r="AT812" s="49"/>
      <c r="AU812" s="49"/>
      <c r="AV812" s="49"/>
      <c r="AW812" s="49"/>
      <c r="AX812" s="49"/>
      <c r="AY812" s="49"/>
      <c r="AZ812" s="49"/>
      <c r="BA812" s="49"/>
      <c r="BB812" s="49"/>
      <c r="BC812" s="49"/>
      <c r="BD812" s="49"/>
      <c r="BE812" s="49"/>
      <c r="BF812" s="49"/>
      <c r="BG812" s="49"/>
      <c r="BH812" s="49"/>
      <c r="BI812" s="49"/>
      <c r="BJ812" s="49"/>
      <c r="BK812" s="49"/>
      <c r="BL812" s="49"/>
      <c r="BM812" s="49"/>
      <c r="BN812" s="49"/>
      <c r="BO812" s="49"/>
      <c r="BP812" s="49"/>
      <c r="BQ812" s="49"/>
      <c r="BR812" s="49"/>
      <c r="BS812" s="49"/>
      <c r="BT812" s="49"/>
      <c r="BU812" s="49"/>
      <c r="BV812" s="49"/>
      <c r="BW812" s="49"/>
      <c r="BX812" s="49"/>
      <c r="BY812" s="49"/>
      <c r="BZ812" s="49"/>
      <c r="CA812" s="49"/>
      <c r="CB812" s="49"/>
      <c r="CC812" s="49"/>
      <c r="CD812" s="49"/>
      <c r="CE812" s="49"/>
      <c r="CF812" s="49"/>
      <c r="CG812" s="49"/>
      <c r="CH812" s="49"/>
    </row>
    <row r="813" spans="1:86" s="14" customFormat="1" ht="12">
      <c r="A813" s="21" t="s">
        <v>58</v>
      </c>
      <c r="B813" s="20" t="s">
        <v>50</v>
      </c>
      <c r="C813" s="20" t="s">
        <v>5</v>
      </c>
      <c r="D813" s="20" t="s">
        <v>15</v>
      </c>
      <c r="E813" s="20" t="s">
        <v>176</v>
      </c>
      <c r="F813" s="20"/>
      <c r="G813" s="100">
        <f>G814+G816+G818</f>
        <v>7479.5999999999995</v>
      </c>
      <c r="H813" s="100">
        <f t="shared" ref="H813" si="193">H814+H816+H818</f>
        <v>0</v>
      </c>
      <c r="I813" s="100">
        <f t="shared" si="191"/>
        <v>7479.5999999999995</v>
      </c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  <c r="AA813" s="45"/>
      <c r="AB813" s="45"/>
      <c r="AC813" s="45"/>
      <c r="AD813" s="45"/>
      <c r="AE813" s="45"/>
      <c r="AF813" s="45"/>
      <c r="AG813" s="45"/>
      <c r="AH813" s="45"/>
      <c r="AI813" s="45"/>
      <c r="AJ813" s="45"/>
      <c r="AK813" s="45"/>
      <c r="AL813" s="45"/>
      <c r="AM813" s="45"/>
      <c r="AN813" s="45"/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  <c r="BD813" s="45"/>
      <c r="BE813" s="45"/>
      <c r="BF813" s="45"/>
      <c r="BG813" s="45"/>
      <c r="BH813" s="45"/>
      <c r="BI813" s="45"/>
      <c r="BJ813" s="45"/>
      <c r="BK813" s="45"/>
      <c r="BL813" s="45"/>
      <c r="BM813" s="45"/>
      <c r="BN813" s="45"/>
      <c r="BO813" s="45"/>
      <c r="BP813" s="45"/>
      <c r="BQ813" s="45"/>
      <c r="BR813" s="45"/>
      <c r="BS813" s="45"/>
      <c r="BT813" s="45"/>
      <c r="BU813" s="45"/>
      <c r="BV813" s="45"/>
      <c r="BW813" s="45"/>
      <c r="BX813" s="45"/>
      <c r="BY813" s="45"/>
      <c r="BZ813" s="45"/>
      <c r="CA813" s="45"/>
      <c r="CB813" s="45"/>
      <c r="CC813" s="45"/>
      <c r="CD813" s="45"/>
      <c r="CE813" s="45"/>
      <c r="CF813" s="45"/>
      <c r="CG813" s="45"/>
      <c r="CH813" s="45"/>
    </row>
    <row r="814" spans="1:86" s="13" customFormat="1" ht="24">
      <c r="A814" s="21" t="s">
        <v>487</v>
      </c>
      <c r="B814" s="20" t="s">
        <v>50</v>
      </c>
      <c r="C814" s="20" t="s">
        <v>5</v>
      </c>
      <c r="D814" s="20" t="s">
        <v>15</v>
      </c>
      <c r="E814" s="20" t="s">
        <v>176</v>
      </c>
      <c r="F814" s="20" t="s">
        <v>59</v>
      </c>
      <c r="G814" s="100">
        <f>G815</f>
        <v>6795.2</v>
      </c>
      <c r="H814" s="100">
        <f t="shared" ref="H814" si="194">H815</f>
        <v>0</v>
      </c>
      <c r="I814" s="100">
        <f t="shared" si="191"/>
        <v>6795.2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</row>
    <row r="815" spans="1:86" s="13" customFormat="1" ht="12">
      <c r="A815" s="21" t="s">
        <v>62</v>
      </c>
      <c r="B815" s="20" t="s">
        <v>50</v>
      </c>
      <c r="C815" s="20" t="s">
        <v>5</v>
      </c>
      <c r="D815" s="20" t="s">
        <v>15</v>
      </c>
      <c r="E815" s="20" t="s">
        <v>176</v>
      </c>
      <c r="F815" s="20" t="s">
        <v>61</v>
      </c>
      <c r="G815" s="100">
        <v>6795.2</v>
      </c>
      <c r="H815" s="103"/>
      <c r="I815" s="100">
        <f t="shared" si="191"/>
        <v>6795.2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</row>
    <row r="816" spans="1:86" s="13" customFormat="1" ht="12">
      <c r="A816" s="21" t="s">
        <v>489</v>
      </c>
      <c r="B816" s="20" t="s">
        <v>50</v>
      </c>
      <c r="C816" s="20" t="s">
        <v>5</v>
      </c>
      <c r="D816" s="20" t="s">
        <v>15</v>
      </c>
      <c r="E816" s="20" t="s">
        <v>176</v>
      </c>
      <c r="F816" s="20" t="s">
        <v>66</v>
      </c>
      <c r="G816" s="100">
        <f>G817</f>
        <v>684.4</v>
      </c>
      <c r="H816" s="100">
        <f t="shared" ref="H816" si="195">H817</f>
        <v>0</v>
      </c>
      <c r="I816" s="100">
        <f t="shared" si="191"/>
        <v>684.4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</row>
    <row r="817" spans="1:86" s="13" customFormat="1" ht="12">
      <c r="A817" s="21" t="s">
        <v>87</v>
      </c>
      <c r="B817" s="20" t="s">
        <v>50</v>
      </c>
      <c r="C817" s="20" t="s">
        <v>5</v>
      </c>
      <c r="D817" s="20" t="s">
        <v>15</v>
      </c>
      <c r="E817" s="20" t="s">
        <v>176</v>
      </c>
      <c r="F817" s="20" t="s">
        <v>67</v>
      </c>
      <c r="G817" s="100">
        <v>684.4</v>
      </c>
      <c r="H817" s="103"/>
      <c r="I817" s="100">
        <f t="shared" si="191"/>
        <v>684.4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</row>
    <row r="818" spans="1:86" s="13" customFormat="1" ht="12" hidden="1">
      <c r="A818" s="21" t="s">
        <v>70</v>
      </c>
      <c r="B818" s="20" t="s">
        <v>50</v>
      </c>
      <c r="C818" s="20" t="s">
        <v>5</v>
      </c>
      <c r="D818" s="20" t="s">
        <v>15</v>
      </c>
      <c r="E818" s="20" t="s">
        <v>176</v>
      </c>
      <c r="F818" s="20" t="s">
        <v>22</v>
      </c>
      <c r="G818" s="100">
        <f>G819</f>
        <v>0</v>
      </c>
      <c r="H818" s="103"/>
      <c r="I818" s="98">
        <f t="shared" si="191"/>
        <v>0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</row>
    <row r="819" spans="1:86" s="13" customFormat="1" ht="12" hidden="1">
      <c r="A819" s="21" t="s">
        <v>71</v>
      </c>
      <c r="B819" s="20" t="s">
        <v>50</v>
      </c>
      <c r="C819" s="20" t="s">
        <v>5</v>
      </c>
      <c r="D819" s="20" t="s">
        <v>15</v>
      </c>
      <c r="E819" s="20" t="s">
        <v>176</v>
      </c>
      <c r="F819" s="20" t="s">
        <v>69</v>
      </c>
      <c r="G819" s="100"/>
      <c r="H819" s="103"/>
      <c r="I819" s="98">
        <f t="shared" si="191"/>
        <v>0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</row>
    <row r="820" spans="1:86" s="13" customFormat="1" ht="12" hidden="1">
      <c r="A820" s="22" t="s">
        <v>192</v>
      </c>
      <c r="B820" s="18" t="s">
        <v>50</v>
      </c>
      <c r="C820" s="18" t="s">
        <v>5</v>
      </c>
      <c r="D820" s="18" t="s">
        <v>9</v>
      </c>
      <c r="E820" s="18"/>
      <c r="F820" s="18"/>
      <c r="G820" s="99">
        <f t="shared" ref="G820:G823" si="196">G821</f>
        <v>0</v>
      </c>
      <c r="H820" s="103"/>
      <c r="I820" s="98">
        <f t="shared" si="191"/>
        <v>0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</row>
    <row r="821" spans="1:86" s="13" customFormat="1" ht="12" hidden="1">
      <c r="A821" s="21" t="s">
        <v>191</v>
      </c>
      <c r="B821" s="20" t="s">
        <v>50</v>
      </c>
      <c r="C821" s="20" t="s">
        <v>5</v>
      </c>
      <c r="D821" s="20" t="s">
        <v>9</v>
      </c>
      <c r="E821" s="20" t="s">
        <v>190</v>
      </c>
      <c r="F821" s="20"/>
      <c r="G821" s="100">
        <f t="shared" si="196"/>
        <v>0</v>
      </c>
      <c r="H821" s="103"/>
      <c r="I821" s="98">
        <f t="shared" si="191"/>
        <v>0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</row>
    <row r="822" spans="1:86" s="13" customFormat="1" ht="12" hidden="1">
      <c r="A822" s="21" t="s">
        <v>238</v>
      </c>
      <c r="B822" s="20" t="s">
        <v>50</v>
      </c>
      <c r="C822" s="20" t="s">
        <v>5</v>
      </c>
      <c r="D822" s="20" t="s">
        <v>9</v>
      </c>
      <c r="E822" s="20" t="s">
        <v>232</v>
      </c>
      <c r="F822" s="20"/>
      <c r="G822" s="100">
        <f t="shared" si="196"/>
        <v>0</v>
      </c>
      <c r="H822" s="103"/>
      <c r="I822" s="98">
        <f t="shared" si="191"/>
        <v>0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</row>
    <row r="823" spans="1:86" s="66" customFormat="1" ht="12" hidden="1">
      <c r="A823" s="21" t="s">
        <v>70</v>
      </c>
      <c r="B823" s="20" t="s">
        <v>50</v>
      </c>
      <c r="C823" s="20" t="s">
        <v>5</v>
      </c>
      <c r="D823" s="20" t="s">
        <v>9</v>
      </c>
      <c r="E823" s="20" t="s">
        <v>232</v>
      </c>
      <c r="F823" s="20" t="s">
        <v>22</v>
      </c>
      <c r="G823" s="100">
        <f t="shared" si="196"/>
        <v>0</v>
      </c>
      <c r="H823" s="109"/>
      <c r="I823" s="98">
        <f t="shared" si="191"/>
        <v>0</v>
      </c>
      <c r="J823" s="45"/>
      <c r="K823" s="45"/>
      <c r="L823" s="45"/>
      <c r="M823" s="45"/>
      <c r="N823" s="65"/>
      <c r="O823" s="65"/>
      <c r="P823" s="65"/>
      <c r="Q823" s="65"/>
      <c r="R823" s="65"/>
      <c r="S823" s="65"/>
      <c r="T823" s="65"/>
      <c r="U823" s="65"/>
      <c r="V823" s="65"/>
      <c r="W823" s="65"/>
      <c r="X823" s="65"/>
      <c r="Y823" s="65"/>
      <c r="Z823" s="65"/>
      <c r="AA823" s="65"/>
      <c r="AB823" s="65"/>
      <c r="AC823" s="65"/>
      <c r="AD823" s="65"/>
      <c r="AE823" s="65"/>
      <c r="AF823" s="65"/>
      <c r="AG823" s="65"/>
      <c r="AH823" s="65"/>
      <c r="AI823" s="65"/>
      <c r="AJ823" s="65"/>
      <c r="AK823" s="65"/>
      <c r="AL823" s="65"/>
      <c r="AM823" s="65"/>
      <c r="AN823" s="65"/>
      <c r="AO823" s="65"/>
      <c r="AP823" s="65"/>
      <c r="AQ823" s="65"/>
      <c r="AR823" s="65"/>
      <c r="AS823" s="65"/>
      <c r="AT823" s="65"/>
      <c r="AU823" s="65"/>
      <c r="AV823" s="65"/>
      <c r="AW823" s="65"/>
      <c r="AX823" s="65"/>
      <c r="AY823" s="65"/>
      <c r="AZ823" s="65"/>
      <c r="BA823" s="65"/>
      <c r="BB823" s="65"/>
      <c r="BC823" s="65"/>
      <c r="BD823" s="65"/>
      <c r="BE823" s="65"/>
      <c r="BF823" s="65"/>
      <c r="BG823" s="65"/>
      <c r="BH823" s="65"/>
      <c r="BI823" s="65"/>
      <c r="BJ823" s="65"/>
      <c r="BK823" s="65"/>
      <c r="BL823" s="65"/>
      <c r="BM823" s="65"/>
      <c r="BN823" s="65"/>
      <c r="BO823" s="65"/>
      <c r="BP823" s="65"/>
      <c r="BQ823" s="65"/>
      <c r="BR823" s="65"/>
      <c r="BS823" s="65"/>
      <c r="BT823" s="65"/>
      <c r="BU823" s="65"/>
      <c r="BV823" s="65"/>
      <c r="BW823" s="65"/>
      <c r="BX823" s="65"/>
      <c r="BY823" s="65"/>
      <c r="BZ823" s="65"/>
      <c r="CA823" s="65"/>
      <c r="CB823" s="65"/>
      <c r="CC823" s="65"/>
      <c r="CD823" s="65"/>
      <c r="CE823" s="65"/>
      <c r="CF823" s="65"/>
      <c r="CG823" s="65"/>
      <c r="CH823" s="65"/>
    </row>
    <row r="824" spans="1:86" s="13" customFormat="1" ht="12" hidden="1">
      <c r="A824" s="21" t="s">
        <v>233</v>
      </c>
      <c r="B824" s="20" t="s">
        <v>50</v>
      </c>
      <c r="C824" s="20" t="s">
        <v>5</v>
      </c>
      <c r="D824" s="20" t="s">
        <v>9</v>
      </c>
      <c r="E824" s="20" t="s">
        <v>232</v>
      </c>
      <c r="F824" s="20" t="s">
        <v>231</v>
      </c>
      <c r="G824" s="100"/>
      <c r="H824" s="103"/>
      <c r="I824" s="98">
        <f t="shared" si="191"/>
        <v>0</v>
      </c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J824" s="46"/>
      <c r="AK824" s="46"/>
      <c r="AL824" s="46"/>
      <c r="AM824" s="46"/>
      <c r="AN824" s="46"/>
      <c r="AO824" s="46"/>
      <c r="AP824" s="46"/>
      <c r="AQ824" s="46"/>
      <c r="AR824" s="46"/>
      <c r="AS824" s="46"/>
      <c r="AT824" s="46"/>
      <c r="AU824" s="46"/>
      <c r="AV824" s="46"/>
      <c r="AW824" s="46"/>
      <c r="AX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N824" s="46"/>
      <c r="BO824" s="46"/>
      <c r="BP824" s="46"/>
      <c r="BQ824" s="46"/>
      <c r="BR824" s="46"/>
      <c r="BS824" s="46"/>
      <c r="BT824" s="46"/>
      <c r="BU824" s="46"/>
      <c r="BV824" s="46"/>
      <c r="BW824" s="46"/>
      <c r="BX824" s="46"/>
      <c r="BY824" s="46"/>
      <c r="BZ824" s="46"/>
      <c r="CA824" s="46"/>
      <c r="CB824" s="46"/>
      <c r="CC824" s="46"/>
      <c r="CD824" s="46"/>
      <c r="CE824" s="46"/>
      <c r="CF824" s="46"/>
      <c r="CG824" s="46"/>
      <c r="CH824" s="46"/>
    </row>
    <row r="825" spans="1:86" s="13" customFormat="1" ht="12">
      <c r="A825" s="22" t="s">
        <v>11</v>
      </c>
      <c r="B825" s="18" t="s">
        <v>50</v>
      </c>
      <c r="C825" s="18" t="s">
        <v>5</v>
      </c>
      <c r="D825" s="18" t="s">
        <v>45</v>
      </c>
      <c r="E825" s="18"/>
      <c r="F825" s="18"/>
      <c r="G825" s="99">
        <f t="shared" ref="G825:H828" si="197">G826</f>
        <v>70</v>
      </c>
      <c r="H825" s="99">
        <f t="shared" si="197"/>
        <v>35</v>
      </c>
      <c r="I825" s="99">
        <f t="shared" si="191"/>
        <v>105</v>
      </c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J825" s="46"/>
      <c r="AK825" s="46"/>
      <c r="AL825" s="46"/>
      <c r="AM825" s="46"/>
      <c r="AN825" s="46"/>
      <c r="AO825" s="46"/>
      <c r="AP825" s="46"/>
      <c r="AQ825" s="46"/>
      <c r="AR825" s="46"/>
      <c r="AS825" s="46"/>
      <c r="AT825" s="46"/>
      <c r="AU825" s="46"/>
      <c r="AV825" s="46"/>
      <c r="AW825" s="46"/>
      <c r="AX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N825" s="46"/>
      <c r="BO825" s="46"/>
      <c r="BP825" s="46"/>
      <c r="BQ825" s="46"/>
      <c r="BR825" s="46"/>
      <c r="BS825" s="46"/>
      <c r="BT825" s="46"/>
      <c r="BU825" s="46"/>
      <c r="BV825" s="46"/>
      <c r="BW825" s="46"/>
      <c r="BX825" s="46"/>
      <c r="BY825" s="46"/>
      <c r="BZ825" s="46"/>
      <c r="CA825" s="46"/>
      <c r="CB825" s="46"/>
      <c r="CC825" s="46"/>
      <c r="CD825" s="46"/>
      <c r="CE825" s="46"/>
      <c r="CF825" s="46"/>
      <c r="CG825" s="46"/>
      <c r="CH825" s="46"/>
    </row>
    <row r="826" spans="1:86" s="13" customFormat="1" ht="12">
      <c r="A826" s="21" t="s">
        <v>223</v>
      </c>
      <c r="B826" s="20" t="s">
        <v>50</v>
      </c>
      <c r="C826" s="20" t="s">
        <v>5</v>
      </c>
      <c r="D826" s="20" t="s">
        <v>45</v>
      </c>
      <c r="E826" s="20" t="s">
        <v>177</v>
      </c>
      <c r="F826" s="20"/>
      <c r="G826" s="100">
        <f t="shared" si="197"/>
        <v>70</v>
      </c>
      <c r="H826" s="100">
        <f t="shared" si="197"/>
        <v>35</v>
      </c>
      <c r="I826" s="100">
        <f t="shared" si="191"/>
        <v>105</v>
      </c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J826" s="46"/>
      <c r="AK826" s="46"/>
      <c r="AL826" s="46"/>
      <c r="AM826" s="46"/>
      <c r="AN826" s="46"/>
      <c r="AO826" s="46"/>
      <c r="AP826" s="46"/>
      <c r="AQ826" s="46"/>
      <c r="AR826" s="46"/>
      <c r="AS826" s="46"/>
      <c r="AT826" s="46"/>
      <c r="AU826" s="46"/>
      <c r="AV826" s="46"/>
      <c r="AW826" s="46"/>
      <c r="AX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N826" s="46"/>
      <c r="BO826" s="46"/>
      <c r="BP826" s="46"/>
      <c r="BQ826" s="46"/>
      <c r="BR826" s="46"/>
      <c r="BS826" s="46"/>
      <c r="BT826" s="46"/>
      <c r="BU826" s="46"/>
      <c r="BV826" s="46"/>
      <c r="BW826" s="46"/>
      <c r="BX826" s="46"/>
      <c r="BY826" s="46"/>
      <c r="BZ826" s="46"/>
      <c r="CA826" s="46"/>
      <c r="CB826" s="46"/>
      <c r="CC826" s="46"/>
      <c r="CD826" s="46"/>
      <c r="CE826" s="46"/>
      <c r="CF826" s="46"/>
      <c r="CG826" s="46"/>
      <c r="CH826" s="46"/>
    </row>
    <row r="827" spans="1:86" s="13" customFormat="1" ht="12">
      <c r="A827" s="29" t="s">
        <v>103</v>
      </c>
      <c r="B827" s="20" t="s">
        <v>50</v>
      </c>
      <c r="C827" s="20" t="s">
        <v>5</v>
      </c>
      <c r="D827" s="20" t="s">
        <v>45</v>
      </c>
      <c r="E827" s="20" t="s">
        <v>178</v>
      </c>
      <c r="F827" s="20"/>
      <c r="G827" s="100">
        <f t="shared" si="197"/>
        <v>70</v>
      </c>
      <c r="H827" s="100">
        <f t="shared" si="197"/>
        <v>35</v>
      </c>
      <c r="I827" s="100">
        <f t="shared" si="191"/>
        <v>105</v>
      </c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J827" s="46"/>
      <c r="AK827" s="46"/>
      <c r="AL827" s="46"/>
      <c r="AM827" s="46"/>
      <c r="AN827" s="46"/>
      <c r="AO827" s="46"/>
      <c r="AP827" s="46"/>
      <c r="AQ827" s="46"/>
      <c r="AR827" s="46"/>
      <c r="AS827" s="46"/>
      <c r="AT827" s="46"/>
      <c r="AU827" s="46"/>
      <c r="AV827" s="46"/>
      <c r="AW827" s="46"/>
      <c r="AX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N827" s="46"/>
      <c r="BO827" s="46"/>
      <c r="BP827" s="46"/>
      <c r="BQ827" s="46"/>
      <c r="BR827" s="46"/>
      <c r="BS827" s="46"/>
      <c r="BT827" s="46"/>
      <c r="BU827" s="46"/>
      <c r="BV827" s="46"/>
      <c r="BW827" s="46"/>
      <c r="BX827" s="46"/>
      <c r="BY827" s="46"/>
      <c r="BZ827" s="46"/>
      <c r="CA827" s="46"/>
      <c r="CB827" s="46"/>
      <c r="CC827" s="46"/>
      <c r="CD827" s="46"/>
      <c r="CE827" s="46"/>
      <c r="CF827" s="46"/>
      <c r="CG827" s="46"/>
      <c r="CH827" s="46"/>
    </row>
    <row r="828" spans="1:86" s="13" customFormat="1" ht="12">
      <c r="A828" s="29" t="s">
        <v>70</v>
      </c>
      <c r="B828" s="20" t="s">
        <v>50</v>
      </c>
      <c r="C828" s="20" t="s">
        <v>5</v>
      </c>
      <c r="D828" s="20" t="s">
        <v>45</v>
      </c>
      <c r="E828" s="20" t="s">
        <v>178</v>
      </c>
      <c r="F828" s="20" t="s">
        <v>22</v>
      </c>
      <c r="G828" s="100">
        <f t="shared" si="197"/>
        <v>70</v>
      </c>
      <c r="H828" s="100">
        <f t="shared" si="197"/>
        <v>35</v>
      </c>
      <c r="I828" s="100">
        <f t="shared" si="191"/>
        <v>105</v>
      </c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J828" s="46"/>
      <c r="AK828" s="46"/>
      <c r="AL828" s="46"/>
      <c r="AM828" s="46"/>
      <c r="AN828" s="46"/>
      <c r="AO828" s="46"/>
      <c r="AP828" s="46"/>
      <c r="AQ828" s="46"/>
      <c r="AR828" s="46"/>
      <c r="AS828" s="46"/>
      <c r="AT828" s="46"/>
      <c r="AU828" s="46"/>
      <c r="AV828" s="46"/>
      <c r="AW828" s="46"/>
      <c r="AX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N828" s="46"/>
      <c r="BO828" s="46"/>
      <c r="BP828" s="46"/>
      <c r="BQ828" s="46"/>
      <c r="BR828" s="46"/>
      <c r="BS828" s="46"/>
      <c r="BT828" s="46"/>
      <c r="BU828" s="46"/>
      <c r="BV828" s="46"/>
      <c r="BW828" s="46"/>
      <c r="BX828" s="46"/>
      <c r="BY828" s="46"/>
      <c r="BZ828" s="46"/>
      <c r="CA828" s="46"/>
      <c r="CB828" s="46"/>
      <c r="CC828" s="46"/>
      <c r="CD828" s="46"/>
      <c r="CE828" s="46"/>
      <c r="CF828" s="46"/>
      <c r="CG828" s="46"/>
      <c r="CH828" s="46"/>
    </row>
    <row r="829" spans="1:86" s="13" customFormat="1" ht="12">
      <c r="A829" s="21" t="s">
        <v>105</v>
      </c>
      <c r="B829" s="20" t="s">
        <v>50</v>
      </c>
      <c r="C829" s="20" t="s">
        <v>5</v>
      </c>
      <c r="D829" s="20" t="s">
        <v>45</v>
      </c>
      <c r="E829" s="20" t="s">
        <v>178</v>
      </c>
      <c r="F829" s="20" t="s">
        <v>104</v>
      </c>
      <c r="G829" s="100">
        <v>70</v>
      </c>
      <c r="H829" s="103">
        <f>-70+105</f>
        <v>35</v>
      </c>
      <c r="I829" s="100">
        <f t="shared" si="191"/>
        <v>105</v>
      </c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  <c r="CB829" s="46"/>
      <c r="CC829" s="46"/>
      <c r="CD829" s="46"/>
      <c r="CE829" s="46"/>
      <c r="CF829" s="46"/>
      <c r="CG829" s="46"/>
      <c r="CH829" s="46"/>
    </row>
    <row r="830" spans="1:86" s="13" customFormat="1" ht="12">
      <c r="A830" s="22" t="s">
        <v>51</v>
      </c>
      <c r="B830" s="18" t="s">
        <v>50</v>
      </c>
      <c r="C830" s="18" t="s">
        <v>5</v>
      </c>
      <c r="D830" s="18" t="s">
        <v>48</v>
      </c>
      <c r="E830" s="18"/>
      <c r="F830" s="18"/>
      <c r="G830" s="99">
        <f>G831+G836</f>
        <v>2570.6</v>
      </c>
      <c r="H830" s="99">
        <f>H831+H836</f>
        <v>-979</v>
      </c>
      <c r="I830" s="99">
        <f t="shared" si="191"/>
        <v>1591.6</v>
      </c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J830" s="46"/>
      <c r="AK830" s="46"/>
      <c r="AL830" s="46"/>
      <c r="AM830" s="46"/>
      <c r="AN830" s="46"/>
      <c r="AO830" s="46"/>
      <c r="AP830" s="46"/>
      <c r="AQ830" s="46"/>
      <c r="AR830" s="46"/>
      <c r="AS830" s="46"/>
      <c r="AT830" s="46"/>
      <c r="AU830" s="46"/>
      <c r="AV830" s="46"/>
      <c r="AW830" s="46"/>
      <c r="AX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N830" s="46"/>
      <c r="BO830" s="46"/>
      <c r="BP830" s="46"/>
      <c r="BQ830" s="46"/>
      <c r="BR830" s="46"/>
      <c r="BS830" s="46"/>
      <c r="BT830" s="46"/>
      <c r="BU830" s="46"/>
      <c r="BV830" s="46"/>
      <c r="BW830" s="46"/>
      <c r="BX830" s="46"/>
      <c r="BY830" s="46"/>
      <c r="BZ830" s="46"/>
      <c r="CA830" s="46"/>
      <c r="CB830" s="46"/>
      <c r="CC830" s="46"/>
      <c r="CD830" s="46"/>
      <c r="CE830" s="46"/>
      <c r="CF830" s="46"/>
      <c r="CG830" s="46"/>
      <c r="CH830" s="46"/>
    </row>
    <row r="831" spans="1:86" s="13" customFormat="1" ht="24">
      <c r="A831" s="21" t="s">
        <v>394</v>
      </c>
      <c r="B831" s="20" t="s">
        <v>50</v>
      </c>
      <c r="C831" s="20" t="s">
        <v>5</v>
      </c>
      <c r="D831" s="20" t="s">
        <v>48</v>
      </c>
      <c r="E831" s="20" t="s">
        <v>145</v>
      </c>
      <c r="F831" s="20"/>
      <c r="G831" s="100">
        <f>G832</f>
        <v>1315.5</v>
      </c>
      <c r="H831" s="100">
        <f t="shared" ref="H831:H833" si="198">H832</f>
        <v>0</v>
      </c>
      <c r="I831" s="100">
        <f t="shared" si="191"/>
        <v>1315.5</v>
      </c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J831" s="46"/>
      <c r="AK831" s="46"/>
      <c r="AL831" s="46"/>
      <c r="AM831" s="46"/>
      <c r="AN831" s="46"/>
      <c r="AO831" s="46"/>
      <c r="AP831" s="46"/>
      <c r="AQ831" s="46"/>
      <c r="AR831" s="46"/>
      <c r="AS831" s="46"/>
      <c r="AT831" s="46"/>
      <c r="AU831" s="46"/>
      <c r="AV831" s="46"/>
      <c r="AW831" s="46"/>
      <c r="AX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N831" s="46"/>
      <c r="BO831" s="46"/>
      <c r="BP831" s="46"/>
      <c r="BQ831" s="46"/>
      <c r="BR831" s="46"/>
      <c r="BS831" s="46"/>
      <c r="BT831" s="46"/>
      <c r="BU831" s="46"/>
      <c r="BV831" s="46"/>
      <c r="BW831" s="46"/>
      <c r="BX831" s="46"/>
      <c r="BY831" s="46"/>
      <c r="BZ831" s="46"/>
      <c r="CA831" s="46"/>
      <c r="CB831" s="46"/>
      <c r="CC831" s="46"/>
      <c r="CD831" s="46"/>
      <c r="CE831" s="46"/>
      <c r="CF831" s="46"/>
      <c r="CG831" s="46"/>
      <c r="CH831" s="46"/>
    </row>
    <row r="832" spans="1:86" s="13" customFormat="1" ht="12">
      <c r="A832" s="21" t="s">
        <v>395</v>
      </c>
      <c r="B832" s="20" t="s">
        <v>50</v>
      </c>
      <c r="C832" s="20" t="s">
        <v>5</v>
      </c>
      <c r="D832" s="20" t="s">
        <v>48</v>
      </c>
      <c r="E832" s="20" t="s">
        <v>179</v>
      </c>
      <c r="F832" s="20"/>
      <c r="G832" s="100">
        <f>G833</f>
        <v>1315.5</v>
      </c>
      <c r="H832" s="100">
        <f t="shared" si="198"/>
        <v>0</v>
      </c>
      <c r="I832" s="100">
        <f t="shared" si="191"/>
        <v>1315.5</v>
      </c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J832" s="46"/>
      <c r="AK832" s="46"/>
      <c r="AL832" s="46"/>
      <c r="AM832" s="46"/>
      <c r="AN832" s="46"/>
      <c r="AO832" s="46"/>
      <c r="AP832" s="46"/>
      <c r="AQ832" s="46"/>
      <c r="AR832" s="46"/>
      <c r="AS832" s="46"/>
      <c r="AT832" s="46"/>
      <c r="AU832" s="46"/>
      <c r="AV832" s="46"/>
      <c r="AW832" s="46"/>
      <c r="AX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N832" s="46"/>
      <c r="BO832" s="46"/>
      <c r="BP832" s="46"/>
      <c r="BQ832" s="46"/>
      <c r="BR832" s="46"/>
      <c r="BS832" s="46"/>
      <c r="BT832" s="46"/>
      <c r="BU832" s="46"/>
      <c r="BV832" s="46"/>
      <c r="BW832" s="46"/>
      <c r="BX832" s="46"/>
      <c r="BY832" s="46"/>
      <c r="BZ832" s="46"/>
      <c r="CA832" s="46"/>
      <c r="CB832" s="46"/>
      <c r="CC832" s="46"/>
      <c r="CD832" s="46"/>
      <c r="CE832" s="46"/>
      <c r="CF832" s="46"/>
      <c r="CG832" s="46"/>
      <c r="CH832" s="46"/>
    </row>
    <row r="833" spans="1:88" s="13" customFormat="1" ht="12">
      <c r="A833" s="21" t="s">
        <v>187</v>
      </c>
      <c r="B833" s="20" t="s">
        <v>50</v>
      </c>
      <c r="C833" s="20" t="s">
        <v>5</v>
      </c>
      <c r="D833" s="20" t="s">
        <v>48</v>
      </c>
      <c r="E833" s="20" t="s">
        <v>197</v>
      </c>
      <c r="F833" s="20"/>
      <c r="G833" s="100">
        <f>G834</f>
        <v>1315.5</v>
      </c>
      <c r="H833" s="100">
        <f t="shared" si="198"/>
        <v>0</v>
      </c>
      <c r="I833" s="100">
        <f t="shared" si="191"/>
        <v>1315.5</v>
      </c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J833" s="46"/>
      <c r="AK833" s="46"/>
      <c r="AL833" s="46"/>
      <c r="AM833" s="46"/>
      <c r="AN833" s="46"/>
      <c r="AO833" s="46"/>
      <c r="AP833" s="46"/>
      <c r="AQ833" s="46"/>
      <c r="AR833" s="46"/>
      <c r="AS833" s="46"/>
      <c r="AT833" s="46"/>
      <c r="AU833" s="46"/>
      <c r="AV833" s="46"/>
      <c r="AW833" s="46"/>
      <c r="AX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N833" s="46"/>
      <c r="BO833" s="46"/>
      <c r="BP833" s="46"/>
      <c r="BQ833" s="46"/>
      <c r="BR833" s="46"/>
      <c r="BS833" s="46"/>
      <c r="BT833" s="46"/>
      <c r="BU833" s="46"/>
      <c r="BV833" s="46"/>
      <c r="BW833" s="46"/>
      <c r="BX833" s="46"/>
      <c r="BY833" s="46"/>
      <c r="BZ833" s="46"/>
      <c r="CA833" s="46"/>
      <c r="CB833" s="46"/>
      <c r="CC833" s="46"/>
      <c r="CD833" s="46"/>
      <c r="CE833" s="46"/>
      <c r="CF833" s="46"/>
      <c r="CG833" s="46"/>
      <c r="CH833" s="46"/>
    </row>
    <row r="834" spans="1:88" s="13" customFormat="1" ht="12">
      <c r="A834" s="21" t="s">
        <v>101</v>
      </c>
      <c r="B834" s="20" t="s">
        <v>50</v>
      </c>
      <c r="C834" s="20" t="s">
        <v>5</v>
      </c>
      <c r="D834" s="20" t="s">
        <v>48</v>
      </c>
      <c r="E834" s="20" t="s">
        <v>197</v>
      </c>
      <c r="F834" s="20" t="s">
        <v>99</v>
      </c>
      <c r="G834" s="100">
        <f>G835</f>
        <v>1315.5</v>
      </c>
      <c r="H834" s="100">
        <f>H835</f>
        <v>0</v>
      </c>
      <c r="I834" s="100">
        <f t="shared" si="191"/>
        <v>1315.5</v>
      </c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  <c r="CB834" s="46"/>
      <c r="CC834" s="46"/>
      <c r="CD834" s="46"/>
      <c r="CE834" s="46"/>
      <c r="CF834" s="46"/>
      <c r="CG834" s="46"/>
      <c r="CH834" s="46"/>
    </row>
    <row r="835" spans="1:88" s="13" customFormat="1" ht="12">
      <c r="A835" s="21" t="s">
        <v>111</v>
      </c>
      <c r="B835" s="20" t="s">
        <v>50</v>
      </c>
      <c r="C835" s="20" t="s">
        <v>5</v>
      </c>
      <c r="D835" s="20" t="s">
        <v>48</v>
      </c>
      <c r="E835" s="20" t="s">
        <v>197</v>
      </c>
      <c r="F835" s="20" t="s">
        <v>110</v>
      </c>
      <c r="G835" s="100">
        <v>1315.5</v>
      </c>
      <c r="H835" s="103"/>
      <c r="I835" s="100">
        <f t="shared" si="191"/>
        <v>1315.5</v>
      </c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J835" s="46"/>
      <c r="AK835" s="46"/>
      <c r="AL835" s="46"/>
      <c r="AM835" s="46"/>
      <c r="AN835" s="46"/>
      <c r="AO835" s="46"/>
      <c r="AP835" s="46"/>
      <c r="AQ835" s="46"/>
      <c r="AR835" s="46"/>
      <c r="AS835" s="46"/>
      <c r="AT835" s="46"/>
      <c r="AU835" s="46"/>
      <c r="AV835" s="46"/>
      <c r="AW835" s="46"/>
      <c r="AX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N835" s="46"/>
      <c r="BO835" s="46"/>
      <c r="BP835" s="46"/>
      <c r="BQ835" s="46"/>
      <c r="BR835" s="46"/>
      <c r="BS835" s="46"/>
      <c r="BT835" s="46"/>
      <c r="BU835" s="46"/>
      <c r="BV835" s="46"/>
      <c r="BW835" s="46"/>
      <c r="BX835" s="46"/>
      <c r="BY835" s="46"/>
      <c r="BZ835" s="46"/>
      <c r="CA835" s="46"/>
      <c r="CB835" s="46"/>
      <c r="CC835" s="46"/>
      <c r="CD835" s="46"/>
      <c r="CE835" s="46"/>
      <c r="CF835" s="46"/>
      <c r="CG835" s="46"/>
      <c r="CH835" s="46"/>
    </row>
    <row r="836" spans="1:88" s="13" customFormat="1" ht="12">
      <c r="A836" s="21" t="s">
        <v>51</v>
      </c>
      <c r="B836" s="20" t="s">
        <v>50</v>
      </c>
      <c r="C836" s="20" t="s">
        <v>5</v>
      </c>
      <c r="D836" s="20" t="s">
        <v>48</v>
      </c>
      <c r="E836" s="20" t="s">
        <v>150</v>
      </c>
      <c r="F836" s="20"/>
      <c r="G836" s="100">
        <f>G837+G840</f>
        <v>1255.0999999999999</v>
      </c>
      <c r="H836" s="100">
        <f>H837+H840</f>
        <v>-979</v>
      </c>
      <c r="I836" s="100">
        <f t="shared" si="191"/>
        <v>276.09999999999991</v>
      </c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J836" s="46"/>
      <c r="AK836" s="46"/>
      <c r="AL836" s="46"/>
      <c r="AM836" s="46"/>
      <c r="AN836" s="46"/>
      <c r="AO836" s="46"/>
      <c r="AP836" s="46"/>
      <c r="AQ836" s="46"/>
      <c r="AR836" s="46"/>
      <c r="AS836" s="46"/>
      <c r="AT836" s="46"/>
      <c r="AU836" s="46"/>
      <c r="AV836" s="46"/>
      <c r="AW836" s="46"/>
      <c r="AX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N836" s="46"/>
      <c r="BO836" s="46"/>
      <c r="BP836" s="46"/>
      <c r="BQ836" s="46"/>
      <c r="BR836" s="46"/>
      <c r="BS836" s="46"/>
      <c r="BT836" s="46"/>
      <c r="BU836" s="46"/>
      <c r="BV836" s="46"/>
      <c r="BW836" s="46"/>
      <c r="BX836" s="46"/>
      <c r="BY836" s="46"/>
      <c r="BZ836" s="46"/>
      <c r="CA836" s="46"/>
      <c r="CB836" s="46"/>
      <c r="CC836" s="46"/>
      <c r="CD836" s="46"/>
      <c r="CE836" s="46"/>
      <c r="CF836" s="46"/>
      <c r="CG836" s="46"/>
      <c r="CH836" s="46"/>
      <c r="CI836" s="46"/>
      <c r="CJ836" s="46"/>
    </row>
    <row r="837" spans="1:88" s="13" customFormat="1" ht="12">
      <c r="A837" s="24" t="s">
        <v>98</v>
      </c>
      <c r="B837" s="20" t="s">
        <v>50</v>
      </c>
      <c r="C837" s="20" t="s">
        <v>5</v>
      </c>
      <c r="D837" s="20" t="s">
        <v>48</v>
      </c>
      <c r="E837" s="20" t="s">
        <v>369</v>
      </c>
      <c r="F837" s="20"/>
      <c r="G837" s="100">
        <f t="shared" ref="G837:H838" si="199">G838</f>
        <v>1226.8</v>
      </c>
      <c r="H837" s="100">
        <f t="shared" si="199"/>
        <v>-1001.5</v>
      </c>
      <c r="I837" s="100">
        <f t="shared" si="191"/>
        <v>225.29999999999995</v>
      </c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J837" s="46"/>
      <c r="AK837" s="46"/>
      <c r="AL837" s="46"/>
      <c r="AM837" s="46"/>
      <c r="AN837" s="46"/>
      <c r="AO837" s="46"/>
      <c r="AP837" s="46"/>
      <c r="AQ837" s="46"/>
      <c r="AR837" s="46"/>
      <c r="AS837" s="46"/>
      <c r="AT837" s="46"/>
      <c r="AU837" s="46"/>
      <c r="AV837" s="46"/>
      <c r="AW837" s="46"/>
      <c r="AX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N837" s="46"/>
      <c r="BO837" s="46"/>
      <c r="BP837" s="46"/>
      <c r="BQ837" s="46"/>
      <c r="BR837" s="46"/>
      <c r="BS837" s="46"/>
      <c r="BT837" s="46"/>
      <c r="BU837" s="46"/>
      <c r="BV837" s="46"/>
      <c r="BW837" s="46"/>
      <c r="BX837" s="46"/>
      <c r="BY837" s="46"/>
      <c r="BZ837" s="46"/>
      <c r="CA837" s="46"/>
      <c r="CB837" s="46"/>
      <c r="CC837" s="46"/>
      <c r="CD837" s="46"/>
      <c r="CE837" s="46"/>
      <c r="CF837" s="46"/>
      <c r="CG837" s="46"/>
      <c r="CH837" s="46"/>
      <c r="CI837" s="46"/>
      <c r="CJ837" s="46"/>
    </row>
    <row r="838" spans="1:88" s="13" customFormat="1" ht="12">
      <c r="A838" s="29" t="s">
        <v>70</v>
      </c>
      <c r="B838" s="20" t="s">
        <v>50</v>
      </c>
      <c r="C838" s="20" t="s">
        <v>5</v>
      </c>
      <c r="D838" s="20" t="s">
        <v>48</v>
      </c>
      <c r="E838" s="20" t="s">
        <v>369</v>
      </c>
      <c r="F838" s="20" t="s">
        <v>22</v>
      </c>
      <c r="G838" s="100">
        <f t="shared" si="199"/>
        <v>1226.8</v>
      </c>
      <c r="H838" s="100">
        <f t="shared" si="199"/>
        <v>-1001.5</v>
      </c>
      <c r="I838" s="100">
        <f t="shared" si="191"/>
        <v>225.29999999999995</v>
      </c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J838" s="46"/>
      <c r="AK838" s="46"/>
      <c r="AL838" s="46"/>
      <c r="AM838" s="46"/>
      <c r="AN838" s="46"/>
      <c r="AO838" s="46"/>
      <c r="AP838" s="46"/>
      <c r="AQ838" s="46"/>
      <c r="AR838" s="46"/>
      <c r="AS838" s="46"/>
      <c r="AT838" s="46"/>
      <c r="AU838" s="46"/>
      <c r="AV838" s="46"/>
      <c r="AW838" s="46"/>
      <c r="AX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N838" s="46"/>
      <c r="BO838" s="46"/>
      <c r="BP838" s="46"/>
      <c r="BQ838" s="46"/>
      <c r="BR838" s="46"/>
      <c r="BS838" s="46"/>
      <c r="BT838" s="46"/>
      <c r="BU838" s="46"/>
      <c r="BV838" s="46"/>
      <c r="BW838" s="46"/>
      <c r="BX838" s="46"/>
      <c r="BY838" s="46"/>
      <c r="BZ838" s="46"/>
      <c r="CA838" s="46"/>
      <c r="CB838" s="46"/>
      <c r="CC838" s="46"/>
      <c r="CD838" s="46"/>
      <c r="CE838" s="46"/>
      <c r="CF838" s="46"/>
      <c r="CG838" s="46"/>
      <c r="CH838" s="46"/>
      <c r="CI838" s="46"/>
      <c r="CJ838" s="46"/>
    </row>
    <row r="839" spans="1:88" s="13" customFormat="1" ht="12">
      <c r="A839" s="29" t="s">
        <v>105</v>
      </c>
      <c r="B839" s="20" t="s">
        <v>50</v>
      </c>
      <c r="C839" s="20" t="s">
        <v>5</v>
      </c>
      <c r="D839" s="20" t="s">
        <v>48</v>
      </c>
      <c r="E839" s="20" t="s">
        <v>369</v>
      </c>
      <c r="F839" s="20" t="s">
        <v>104</v>
      </c>
      <c r="G839" s="100">
        <v>1226.8</v>
      </c>
      <c r="H839" s="103">
        <f>-17-22.5-857-105</f>
        <v>-1001.5</v>
      </c>
      <c r="I839" s="100">
        <f t="shared" si="191"/>
        <v>225.29999999999995</v>
      </c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  <c r="CB839" s="46"/>
      <c r="CC839" s="46"/>
      <c r="CD839" s="46"/>
      <c r="CE839" s="46"/>
      <c r="CF839" s="46"/>
      <c r="CG839" s="46"/>
      <c r="CH839" s="46"/>
      <c r="CI839" s="46"/>
      <c r="CJ839" s="46"/>
    </row>
    <row r="840" spans="1:88" s="13" customFormat="1" ht="12">
      <c r="A840" s="21" t="s">
        <v>212</v>
      </c>
      <c r="B840" s="20" t="s">
        <v>50</v>
      </c>
      <c r="C840" s="20" t="s">
        <v>5</v>
      </c>
      <c r="D840" s="20" t="s">
        <v>48</v>
      </c>
      <c r="E840" s="20" t="s">
        <v>273</v>
      </c>
      <c r="F840" s="20"/>
      <c r="G840" s="100">
        <f>G841</f>
        <v>28.3</v>
      </c>
      <c r="H840" s="100">
        <f>H841</f>
        <v>22.5</v>
      </c>
      <c r="I840" s="100">
        <f t="shared" si="191"/>
        <v>50.8</v>
      </c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J840" s="46"/>
      <c r="AK840" s="46"/>
      <c r="AL840" s="46"/>
      <c r="AM840" s="46"/>
      <c r="AN840" s="46"/>
      <c r="AO840" s="46"/>
      <c r="AP840" s="46"/>
      <c r="AQ840" s="46"/>
      <c r="AR840" s="46"/>
      <c r="AS840" s="46"/>
      <c r="AT840" s="46"/>
      <c r="AU840" s="46"/>
      <c r="AV840" s="46"/>
      <c r="AW840" s="46"/>
      <c r="AX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N840" s="46"/>
      <c r="BO840" s="46"/>
      <c r="BP840" s="46"/>
      <c r="BQ840" s="46"/>
      <c r="BR840" s="46"/>
      <c r="BS840" s="46"/>
      <c r="BT840" s="46"/>
      <c r="BU840" s="46"/>
      <c r="BV840" s="46"/>
      <c r="BW840" s="46"/>
      <c r="BX840" s="46"/>
      <c r="BY840" s="46"/>
      <c r="BZ840" s="46"/>
      <c r="CA840" s="46"/>
      <c r="CB840" s="46"/>
      <c r="CC840" s="46"/>
      <c r="CD840" s="46"/>
      <c r="CE840" s="46"/>
      <c r="CF840" s="46"/>
      <c r="CG840" s="46"/>
      <c r="CH840" s="46"/>
      <c r="CI840" s="46"/>
      <c r="CJ840" s="46"/>
    </row>
    <row r="841" spans="1:88" s="13" customFormat="1" ht="12">
      <c r="A841" s="21" t="s">
        <v>70</v>
      </c>
      <c r="B841" s="20" t="s">
        <v>50</v>
      </c>
      <c r="C841" s="20" t="s">
        <v>5</v>
      </c>
      <c r="D841" s="20" t="s">
        <v>48</v>
      </c>
      <c r="E841" s="20" t="s">
        <v>273</v>
      </c>
      <c r="F841" s="20" t="s">
        <v>22</v>
      </c>
      <c r="G841" s="100">
        <f>G842</f>
        <v>28.3</v>
      </c>
      <c r="H841" s="100">
        <f>H842</f>
        <v>22.5</v>
      </c>
      <c r="I841" s="100">
        <f t="shared" si="191"/>
        <v>50.8</v>
      </c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J841" s="46"/>
      <c r="AK841" s="46"/>
      <c r="AL841" s="46"/>
      <c r="AM841" s="46"/>
      <c r="AN841" s="46"/>
      <c r="AO841" s="46"/>
      <c r="AP841" s="46"/>
      <c r="AQ841" s="46"/>
      <c r="AR841" s="46"/>
      <c r="AS841" s="46"/>
      <c r="AT841" s="46"/>
      <c r="AU841" s="46"/>
      <c r="AV841" s="46"/>
      <c r="AW841" s="46"/>
      <c r="AX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N841" s="46"/>
      <c r="BO841" s="46"/>
      <c r="BP841" s="46"/>
      <c r="BQ841" s="46"/>
      <c r="BR841" s="46"/>
      <c r="BS841" s="46"/>
      <c r="BT841" s="46"/>
      <c r="BU841" s="46"/>
      <c r="BV841" s="46"/>
      <c r="BW841" s="46"/>
      <c r="BX841" s="46"/>
      <c r="BY841" s="46"/>
      <c r="BZ841" s="46"/>
      <c r="CA841" s="46"/>
      <c r="CB841" s="46"/>
      <c r="CC841" s="46"/>
      <c r="CD841" s="46"/>
      <c r="CE841" s="46"/>
      <c r="CF841" s="46"/>
      <c r="CG841" s="46"/>
      <c r="CH841" s="46"/>
      <c r="CI841" s="46"/>
      <c r="CJ841" s="46"/>
    </row>
    <row r="842" spans="1:88" s="13" customFormat="1" ht="12">
      <c r="A842" s="21" t="s">
        <v>251</v>
      </c>
      <c r="B842" s="20" t="s">
        <v>50</v>
      </c>
      <c r="C842" s="20" t="s">
        <v>5</v>
      </c>
      <c r="D842" s="20" t="s">
        <v>48</v>
      </c>
      <c r="E842" s="20" t="s">
        <v>273</v>
      </c>
      <c r="F842" s="20" t="s">
        <v>252</v>
      </c>
      <c r="G842" s="100">
        <v>28.3</v>
      </c>
      <c r="H842" s="103">
        <f>22.5</f>
        <v>22.5</v>
      </c>
      <c r="I842" s="100">
        <f t="shared" si="191"/>
        <v>50.8</v>
      </c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J842" s="46"/>
      <c r="AK842" s="46"/>
      <c r="AL842" s="46"/>
      <c r="AM842" s="46"/>
      <c r="AN842" s="46"/>
      <c r="AO842" s="46"/>
      <c r="AP842" s="46"/>
      <c r="AQ842" s="46"/>
      <c r="AR842" s="46"/>
      <c r="AS842" s="46"/>
      <c r="AT842" s="46"/>
      <c r="AU842" s="46"/>
      <c r="AV842" s="46"/>
      <c r="AW842" s="46"/>
      <c r="AX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N842" s="46"/>
      <c r="BO842" s="46"/>
      <c r="BP842" s="46"/>
      <c r="BQ842" s="46"/>
      <c r="BR842" s="46"/>
      <c r="BS842" s="46"/>
      <c r="BT842" s="46"/>
      <c r="BU842" s="46"/>
      <c r="BV842" s="46"/>
      <c r="BW842" s="46"/>
      <c r="BX842" s="46"/>
      <c r="BY842" s="46"/>
      <c r="BZ842" s="46"/>
      <c r="CA842" s="46"/>
      <c r="CB842" s="46"/>
      <c r="CC842" s="46"/>
      <c r="CD842" s="46"/>
      <c r="CE842" s="46"/>
      <c r="CF842" s="46"/>
      <c r="CG842" s="46"/>
      <c r="CH842" s="46"/>
      <c r="CI842" s="46"/>
      <c r="CJ842" s="46"/>
    </row>
    <row r="843" spans="1:88" s="13" customFormat="1" ht="12">
      <c r="A843" s="25" t="s">
        <v>43</v>
      </c>
      <c r="B843" s="16" t="s">
        <v>50</v>
      </c>
      <c r="C843" s="16" t="s">
        <v>6</v>
      </c>
      <c r="D843" s="16"/>
      <c r="E843" s="16"/>
      <c r="F843" s="16"/>
      <c r="G843" s="98">
        <f t="shared" ref="G843:H848" si="200">G844</f>
        <v>1055.2</v>
      </c>
      <c r="H843" s="98">
        <f t="shared" si="200"/>
        <v>0</v>
      </c>
      <c r="I843" s="98">
        <f t="shared" si="191"/>
        <v>1055.2</v>
      </c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J843" s="46"/>
      <c r="AK843" s="46"/>
      <c r="AL843" s="46"/>
      <c r="AM843" s="46"/>
      <c r="AN843" s="46"/>
      <c r="AO843" s="46"/>
      <c r="AP843" s="46"/>
      <c r="AQ843" s="46"/>
      <c r="AR843" s="46"/>
      <c r="AS843" s="46"/>
      <c r="AT843" s="46"/>
      <c r="AU843" s="46"/>
      <c r="AV843" s="46"/>
      <c r="AW843" s="46"/>
      <c r="AX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N843" s="46"/>
      <c r="BO843" s="46"/>
      <c r="BP843" s="46"/>
      <c r="BQ843" s="46"/>
      <c r="BR843" s="46"/>
      <c r="BS843" s="46"/>
      <c r="BT843" s="46"/>
      <c r="BU843" s="46"/>
      <c r="BV843" s="46"/>
      <c r="BW843" s="46"/>
      <c r="BX843" s="46"/>
      <c r="BY843" s="46"/>
      <c r="BZ843" s="46"/>
      <c r="CA843" s="46"/>
      <c r="CB843" s="46"/>
      <c r="CC843" s="46"/>
      <c r="CD843" s="46"/>
      <c r="CE843" s="46"/>
      <c r="CF843" s="46"/>
      <c r="CG843" s="46"/>
      <c r="CH843" s="46"/>
    </row>
    <row r="844" spans="1:88" s="13" customFormat="1" ht="12">
      <c r="A844" s="22" t="s">
        <v>44</v>
      </c>
      <c r="B844" s="18" t="s">
        <v>50</v>
      </c>
      <c r="C844" s="18" t="s">
        <v>6</v>
      </c>
      <c r="D844" s="18" t="s">
        <v>7</v>
      </c>
      <c r="E844" s="18"/>
      <c r="F844" s="18"/>
      <c r="G844" s="99">
        <f t="shared" si="200"/>
        <v>1055.2</v>
      </c>
      <c r="H844" s="99">
        <f t="shared" si="200"/>
        <v>0</v>
      </c>
      <c r="I844" s="99">
        <f t="shared" si="191"/>
        <v>1055.2</v>
      </c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J844" s="46"/>
      <c r="AK844" s="46"/>
      <c r="AL844" s="46"/>
      <c r="AM844" s="46"/>
      <c r="AN844" s="46"/>
      <c r="AO844" s="46"/>
      <c r="AP844" s="46"/>
      <c r="AQ844" s="46"/>
      <c r="AR844" s="46"/>
      <c r="AS844" s="46"/>
      <c r="AT844" s="46"/>
      <c r="AU844" s="46"/>
      <c r="AV844" s="46"/>
      <c r="AW844" s="46"/>
      <c r="AX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N844" s="46"/>
      <c r="BO844" s="46"/>
      <c r="BP844" s="46"/>
      <c r="BQ844" s="46"/>
      <c r="BR844" s="46"/>
      <c r="BS844" s="46"/>
      <c r="BT844" s="46"/>
      <c r="BU844" s="46"/>
      <c r="BV844" s="46"/>
      <c r="BW844" s="46"/>
      <c r="BX844" s="46"/>
      <c r="BY844" s="46"/>
      <c r="BZ844" s="46"/>
      <c r="CA844" s="46"/>
      <c r="CB844" s="46"/>
      <c r="CC844" s="46"/>
      <c r="CD844" s="46"/>
      <c r="CE844" s="46"/>
      <c r="CF844" s="46"/>
      <c r="CG844" s="46"/>
      <c r="CH844" s="46"/>
    </row>
    <row r="845" spans="1:88" s="13" customFormat="1" ht="15.75" customHeight="1">
      <c r="A845" s="21" t="s">
        <v>397</v>
      </c>
      <c r="B845" s="20" t="s">
        <v>50</v>
      </c>
      <c r="C845" s="20" t="s">
        <v>6</v>
      </c>
      <c r="D845" s="20" t="s">
        <v>7</v>
      </c>
      <c r="E845" s="20" t="s">
        <v>174</v>
      </c>
      <c r="F845" s="20"/>
      <c r="G845" s="100">
        <f t="shared" si="200"/>
        <v>1055.2</v>
      </c>
      <c r="H845" s="100">
        <f t="shared" si="200"/>
        <v>0</v>
      </c>
      <c r="I845" s="100">
        <f t="shared" si="191"/>
        <v>1055.2</v>
      </c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J845" s="46"/>
      <c r="AK845" s="46"/>
      <c r="AL845" s="46"/>
      <c r="AM845" s="46"/>
      <c r="AN845" s="46"/>
      <c r="AO845" s="46"/>
      <c r="AP845" s="46"/>
      <c r="AQ845" s="46"/>
      <c r="AR845" s="46"/>
      <c r="AS845" s="46"/>
      <c r="AT845" s="46"/>
      <c r="AU845" s="46"/>
      <c r="AV845" s="46"/>
      <c r="AW845" s="46"/>
      <c r="AX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N845" s="46"/>
      <c r="BO845" s="46"/>
      <c r="BP845" s="46"/>
      <c r="BQ845" s="46"/>
      <c r="BR845" s="46"/>
      <c r="BS845" s="46"/>
      <c r="BT845" s="46"/>
      <c r="BU845" s="46"/>
      <c r="BV845" s="46"/>
      <c r="BW845" s="46"/>
      <c r="BX845" s="46"/>
      <c r="BY845" s="46"/>
      <c r="BZ845" s="46"/>
      <c r="CA845" s="46"/>
      <c r="CB845" s="46"/>
      <c r="CC845" s="46"/>
      <c r="CD845" s="46"/>
      <c r="CE845" s="46"/>
      <c r="CF845" s="46"/>
      <c r="CG845" s="46"/>
      <c r="CH845" s="46"/>
    </row>
    <row r="846" spans="1:88" s="13" customFormat="1" ht="15.75" customHeight="1">
      <c r="A846" s="21" t="s">
        <v>398</v>
      </c>
      <c r="B846" s="20" t="s">
        <v>50</v>
      </c>
      <c r="C846" s="20" t="s">
        <v>6</v>
      </c>
      <c r="D846" s="20" t="s">
        <v>7</v>
      </c>
      <c r="E846" s="20" t="s">
        <v>175</v>
      </c>
      <c r="F846" s="20"/>
      <c r="G846" s="100">
        <f t="shared" si="200"/>
        <v>1055.2</v>
      </c>
      <c r="H846" s="100">
        <f t="shared" si="200"/>
        <v>0</v>
      </c>
      <c r="I846" s="100">
        <f t="shared" si="191"/>
        <v>1055.2</v>
      </c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J846" s="46"/>
      <c r="AK846" s="46"/>
      <c r="AL846" s="46"/>
      <c r="AM846" s="46"/>
      <c r="AN846" s="46"/>
      <c r="AO846" s="46"/>
      <c r="AP846" s="46"/>
      <c r="AQ846" s="46"/>
      <c r="AR846" s="46"/>
      <c r="AS846" s="46"/>
      <c r="AT846" s="46"/>
      <c r="AU846" s="46"/>
      <c r="AV846" s="46"/>
      <c r="AW846" s="46"/>
      <c r="AX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N846" s="46"/>
      <c r="BO846" s="46"/>
      <c r="BP846" s="46"/>
      <c r="BQ846" s="46"/>
      <c r="BR846" s="46"/>
      <c r="BS846" s="46"/>
      <c r="BT846" s="46"/>
      <c r="BU846" s="46"/>
      <c r="BV846" s="46"/>
      <c r="BW846" s="46"/>
      <c r="BX846" s="46"/>
      <c r="BY846" s="46"/>
      <c r="BZ846" s="46"/>
      <c r="CA846" s="46"/>
      <c r="CB846" s="46"/>
      <c r="CC846" s="46"/>
      <c r="CD846" s="46"/>
      <c r="CE846" s="46"/>
      <c r="CF846" s="46"/>
      <c r="CG846" s="46"/>
      <c r="CH846" s="46"/>
    </row>
    <row r="847" spans="1:88">
      <c r="A847" s="21" t="s">
        <v>106</v>
      </c>
      <c r="B847" s="20" t="s">
        <v>50</v>
      </c>
      <c r="C847" s="20" t="s">
        <v>6</v>
      </c>
      <c r="D847" s="20" t="s">
        <v>7</v>
      </c>
      <c r="E847" s="20" t="s">
        <v>180</v>
      </c>
      <c r="F847" s="20"/>
      <c r="G847" s="100">
        <f t="shared" si="200"/>
        <v>1055.2</v>
      </c>
      <c r="H847" s="100">
        <f t="shared" si="200"/>
        <v>0</v>
      </c>
      <c r="I847" s="100">
        <f t="shared" si="191"/>
        <v>1055.2</v>
      </c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  <c r="AC847" s="47"/>
      <c r="AD847" s="47"/>
      <c r="AE847" s="47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  <c r="BE847" s="47"/>
      <c r="BF847" s="47"/>
      <c r="BG847" s="47"/>
      <c r="BH847" s="47"/>
      <c r="BI847" s="47"/>
      <c r="BJ847" s="47"/>
      <c r="BK847" s="47"/>
      <c r="BL847" s="47"/>
      <c r="BM847" s="47"/>
      <c r="BN847" s="47"/>
      <c r="BO847" s="47"/>
      <c r="BP847" s="47"/>
      <c r="BQ847" s="47"/>
      <c r="BR847" s="47"/>
      <c r="BS847" s="47"/>
      <c r="BT847" s="47"/>
      <c r="BU847" s="47"/>
      <c r="BV847" s="47"/>
      <c r="BW847" s="47"/>
      <c r="BX847" s="47"/>
      <c r="BY847" s="47"/>
      <c r="BZ847" s="47"/>
      <c r="CA847" s="47"/>
      <c r="CB847" s="47"/>
      <c r="CC847" s="47"/>
      <c r="CD847" s="47"/>
      <c r="CE847" s="47"/>
      <c r="CF847" s="47"/>
      <c r="CG847" s="47"/>
      <c r="CH847" s="47"/>
    </row>
    <row r="848" spans="1:88">
      <c r="A848" s="21" t="s">
        <v>108</v>
      </c>
      <c r="B848" s="20" t="s">
        <v>50</v>
      </c>
      <c r="C848" s="20" t="s">
        <v>6</v>
      </c>
      <c r="D848" s="20" t="s">
        <v>7</v>
      </c>
      <c r="E848" s="20" t="s">
        <v>180</v>
      </c>
      <c r="F848" s="20" t="s">
        <v>99</v>
      </c>
      <c r="G848" s="100">
        <f t="shared" si="200"/>
        <v>1055.2</v>
      </c>
      <c r="H848" s="100">
        <f t="shared" si="200"/>
        <v>0</v>
      </c>
      <c r="I848" s="100">
        <f t="shared" si="191"/>
        <v>1055.2</v>
      </c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  <c r="AC848" s="47"/>
      <c r="AD848" s="47"/>
      <c r="AE848" s="47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  <c r="BE848" s="47"/>
      <c r="BF848" s="47"/>
      <c r="BG848" s="47"/>
      <c r="BH848" s="47"/>
      <c r="BI848" s="47"/>
      <c r="BJ848" s="47"/>
      <c r="BK848" s="47"/>
      <c r="BL848" s="47"/>
      <c r="BM848" s="47"/>
      <c r="BN848" s="47"/>
      <c r="BO848" s="47"/>
      <c r="BP848" s="47"/>
      <c r="BQ848" s="47"/>
      <c r="BR848" s="47"/>
      <c r="BS848" s="47"/>
      <c r="BT848" s="47"/>
      <c r="BU848" s="47"/>
      <c r="BV848" s="47"/>
      <c r="BW848" s="47"/>
      <c r="BX848" s="47"/>
      <c r="BY848" s="47"/>
      <c r="BZ848" s="47"/>
      <c r="CA848" s="47"/>
      <c r="CB848" s="47"/>
      <c r="CC848" s="47"/>
      <c r="CD848" s="47"/>
      <c r="CE848" s="47"/>
      <c r="CF848" s="47"/>
      <c r="CG848" s="47"/>
      <c r="CH848" s="47"/>
    </row>
    <row r="849" spans="1:86">
      <c r="A849" s="21" t="s">
        <v>102</v>
      </c>
      <c r="B849" s="20" t="s">
        <v>50</v>
      </c>
      <c r="C849" s="20" t="s">
        <v>6</v>
      </c>
      <c r="D849" s="20" t="s">
        <v>7</v>
      </c>
      <c r="E849" s="20" t="s">
        <v>180</v>
      </c>
      <c r="F849" s="20" t="s">
        <v>100</v>
      </c>
      <c r="G849" s="100">
        <v>1055.2</v>
      </c>
      <c r="H849" s="103"/>
      <c r="I849" s="100">
        <f t="shared" si="191"/>
        <v>1055.2</v>
      </c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  <c r="AC849" s="47"/>
      <c r="AD849" s="47"/>
      <c r="AE849" s="47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  <c r="BE849" s="47"/>
      <c r="BF849" s="47"/>
      <c r="BG849" s="47"/>
      <c r="BH849" s="47"/>
      <c r="BI849" s="47"/>
      <c r="BJ849" s="47"/>
      <c r="BK849" s="47"/>
      <c r="BL849" s="47"/>
      <c r="BM849" s="47"/>
      <c r="BN849" s="47"/>
      <c r="BO849" s="47"/>
      <c r="BP849" s="47"/>
      <c r="BQ849" s="47"/>
      <c r="BR849" s="47"/>
      <c r="BS849" s="47"/>
      <c r="BT849" s="47"/>
      <c r="BU849" s="47"/>
      <c r="BV849" s="47"/>
      <c r="BW849" s="47"/>
      <c r="BX849" s="47"/>
      <c r="BY849" s="47"/>
      <c r="BZ849" s="47"/>
      <c r="CA849" s="47"/>
      <c r="CB849" s="47"/>
      <c r="CC849" s="47"/>
      <c r="CD849" s="47"/>
      <c r="CE849" s="47"/>
      <c r="CF849" s="47"/>
      <c r="CG849" s="47"/>
      <c r="CH849" s="47"/>
    </row>
    <row r="850" spans="1:86">
      <c r="A850" s="25" t="s">
        <v>206</v>
      </c>
      <c r="B850" s="16" t="s">
        <v>50</v>
      </c>
      <c r="C850" s="16" t="s">
        <v>7</v>
      </c>
      <c r="D850" s="16"/>
      <c r="E850" s="16"/>
      <c r="F850" s="16"/>
      <c r="G850" s="98">
        <f>G851</f>
        <v>50</v>
      </c>
      <c r="H850" s="98">
        <f>H851</f>
        <v>0</v>
      </c>
      <c r="I850" s="98">
        <f t="shared" si="191"/>
        <v>50</v>
      </c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  <c r="AC850" s="47"/>
      <c r="AD850" s="47"/>
      <c r="AE850" s="47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  <c r="BE850" s="47"/>
      <c r="BF850" s="47"/>
      <c r="BG850" s="47"/>
      <c r="BH850" s="47"/>
      <c r="BI850" s="47"/>
      <c r="BJ850" s="47"/>
      <c r="BK850" s="47"/>
      <c r="BL850" s="47"/>
      <c r="BM850" s="47"/>
      <c r="BN850" s="47"/>
      <c r="BO850" s="47"/>
      <c r="BP850" s="47"/>
      <c r="BQ850" s="47"/>
      <c r="BR850" s="47"/>
      <c r="BS850" s="47"/>
      <c r="BT850" s="47"/>
      <c r="BU850" s="47"/>
      <c r="BV850" s="47"/>
      <c r="BW850" s="47"/>
      <c r="BX850" s="47"/>
      <c r="BY850" s="47"/>
      <c r="BZ850" s="47"/>
      <c r="CA850" s="47"/>
      <c r="CB850" s="47"/>
      <c r="CC850" s="47"/>
      <c r="CD850" s="47"/>
      <c r="CE850" s="47"/>
      <c r="CF850" s="47"/>
      <c r="CG850" s="47"/>
      <c r="CH850" s="47"/>
    </row>
    <row r="851" spans="1:86" ht="13.5" customHeight="1">
      <c r="A851" s="61" t="s">
        <v>396</v>
      </c>
      <c r="B851" s="18" t="s">
        <v>50</v>
      </c>
      <c r="C851" s="18" t="s">
        <v>7</v>
      </c>
      <c r="D851" s="18" t="s">
        <v>13</v>
      </c>
      <c r="E851" s="18"/>
      <c r="F851" s="18"/>
      <c r="G851" s="99">
        <f>G852+G858</f>
        <v>50</v>
      </c>
      <c r="H851" s="99">
        <f>H852+H858</f>
        <v>0</v>
      </c>
      <c r="I851" s="99">
        <f t="shared" si="191"/>
        <v>50</v>
      </c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  <c r="AC851" s="47"/>
      <c r="AD851" s="47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  <c r="BE851" s="47"/>
      <c r="BF851" s="47"/>
      <c r="BG851" s="47"/>
      <c r="BH851" s="47"/>
      <c r="BI851" s="47"/>
      <c r="BJ851" s="47"/>
      <c r="BK851" s="47"/>
      <c r="BL851" s="47"/>
      <c r="BM851" s="47"/>
      <c r="BN851" s="47"/>
      <c r="BO851" s="47"/>
      <c r="BP851" s="47"/>
      <c r="BQ851" s="47"/>
      <c r="BR851" s="47"/>
      <c r="BS851" s="47"/>
      <c r="BT851" s="47"/>
      <c r="BU851" s="47"/>
      <c r="BV851" s="47"/>
      <c r="BW851" s="47"/>
      <c r="BX851" s="47"/>
      <c r="BY851" s="47"/>
      <c r="BZ851" s="47"/>
      <c r="CA851" s="47"/>
      <c r="CB851" s="47"/>
      <c r="CC851" s="47"/>
      <c r="CD851" s="47"/>
      <c r="CE851" s="47"/>
      <c r="CF851" s="47"/>
      <c r="CG851" s="47"/>
      <c r="CH851" s="47"/>
    </row>
    <row r="852" spans="1:86" ht="36" hidden="1">
      <c r="A852" s="29" t="s">
        <v>329</v>
      </c>
      <c r="B852" s="20" t="s">
        <v>50</v>
      </c>
      <c r="C852" s="20" t="s">
        <v>7</v>
      </c>
      <c r="D852" s="20" t="s">
        <v>13</v>
      </c>
      <c r="E852" s="20" t="s">
        <v>312</v>
      </c>
      <c r="F852" s="20"/>
      <c r="G852" s="100">
        <f>G853</f>
        <v>0</v>
      </c>
      <c r="H852" s="100">
        <f t="shared" ref="G852:H856" si="201">H853</f>
        <v>0</v>
      </c>
      <c r="I852" s="100">
        <f t="shared" si="191"/>
        <v>0</v>
      </c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  <c r="AC852" s="47"/>
      <c r="AD852" s="47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  <c r="BE852" s="47"/>
      <c r="BF852" s="47"/>
      <c r="BG852" s="47"/>
      <c r="BH852" s="47"/>
      <c r="BI852" s="47"/>
      <c r="BJ852" s="47"/>
      <c r="BK852" s="47"/>
      <c r="BL852" s="47"/>
      <c r="BM852" s="47"/>
      <c r="BN852" s="47"/>
      <c r="BO852" s="47"/>
      <c r="BP852" s="47"/>
      <c r="BQ852" s="47"/>
      <c r="BR852" s="47"/>
      <c r="BS852" s="47"/>
      <c r="BT852" s="47"/>
      <c r="BU852" s="47"/>
      <c r="BV852" s="47"/>
      <c r="BW852" s="47"/>
      <c r="BX852" s="47"/>
      <c r="BY852" s="47"/>
      <c r="BZ852" s="47"/>
      <c r="CA852" s="47"/>
      <c r="CB852" s="47"/>
      <c r="CC852" s="47"/>
      <c r="CD852" s="47"/>
      <c r="CE852" s="47"/>
      <c r="CF852" s="47"/>
      <c r="CG852" s="47"/>
      <c r="CH852" s="47"/>
    </row>
    <row r="853" spans="1:86" ht="24" hidden="1">
      <c r="A853" s="29" t="s">
        <v>117</v>
      </c>
      <c r="B853" s="20" t="s">
        <v>50</v>
      </c>
      <c r="C853" s="20" t="s">
        <v>7</v>
      </c>
      <c r="D853" s="20" t="s">
        <v>13</v>
      </c>
      <c r="E853" s="20" t="s">
        <v>319</v>
      </c>
      <c r="F853" s="20"/>
      <c r="G853" s="100">
        <f>G856+G854</f>
        <v>0</v>
      </c>
      <c r="H853" s="100">
        <f t="shared" ref="H853" si="202">H856+H854</f>
        <v>0</v>
      </c>
      <c r="I853" s="100">
        <f t="shared" si="191"/>
        <v>0</v>
      </c>
    </row>
    <row r="854" spans="1:86" s="2" customFormat="1" ht="12" hidden="1">
      <c r="A854" s="21" t="s">
        <v>101</v>
      </c>
      <c r="B854" s="20" t="s">
        <v>50</v>
      </c>
      <c r="C854" s="20" t="s">
        <v>7</v>
      </c>
      <c r="D854" s="20" t="s">
        <v>13</v>
      </c>
      <c r="E854" s="20" t="s">
        <v>319</v>
      </c>
      <c r="F854" s="20" t="s">
        <v>99</v>
      </c>
      <c r="G854" s="100">
        <f>G855</f>
        <v>0</v>
      </c>
      <c r="H854" s="100">
        <f t="shared" ref="H854" si="203">H855</f>
        <v>0</v>
      </c>
      <c r="I854" s="100">
        <f t="shared" si="191"/>
        <v>0</v>
      </c>
    </row>
    <row r="855" spans="1:86" s="2" customFormat="1" ht="6" hidden="1" customHeight="1">
      <c r="A855" s="21" t="s">
        <v>111</v>
      </c>
      <c r="B855" s="20" t="s">
        <v>50</v>
      </c>
      <c r="C855" s="20" t="s">
        <v>7</v>
      </c>
      <c r="D855" s="20" t="s">
        <v>13</v>
      </c>
      <c r="E855" s="20" t="s">
        <v>319</v>
      </c>
      <c r="F855" s="20" t="s">
        <v>110</v>
      </c>
      <c r="G855" s="100"/>
      <c r="H855" s="100"/>
      <c r="I855" s="100">
        <f t="shared" si="191"/>
        <v>0</v>
      </c>
    </row>
    <row r="856" spans="1:86" s="2" customFormat="1" ht="12" hidden="1">
      <c r="A856" s="29" t="s">
        <v>70</v>
      </c>
      <c r="B856" s="20" t="s">
        <v>50</v>
      </c>
      <c r="C856" s="20" t="s">
        <v>7</v>
      </c>
      <c r="D856" s="20" t="s">
        <v>13</v>
      </c>
      <c r="E856" s="20" t="s">
        <v>319</v>
      </c>
      <c r="F856" s="20" t="s">
        <v>22</v>
      </c>
      <c r="G856" s="100">
        <f t="shared" si="201"/>
        <v>0</v>
      </c>
      <c r="H856" s="100">
        <f t="shared" si="201"/>
        <v>0</v>
      </c>
      <c r="I856" s="100">
        <f t="shared" si="191"/>
        <v>0</v>
      </c>
    </row>
    <row r="857" spans="1:86" s="2" customFormat="1" ht="12" hidden="1">
      <c r="A857" s="29" t="s">
        <v>105</v>
      </c>
      <c r="B857" s="20" t="s">
        <v>50</v>
      </c>
      <c r="C857" s="20" t="s">
        <v>7</v>
      </c>
      <c r="D857" s="20" t="s">
        <v>13</v>
      </c>
      <c r="E857" s="20" t="s">
        <v>319</v>
      </c>
      <c r="F857" s="20" t="s">
        <v>104</v>
      </c>
      <c r="G857" s="100">
        <v>0</v>
      </c>
      <c r="H857" s="101"/>
      <c r="I857" s="100">
        <f t="shared" si="191"/>
        <v>0</v>
      </c>
    </row>
    <row r="858" spans="1:86" s="2" customFormat="1" ht="12">
      <c r="A858" s="21" t="s">
        <v>223</v>
      </c>
      <c r="B858" s="20" t="s">
        <v>50</v>
      </c>
      <c r="C858" s="20" t="s">
        <v>7</v>
      </c>
      <c r="D858" s="20" t="s">
        <v>13</v>
      </c>
      <c r="E858" s="20" t="s">
        <v>177</v>
      </c>
      <c r="F858" s="20"/>
      <c r="G858" s="100">
        <f t="shared" ref="G858:H860" si="204">G859</f>
        <v>50</v>
      </c>
      <c r="H858" s="100">
        <f t="shared" si="204"/>
        <v>0</v>
      </c>
      <c r="I858" s="100">
        <f t="shared" si="191"/>
        <v>50</v>
      </c>
    </row>
    <row r="859" spans="1:86" s="2" customFormat="1" ht="12">
      <c r="A859" s="29" t="s">
        <v>103</v>
      </c>
      <c r="B859" s="20" t="s">
        <v>50</v>
      </c>
      <c r="C859" s="20" t="s">
        <v>7</v>
      </c>
      <c r="D859" s="20" t="s">
        <v>13</v>
      </c>
      <c r="E859" s="20" t="s">
        <v>178</v>
      </c>
      <c r="F859" s="20"/>
      <c r="G859" s="100">
        <f t="shared" si="204"/>
        <v>50</v>
      </c>
      <c r="H859" s="100">
        <f t="shared" si="204"/>
        <v>0</v>
      </c>
      <c r="I859" s="100">
        <f t="shared" si="191"/>
        <v>50</v>
      </c>
    </row>
    <row r="860" spans="1:86" s="2" customFormat="1" ht="12">
      <c r="A860" s="21" t="s">
        <v>101</v>
      </c>
      <c r="B860" s="20" t="s">
        <v>50</v>
      </c>
      <c r="C860" s="20" t="s">
        <v>7</v>
      </c>
      <c r="D860" s="20" t="s">
        <v>13</v>
      </c>
      <c r="E860" s="20" t="s">
        <v>178</v>
      </c>
      <c r="F860" s="20" t="s">
        <v>99</v>
      </c>
      <c r="G860" s="100">
        <f t="shared" si="204"/>
        <v>50</v>
      </c>
      <c r="H860" s="100">
        <f t="shared" si="204"/>
        <v>0</v>
      </c>
      <c r="I860" s="100">
        <f t="shared" si="191"/>
        <v>50</v>
      </c>
    </row>
    <row r="861" spans="1:86" s="2" customFormat="1" ht="12">
      <c r="A861" s="21" t="s">
        <v>111</v>
      </c>
      <c r="B861" s="20" t="s">
        <v>50</v>
      </c>
      <c r="C861" s="20" t="s">
        <v>7</v>
      </c>
      <c r="D861" s="20" t="s">
        <v>13</v>
      </c>
      <c r="E861" s="20" t="s">
        <v>178</v>
      </c>
      <c r="F861" s="20" t="s">
        <v>110</v>
      </c>
      <c r="G861" s="100">
        <v>50</v>
      </c>
      <c r="H861" s="101"/>
      <c r="I861" s="100">
        <f t="shared" si="191"/>
        <v>50</v>
      </c>
    </row>
    <row r="862" spans="1:86" s="6" customFormat="1" ht="12">
      <c r="A862" s="25" t="s">
        <v>54</v>
      </c>
      <c r="B862" s="16" t="s">
        <v>50</v>
      </c>
      <c r="C862" s="16" t="s">
        <v>17</v>
      </c>
      <c r="D862" s="16"/>
      <c r="E862" s="16"/>
      <c r="F862" s="16"/>
      <c r="G862" s="98">
        <f t="shared" ref="G862:H869" si="205">G863</f>
        <v>100</v>
      </c>
      <c r="H862" s="98">
        <f t="shared" si="205"/>
        <v>372.1</v>
      </c>
      <c r="I862" s="98">
        <f t="shared" si="191"/>
        <v>472.1</v>
      </c>
      <c r="J862" s="2"/>
      <c r="K862" s="2"/>
      <c r="L862" s="2"/>
      <c r="M862" s="2"/>
    </row>
    <row r="863" spans="1:86" s="53" customFormat="1" ht="12">
      <c r="A863" s="22" t="s">
        <v>20</v>
      </c>
      <c r="B863" s="18" t="s">
        <v>50</v>
      </c>
      <c r="C863" s="18" t="s">
        <v>17</v>
      </c>
      <c r="D863" s="18" t="s">
        <v>5</v>
      </c>
      <c r="E863" s="18"/>
      <c r="F863" s="18"/>
      <c r="G863" s="99">
        <f>G864</f>
        <v>100</v>
      </c>
      <c r="H863" s="99">
        <f>H864</f>
        <v>372.1</v>
      </c>
      <c r="I863" s="99">
        <f t="shared" si="191"/>
        <v>472.1</v>
      </c>
      <c r="J863" s="5"/>
      <c r="K863" s="5"/>
      <c r="L863" s="5"/>
      <c r="M863" s="5"/>
    </row>
    <row r="864" spans="1:86" s="2" customFormat="1" ht="15.75" customHeight="1">
      <c r="A864" s="21" t="s">
        <v>436</v>
      </c>
      <c r="B864" s="20" t="s">
        <v>50</v>
      </c>
      <c r="C864" s="20" t="s">
        <v>17</v>
      </c>
      <c r="D864" s="20" t="s">
        <v>5</v>
      </c>
      <c r="E864" s="20" t="s">
        <v>152</v>
      </c>
      <c r="F864" s="20"/>
      <c r="G864" s="100">
        <f>G868+G871+G865</f>
        <v>100</v>
      </c>
      <c r="H864" s="100">
        <f>H868+H871+H865</f>
        <v>372.1</v>
      </c>
      <c r="I864" s="100">
        <f t="shared" si="191"/>
        <v>472.1</v>
      </c>
    </row>
    <row r="865" spans="1:9" s="2" customFormat="1" ht="12" hidden="1">
      <c r="A865" s="21" t="s">
        <v>348</v>
      </c>
      <c r="B865" s="20" t="s">
        <v>50</v>
      </c>
      <c r="C865" s="20" t="s">
        <v>17</v>
      </c>
      <c r="D865" s="20" t="s">
        <v>5</v>
      </c>
      <c r="E865" s="20" t="s">
        <v>509</v>
      </c>
      <c r="F865" s="20"/>
      <c r="G865" s="100">
        <f>G866</f>
        <v>0</v>
      </c>
      <c r="H865" s="100">
        <f>H866</f>
        <v>0</v>
      </c>
      <c r="I865" s="100">
        <f t="shared" si="191"/>
        <v>0</v>
      </c>
    </row>
    <row r="866" spans="1:9" s="2" customFormat="1" ht="12" hidden="1">
      <c r="A866" s="21" t="s">
        <v>101</v>
      </c>
      <c r="B866" s="20" t="s">
        <v>50</v>
      </c>
      <c r="C866" s="20" t="s">
        <v>17</v>
      </c>
      <c r="D866" s="20" t="s">
        <v>5</v>
      </c>
      <c r="E866" s="20" t="s">
        <v>509</v>
      </c>
      <c r="F866" s="20" t="s">
        <v>99</v>
      </c>
      <c r="G866" s="100">
        <f>G867</f>
        <v>0</v>
      </c>
      <c r="H866" s="100">
        <f>H867</f>
        <v>0</v>
      </c>
      <c r="I866" s="100">
        <f t="shared" si="191"/>
        <v>0</v>
      </c>
    </row>
    <row r="867" spans="1:9" s="2" customFormat="1" ht="12" hidden="1">
      <c r="A867" s="21" t="s">
        <v>111</v>
      </c>
      <c r="B867" s="20" t="s">
        <v>50</v>
      </c>
      <c r="C867" s="20" t="s">
        <v>17</v>
      </c>
      <c r="D867" s="20" t="s">
        <v>5</v>
      </c>
      <c r="E867" s="20" t="s">
        <v>509</v>
      </c>
      <c r="F867" s="20" t="s">
        <v>110</v>
      </c>
      <c r="G867" s="100"/>
      <c r="H867" s="100"/>
      <c r="I867" s="100">
        <f t="shared" si="191"/>
        <v>0</v>
      </c>
    </row>
    <row r="868" spans="1:9" s="2" customFormat="1" ht="24" hidden="1">
      <c r="A868" s="21" t="s">
        <v>286</v>
      </c>
      <c r="B868" s="20" t="s">
        <v>50</v>
      </c>
      <c r="C868" s="20" t="s">
        <v>17</v>
      </c>
      <c r="D868" s="20" t="s">
        <v>5</v>
      </c>
      <c r="E868" s="20" t="s">
        <v>450</v>
      </c>
      <c r="F868" s="20"/>
      <c r="G868" s="100">
        <f t="shared" si="205"/>
        <v>0</v>
      </c>
      <c r="H868" s="100">
        <f t="shared" si="205"/>
        <v>0</v>
      </c>
      <c r="I868" s="100">
        <f t="shared" si="191"/>
        <v>0</v>
      </c>
    </row>
    <row r="869" spans="1:9" s="2" customFormat="1" ht="12" hidden="1">
      <c r="A869" s="21" t="s">
        <v>108</v>
      </c>
      <c r="B869" s="20" t="s">
        <v>50</v>
      </c>
      <c r="C869" s="20" t="s">
        <v>17</v>
      </c>
      <c r="D869" s="20" t="s">
        <v>5</v>
      </c>
      <c r="E869" s="20" t="s">
        <v>450</v>
      </c>
      <c r="F869" s="20" t="s">
        <v>99</v>
      </c>
      <c r="G869" s="100">
        <f t="shared" si="205"/>
        <v>0</v>
      </c>
      <c r="H869" s="100">
        <f t="shared" si="205"/>
        <v>0</v>
      </c>
      <c r="I869" s="100">
        <f t="shared" si="191"/>
        <v>0</v>
      </c>
    </row>
    <row r="870" spans="1:9" s="2" customFormat="1" ht="12" hidden="1">
      <c r="A870" s="21" t="s">
        <v>109</v>
      </c>
      <c r="B870" s="20" t="s">
        <v>50</v>
      </c>
      <c r="C870" s="20" t="s">
        <v>17</v>
      </c>
      <c r="D870" s="20" t="s">
        <v>5</v>
      </c>
      <c r="E870" s="20" t="s">
        <v>450</v>
      </c>
      <c r="F870" s="20" t="s">
        <v>107</v>
      </c>
      <c r="G870" s="100"/>
      <c r="H870" s="101"/>
      <c r="I870" s="100">
        <f t="shared" si="191"/>
        <v>0</v>
      </c>
    </row>
    <row r="871" spans="1:9" s="2" customFormat="1" ht="12">
      <c r="A871" s="21" t="s">
        <v>367</v>
      </c>
      <c r="B871" s="20" t="s">
        <v>50</v>
      </c>
      <c r="C871" s="20" t="s">
        <v>17</v>
      </c>
      <c r="D871" s="20" t="s">
        <v>5</v>
      </c>
      <c r="E871" s="20" t="s">
        <v>447</v>
      </c>
      <c r="F871" s="20"/>
      <c r="G871" s="100">
        <f>G872</f>
        <v>100</v>
      </c>
      <c r="H871" s="100">
        <f>H872</f>
        <v>372.1</v>
      </c>
      <c r="I871" s="100">
        <f t="shared" si="191"/>
        <v>472.1</v>
      </c>
    </row>
    <row r="872" spans="1:9" s="2" customFormat="1" ht="12">
      <c r="A872" s="21" t="s">
        <v>108</v>
      </c>
      <c r="B872" s="20" t="s">
        <v>50</v>
      </c>
      <c r="C872" s="20" t="s">
        <v>17</v>
      </c>
      <c r="D872" s="20" t="s">
        <v>5</v>
      </c>
      <c r="E872" s="20" t="s">
        <v>447</v>
      </c>
      <c r="F872" s="20" t="s">
        <v>99</v>
      </c>
      <c r="G872" s="100">
        <f>G873</f>
        <v>100</v>
      </c>
      <c r="H872" s="100">
        <f>H873</f>
        <v>372.1</v>
      </c>
      <c r="I872" s="100">
        <f t="shared" ref="I872:I897" si="206">G872+H872</f>
        <v>472.1</v>
      </c>
    </row>
    <row r="873" spans="1:9" s="2" customFormat="1" ht="12">
      <c r="A873" s="21" t="s">
        <v>111</v>
      </c>
      <c r="B873" s="20" t="s">
        <v>50</v>
      </c>
      <c r="C873" s="20" t="s">
        <v>17</v>
      </c>
      <c r="D873" s="20" t="s">
        <v>5</v>
      </c>
      <c r="E873" s="20" t="s">
        <v>447</v>
      </c>
      <c r="F873" s="20" t="s">
        <v>110</v>
      </c>
      <c r="G873" s="100">
        <v>100</v>
      </c>
      <c r="H873" s="103">
        <v>372.1</v>
      </c>
      <c r="I873" s="100">
        <f t="shared" si="206"/>
        <v>472.1</v>
      </c>
    </row>
    <row r="874" spans="1:9" s="2" customFormat="1" ht="10.5" customHeight="1">
      <c r="A874" s="15" t="s">
        <v>228</v>
      </c>
      <c r="B874" s="16" t="s">
        <v>50</v>
      </c>
      <c r="C874" s="16" t="s">
        <v>30</v>
      </c>
      <c r="D874" s="16"/>
      <c r="E874" s="16"/>
      <c r="F874" s="16"/>
      <c r="G874" s="98">
        <f>G875+G884+G890</f>
        <v>27523.800000000003</v>
      </c>
      <c r="H874" s="98">
        <f t="shared" ref="H874" si="207">H875+H884+H890</f>
        <v>0</v>
      </c>
      <c r="I874" s="98">
        <f t="shared" si="206"/>
        <v>27523.800000000003</v>
      </c>
    </row>
    <row r="875" spans="1:9" s="2" customFormat="1" ht="24">
      <c r="A875" s="17" t="s">
        <v>42</v>
      </c>
      <c r="B875" s="18" t="s">
        <v>50</v>
      </c>
      <c r="C875" s="18" t="s">
        <v>30</v>
      </c>
      <c r="D875" s="18" t="s">
        <v>5</v>
      </c>
      <c r="E875" s="18"/>
      <c r="F875" s="18"/>
      <c r="G875" s="99">
        <f>G876</f>
        <v>3914.6000000000004</v>
      </c>
      <c r="H875" s="99">
        <f t="shared" ref="H875:H876" si="208">H876</f>
        <v>0</v>
      </c>
      <c r="I875" s="99">
        <f t="shared" si="206"/>
        <v>3914.6000000000004</v>
      </c>
    </row>
    <row r="876" spans="1:9" s="2" customFormat="1" ht="15" customHeight="1">
      <c r="A876" s="21" t="s">
        <v>397</v>
      </c>
      <c r="B876" s="20" t="s">
        <v>50</v>
      </c>
      <c r="C876" s="20" t="s">
        <v>30</v>
      </c>
      <c r="D876" s="20" t="s">
        <v>5</v>
      </c>
      <c r="E876" s="20" t="s">
        <v>174</v>
      </c>
      <c r="F876" s="20"/>
      <c r="G876" s="100">
        <f>G877</f>
        <v>3914.6000000000004</v>
      </c>
      <c r="H876" s="100">
        <f t="shared" si="208"/>
        <v>0</v>
      </c>
      <c r="I876" s="100">
        <f t="shared" si="206"/>
        <v>3914.6000000000004</v>
      </c>
    </row>
    <row r="877" spans="1:9" s="2" customFormat="1" ht="24">
      <c r="A877" s="21" t="s">
        <v>399</v>
      </c>
      <c r="B877" s="20" t="s">
        <v>50</v>
      </c>
      <c r="C877" s="20" t="s">
        <v>30</v>
      </c>
      <c r="D877" s="20" t="s">
        <v>5</v>
      </c>
      <c r="E877" s="20" t="s">
        <v>181</v>
      </c>
      <c r="F877" s="20"/>
      <c r="G877" s="100">
        <f>G878+G881</f>
        <v>3914.6000000000004</v>
      </c>
      <c r="H877" s="100">
        <f t="shared" ref="H877" si="209">H878+H881</f>
        <v>0</v>
      </c>
      <c r="I877" s="100">
        <f t="shared" si="206"/>
        <v>3914.6000000000004</v>
      </c>
    </row>
    <row r="878" spans="1:9" s="2" customFormat="1" ht="12">
      <c r="A878" s="21" t="s">
        <v>112</v>
      </c>
      <c r="B878" s="20" t="s">
        <v>50</v>
      </c>
      <c r="C878" s="20" t="s">
        <v>30</v>
      </c>
      <c r="D878" s="20" t="s">
        <v>5</v>
      </c>
      <c r="E878" s="20" t="s">
        <v>182</v>
      </c>
      <c r="F878" s="20"/>
      <c r="G878" s="100">
        <f>G879</f>
        <v>2289.8000000000002</v>
      </c>
      <c r="H878" s="100">
        <f t="shared" ref="H878:H879" si="210">H879</f>
        <v>0</v>
      </c>
      <c r="I878" s="100">
        <f t="shared" si="206"/>
        <v>2289.8000000000002</v>
      </c>
    </row>
    <row r="879" spans="1:9" s="2" customFormat="1" ht="12">
      <c r="A879" s="21" t="s">
        <v>108</v>
      </c>
      <c r="B879" s="20" t="s">
        <v>50</v>
      </c>
      <c r="C879" s="20" t="s">
        <v>30</v>
      </c>
      <c r="D879" s="20" t="s">
        <v>5</v>
      </c>
      <c r="E879" s="20" t="s">
        <v>182</v>
      </c>
      <c r="F879" s="20" t="s">
        <v>99</v>
      </c>
      <c r="G879" s="100">
        <f>G880</f>
        <v>2289.8000000000002</v>
      </c>
      <c r="H879" s="100">
        <f t="shared" si="210"/>
        <v>0</v>
      </c>
      <c r="I879" s="100">
        <f t="shared" si="206"/>
        <v>2289.8000000000002</v>
      </c>
    </row>
    <row r="880" spans="1:9" s="2" customFormat="1" ht="12">
      <c r="A880" s="21" t="s">
        <v>202</v>
      </c>
      <c r="B880" s="20" t="s">
        <v>50</v>
      </c>
      <c r="C880" s="20" t="s">
        <v>30</v>
      </c>
      <c r="D880" s="20" t="s">
        <v>5</v>
      </c>
      <c r="E880" s="20" t="s">
        <v>182</v>
      </c>
      <c r="F880" s="20" t="s">
        <v>204</v>
      </c>
      <c r="G880" s="100">
        <v>2289.8000000000002</v>
      </c>
      <c r="H880" s="101"/>
      <c r="I880" s="100">
        <f t="shared" si="206"/>
        <v>2289.8000000000002</v>
      </c>
    </row>
    <row r="881" spans="1:13" s="2" customFormat="1" ht="12">
      <c r="A881" s="21" t="s">
        <v>112</v>
      </c>
      <c r="B881" s="20" t="s">
        <v>50</v>
      </c>
      <c r="C881" s="20" t="s">
        <v>30</v>
      </c>
      <c r="D881" s="20" t="s">
        <v>5</v>
      </c>
      <c r="E881" s="20" t="s">
        <v>183</v>
      </c>
      <c r="F881" s="20"/>
      <c r="G881" s="100">
        <f>G882</f>
        <v>1624.8</v>
      </c>
      <c r="H881" s="100">
        <f t="shared" ref="H881:H882" si="211">H882</f>
        <v>0</v>
      </c>
      <c r="I881" s="100">
        <f t="shared" si="206"/>
        <v>1624.8</v>
      </c>
    </row>
    <row r="882" spans="1:13" s="6" customFormat="1" ht="12">
      <c r="A882" s="21" t="s">
        <v>108</v>
      </c>
      <c r="B882" s="20" t="s">
        <v>50</v>
      </c>
      <c r="C882" s="20" t="s">
        <v>30</v>
      </c>
      <c r="D882" s="20" t="s">
        <v>5</v>
      </c>
      <c r="E882" s="20" t="s">
        <v>183</v>
      </c>
      <c r="F882" s="20" t="s">
        <v>99</v>
      </c>
      <c r="G882" s="100">
        <f>G883</f>
        <v>1624.8</v>
      </c>
      <c r="H882" s="100">
        <f t="shared" si="211"/>
        <v>0</v>
      </c>
      <c r="I882" s="100">
        <f t="shared" si="206"/>
        <v>1624.8</v>
      </c>
      <c r="J882" s="2"/>
      <c r="K882" s="2"/>
      <c r="L882" s="2"/>
      <c r="M882" s="2"/>
    </row>
    <row r="883" spans="1:13" s="2" customFormat="1" ht="12">
      <c r="A883" s="21" t="s">
        <v>203</v>
      </c>
      <c r="B883" s="20" t="s">
        <v>50</v>
      </c>
      <c r="C883" s="20" t="s">
        <v>30</v>
      </c>
      <c r="D883" s="20" t="s">
        <v>5</v>
      </c>
      <c r="E883" s="20" t="s">
        <v>183</v>
      </c>
      <c r="F883" s="20" t="s">
        <v>204</v>
      </c>
      <c r="G883" s="100">
        <v>1624.8</v>
      </c>
      <c r="H883" s="101"/>
      <c r="I883" s="100">
        <f t="shared" si="206"/>
        <v>1624.8</v>
      </c>
    </row>
    <row r="884" spans="1:13" s="2" customFormat="1" ht="12" hidden="1">
      <c r="A884" s="22" t="s">
        <v>52</v>
      </c>
      <c r="B884" s="18" t="s">
        <v>50</v>
      </c>
      <c r="C884" s="18" t="s">
        <v>30</v>
      </c>
      <c r="D884" s="18" t="s">
        <v>6</v>
      </c>
      <c r="E884" s="18"/>
      <c r="F884" s="18"/>
      <c r="G884" s="99">
        <f t="shared" ref="G884:H888" si="212">G885</f>
        <v>0</v>
      </c>
      <c r="H884" s="99">
        <f t="shared" si="212"/>
        <v>0</v>
      </c>
      <c r="I884" s="99">
        <f t="shared" si="206"/>
        <v>0</v>
      </c>
    </row>
    <row r="885" spans="1:13" s="2" customFormat="1" ht="24" hidden="1">
      <c r="A885" s="21" t="s">
        <v>397</v>
      </c>
      <c r="B885" s="20" t="s">
        <v>50</v>
      </c>
      <c r="C885" s="20" t="s">
        <v>30</v>
      </c>
      <c r="D885" s="20" t="s">
        <v>6</v>
      </c>
      <c r="E885" s="20" t="s">
        <v>174</v>
      </c>
      <c r="F885" s="20"/>
      <c r="G885" s="100">
        <f t="shared" si="212"/>
        <v>0</v>
      </c>
      <c r="H885" s="100">
        <f t="shared" si="212"/>
        <v>0</v>
      </c>
      <c r="I885" s="100">
        <f t="shared" si="206"/>
        <v>0</v>
      </c>
    </row>
    <row r="886" spans="1:13" s="2" customFormat="1" ht="24" hidden="1">
      <c r="A886" s="21" t="s">
        <v>399</v>
      </c>
      <c r="B886" s="20" t="s">
        <v>50</v>
      </c>
      <c r="C886" s="20" t="s">
        <v>30</v>
      </c>
      <c r="D886" s="20" t="s">
        <v>6</v>
      </c>
      <c r="E886" s="20" t="s">
        <v>181</v>
      </c>
      <c r="F886" s="20"/>
      <c r="G886" s="100">
        <f t="shared" si="212"/>
        <v>0</v>
      </c>
      <c r="H886" s="100">
        <f t="shared" si="212"/>
        <v>0</v>
      </c>
      <c r="I886" s="100">
        <f t="shared" si="206"/>
        <v>0</v>
      </c>
    </row>
    <row r="887" spans="1:13" s="2" customFormat="1" ht="12" hidden="1">
      <c r="A887" s="21" t="s">
        <v>220</v>
      </c>
      <c r="B887" s="20" t="s">
        <v>50</v>
      </c>
      <c r="C887" s="20" t="s">
        <v>30</v>
      </c>
      <c r="D887" s="20" t="s">
        <v>6</v>
      </c>
      <c r="E887" s="50" t="s">
        <v>184</v>
      </c>
      <c r="F887" s="20"/>
      <c r="G887" s="100">
        <f>G888</f>
        <v>0</v>
      </c>
      <c r="H887" s="100">
        <f t="shared" si="212"/>
        <v>0</v>
      </c>
      <c r="I887" s="100">
        <f t="shared" si="206"/>
        <v>0</v>
      </c>
    </row>
    <row r="888" spans="1:13" s="2" customFormat="1" ht="12" hidden="1">
      <c r="A888" s="21" t="s">
        <v>108</v>
      </c>
      <c r="B888" s="20" t="s">
        <v>50</v>
      </c>
      <c r="C888" s="20" t="s">
        <v>30</v>
      </c>
      <c r="D888" s="20" t="s">
        <v>6</v>
      </c>
      <c r="E888" s="50" t="s">
        <v>184</v>
      </c>
      <c r="F888" s="20" t="s">
        <v>99</v>
      </c>
      <c r="G888" s="100">
        <f>G889</f>
        <v>0</v>
      </c>
      <c r="H888" s="100">
        <f t="shared" si="212"/>
        <v>0</v>
      </c>
      <c r="I888" s="100">
        <f t="shared" si="206"/>
        <v>0</v>
      </c>
    </row>
    <row r="889" spans="1:13" s="2" customFormat="1" ht="12" hidden="1">
      <c r="A889" s="21" t="s">
        <v>203</v>
      </c>
      <c r="B889" s="20" t="s">
        <v>50</v>
      </c>
      <c r="C889" s="20" t="s">
        <v>30</v>
      </c>
      <c r="D889" s="20" t="s">
        <v>6</v>
      </c>
      <c r="E889" s="50" t="s">
        <v>184</v>
      </c>
      <c r="F889" s="20" t="s">
        <v>204</v>
      </c>
      <c r="G889" s="100"/>
      <c r="H889" s="101"/>
      <c r="I889" s="100">
        <f t="shared" si="206"/>
        <v>0</v>
      </c>
    </row>
    <row r="890" spans="1:13" s="2" customFormat="1" ht="12">
      <c r="A890" s="22" t="s">
        <v>262</v>
      </c>
      <c r="B890" s="18" t="s">
        <v>50</v>
      </c>
      <c r="C890" s="18" t="s">
        <v>30</v>
      </c>
      <c r="D890" s="18" t="s">
        <v>7</v>
      </c>
      <c r="E890" s="76"/>
      <c r="F890" s="18"/>
      <c r="G890" s="99">
        <f t="shared" ref="G890:H894" si="213">G891</f>
        <v>23609.200000000001</v>
      </c>
      <c r="H890" s="99">
        <f t="shared" si="213"/>
        <v>0</v>
      </c>
      <c r="I890" s="99">
        <f t="shared" si="206"/>
        <v>23609.200000000001</v>
      </c>
    </row>
    <row r="891" spans="1:13" s="2" customFormat="1" ht="12.75" customHeight="1">
      <c r="A891" s="21" t="s">
        <v>397</v>
      </c>
      <c r="B891" s="20" t="s">
        <v>50</v>
      </c>
      <c r="C891" s="20" t="s">
        <v>30</v>
      </c>
      <c r="D891" s="20" t="s">
        <v>7</v>
      </c>
      <c r="E891" s="20" t="s">
        <v>174</v>
      </c>
      <c r="F891" s="20"/>
      <c r="G891" s="100">
        <f>G892</f>
        <v>23609.200000000001</v>
      </c>
      <c r="H891" s="100">
        <f>H892</f>
        <v>0</v>
      </c>
      <c r="I891" s="100">
        <f t="shared" si="206"/>
        <v>23609.200000000001</v>
      </c>
    </row>
    <row r="892" spans="1:13" s="2" customFormat="1" ht="24">
      <c r="A892" s="21" t="s">
        <v>503</v>
      </c>
      <c r="B892" s="20" t="s">
        <v>50</v>
      </c>
      <c r="C892" s="20" t="s">
        <v>30</v>
      </c>
      <c r="D892" s="20" t="s">
        <v>7</v>
      </c>
      <c r="E892" s="20" t="s">
        <v>181</v>
      </c>
      <c r="F892" s="20"/>
      <c r="G892" s="100">
        <f>G893</f>
        <v>23609.200000000001</v>
      </c>
      <c r="H892" s="100">
        <f>H893</f>
        <v>0</v>
      </c>
      <c r="I892" s="100">
        <f t="shared" si="206"/>
        <v>23609.200000000001</v>
      </c>
    </row>
    <row r="893" spans="1:13" s="2" customFormat="1" ht="15" customHeight="1">
      <c r="A893" s="21" t="s">
        <v>400</v>
      </c>
      <c r="B893" s="20" t="s">
        <v>50</v>
      </c>
      <c r="C893" s="20" t="s">
        <v>30</v>
      </c>
      <c r="D893" s="20" t="s">
        <v>7</v>
      </c>
      <c r="E893" s="50" t="s">
        <v>401</v>
      </c>
      <c r="F893" s="20"/>
      <c r="G893" s="100">
        <f t="shared" si="213"/>
        <v>23609.200000000001</v>
      </c>
      <c r="H893" s="100">
        <f t="shared" si="213"/>
        <v>0</v>
      </c>
      <c r="I893" s="100">
        <f t="shared" si="206"/>
        <v>23609.200000000001</v>
      </c>
    </row>
    <row r="894" spans="1:13" s="53" customFormat="1" ht="12">
      <c r="A894" s="21" t="s">
        <v>108</v>
      </c>
      <c r="B894" s="20" t="s">
        <v>50</v>
      </c>
      <c r="C894" s="20" t="s">
        <v>30</v>
      </c>
      <c r="D894" s="20" t="s">
        <v>7</v>
      </c>
      <c r="E894" s="50" t="s">
        <v>401</v>
      </c>
      <c r="F894" s="20" t="s">
        <v>99</v>
      </c>
      <c r="G894" s="100">
        <f t="shared" si="213"/>
        <v>23609.200000000001</v>
      </c>
      <c r="H894" s="100">
        <f t="shared" si="213"/>
        <v>0</v>
      </c>
      <c r="I894" s="100">
        <f t="shared" si="206"/>
        <v>23609.200000000001</v>
      </c>
      <c r="J894" s="5"/>
      <c r="K894" s="5"/>
      <c r="L894" s="5"/>
      <c r="M894" s="5"/>
    </row>
    <row r="895" spans="1:13" s="2" customFormat="1" ht="12">
      <c r="A895" s="21" t="s">
        <v>109</v>
      </c>
      <c r="B895" s="20" t="s">
        <v>50</v>
      </c>
      <c r="C895" s="20" t="s">
        <v>30</v>
      </c>
      <c r="D895" s="20" t="s">
        <v>7</v>
      </c>
      <c r="E895" s="50" t="s">
        <v>401</v>
      </c>
      <c r="F895" s="20" t="s">
        <v>107</v>
      </c>
      <c r="G895" s="100">
        <v>23609.200000000001</v>
      </c>
      <c r="H895" s="101"/>
      <c r="I895" s="100">
        <f t="shared" si="206"/>
        <v>23609.200000000001</v>
      </c>
    </row>
    <row r="896" spans="1:13" s="2" customFormat="1" ht="0.6" customHeight="1">
      <c r="A896" s="25"/>
      <c r="B896" s="27"/>
      <c r="C896" s="27"/>
      <c r="D896" s="27"/>
      <c r="E896" s="27"/>
      <c r="F896" s="27"/>
      <c r="G896" s="100"/>
      <c r="H896" s="101"/>
      <c r="I896" s="98"/>
    </row>
    <row r="897" spans="1:86" s="2" customFormat="1" ht="12">
      <c r="A897" s="78" t="s">
        <v>25</v>
      </c>
      <c r="B897" s="78"/>
      <c r="C897" s="16"/>
      <c r="D897" s="16"/>
      <c r="E897" s="16"/>
      <c r="F897" s="16"/>
      <c r="G897" s="98">
        <f>G14+G503+G547+G801</f>
        <v>810610.59999999986</v>
      </c>
      <c r="H897" s="98">
        <f>H14+H503+H547+H801</f>
        <v>52010.8</v>
      </c>
      <c r="I897" s="98">
        <f t="shared" si="206"/>
        <v>862621.39999999991</v>
      </c>
    </row>
    <row r="898" spans="1:86" s="2" customFormat="1" ht="12">
      <c r="A898" s="116"/>
      <c r="B898" s="35"/>
      <c r="C898" s="36"/>
      <c r="D898" s="36"/>
      <c r="E898" s="36"/>
      <c r="F898" s="36"/>
      <c r="G898" s="37"/>
      <c r="H898" s="38"/>
      <c r="I898" s="38"/>
    </row>
    <row r="899" spans="1:86" s="2" customFormat="1" ht="12">
      <c r="A899" s="117" t="s">
        <v>26</v>
      </c>
      <c r="B899" s="38"/>
      <c r="C899" s="39"/>
      <c r="D899" s="39"/>
      <c r="E899" s="39"/>
      <c r="F899" s="39"/>
      <c r="G899" s="40"/>
      <c r="H899" s="38"/>
      <c r="I899" s="38"/>
    </row>
    <row r="900" spans="1:86" s="4" customFormat="1" ht="15">
      <c r="A900" s="117"/>
      <c r="B900" s="38"/>
      <c r="C900" s="39"/>
      <c r="D900" s="39"/>
      <c r="E900" s="39"/>
      <c r="F900" s="39"/>
      <c r="G900" s="40"/>
      <c r="H900" s="92"/>
      <c r="I900" s="90"/>
      <c r="J900" s="10"/>
      <c r="K900" s="10"/>
      <c r="L900" s="10"/>
      <c r="M900" s="10"/>
    </row>
    <row r="901" spans="1:86">
      <c r="A901" s="117"/>
      <c r="B901" s="38"/>
      <c r="C901" s="39"/>
      <c r="D901" s="39"/>
      <c r="E901" s="39"/>
      <c r="F901" s="39"/>
      <c r="G901" s="40"/>
    </row>
    <row r="902" spans="1:86">
      <c r="A902" s="117"/>
      <c r="B902" s="38"/>
      <c r="C902" s="39"/>
      <c r="D902" s="39"/>
      <c r="E902" s="39"/>
      <c r="F902" s="39"/>
      <c r="G902" s="40"/>
    </row>
    <row r="903" spans="1:86">
      <c r="A903" s="117"/>
      <c r="B903" s="38"/>
      <c r="C903" s="39"/>
      <c r="D903" s="39"/>
      <c r="E903" s="39"/>
      <c r="F903" s="39"/>
      <c r="G903" s="40"/>
    </row>
    <row r="904" spans="1:86">
      <c r="A904" s="117"/>
      <c r="B904" s="38"/>
      <c r="C904" s="39"/>
      <c r="D904" s="39"/>
      <c r="E904" s="39"/>
      <c r="F904" s="39"/>
      <c r="G904" s="40"/>
    </row>
    <row r="905" spans="1:86">
      <c r="A905" s="117"/>
      <c r="B905" s="38"/>
      <c r="C905" s="41"/>
      <c r="D905" s="41"/>
      <c r="E905" s="41"/>
      <c r="F905" s="41"/>
      <c r="G905" s="40"/>
    </row>
    <row r="906" spans="1:86">
      <c r="A906" s="117"/>
      <c r="B906" s="38"/>
      <c r="C906" s="41"/>
      <c r="D906" s="41"/>
      <c r="E906" s="41"/>
      <c r="F906" s="41"/>
      <c r="G906" s="40"/>
    </row>
    <row r="907" spans="1:86">
      <c r="A907" s="117"/>
      <c r="B907" s="38"/>
      <c r="C907" s="41"/>
      <c r="D907" s="41"/>
      <c r="E907" s="41"/>
      <c r="F907" s="41"/>
      <c r="G907" s="40"/>
    </row>
    <row r="908" spans="1:86" s="73" customFormat="1">
      <c r="A908" s="117"/>
      <c r="B908" s="38"/>
      <c r="C908" s="41"/>
      <c r="D908" s="41"/>
      <c r="E908" s="41"/>
      <c r="F908" s="41"/>
      <c r="G908" s="40"/>
      <c r="H908" s="38"/>
      <c r="I908" s="38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</row>
    <row r="909" spans="1:86" s="73" customFormat="1">
      <c r="A909" s="117"/>
      <c r="B909" s="38"/>
      <c r="C909" s="41"/>
      <c r="D909" s="41"/>
      <c r="E909" s="41"/>
      <c r="F909" s="41"/>
      <c r="G909" s="40"/>
      <c r="H909" s="38"/>
      <c r="I909" s="38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</row>
    <row r="910" spans="1:86" s="73" customFormat="1">
      <c r="A910" s="117"/>
      <c r="B910" s="38"/>
      <c r="C910" s="41"/>
      <c r="D910" s="41"/>
      <c r="E910" s="41"/>
      <c r="F910" s="41"/>
      <c r="G910" s="40"/>
      <c r="H910" s="38"/>
      <c r="I910" s="38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</row>
    <row r="911" spans="1:86" s="73" customFormat="1">
      <c r="A911" s="117"/>
      <c r="B911" s="38"/>
      <c r="C911" s="41"/>
      <c r="D911" s="41"/>
      <c r="E911" s="41"/>
      <c r="F911" s="41"/>
      <c r="G911" s="40"/>
      <c r="H911" s="38"/>
      <c r="I911" s="38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</row>
    <row r="912" spans="1:86" s="73" customFormat="1">
      <c r="A912" s="117"/>
      <c r="B912" s="38"/>
      <c r="C912" s="41"/>
      <c r="D912" s="41"/>
      <c r="E912" s="41"/>
      <c r="F912" s="41"/>
      <c r="G912" s="40"/>
      <c r="H912" s="38"/>
      <c r="I912" s="38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</row>
    <row r="913" spans="1:86" s="73" customFormat="1">
      <c r="A913" s="117"/>
      <c r="B913" s="38"/>
      <c r="C913" s="41"/>
      <c r="D913" s="41"/>
      <c r="E913" s="41"/>
      <c r="F913" s="41"/>
      <c r="G913" s="40"/>
      <c r="H913" s="38"/>
      <c r="I913" s="38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</row>
    <row r="914" spans="1:86" s="73" customFormat="1">
      <c r="A914" s="117"/>
      <c r="B914" s="38"/>
      <c r="C914" s="41"/>
      <c r="D914" s="41"/>
      <c r="E914" s="41"/>
      <c r="F914" s="41"/>
      <c r="G914" s="40"/>
      <c r="H914" s="38"/>
      <c r="I914" s="38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</row>
    <row r="915" spans="1:86" s="73" customFormat="1">
      <c r="A915" s="117"/>
      <c r="B915" s="38"/>
      <c r="C915" s="41"/>
      <c r="D915" s="41"/>
      <c r="E915" s="41"/>
      <c r="F915" s="41"/>
      <c r="G915" s="40"/>
      <c r="H915" s="38"/>
      <c r="I915" s="38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</row>
    <row r="916" spans="1:86" s="73" customFormat="1">
      <c r="A916" s="117"/>
      <c r="B916" s="38"/>
      <c r="C916" s="41"/>
      <c r="D916" s="41"/>
      <c r="E916" s="41"/>
      <c r="F916" s="41"/>
      <c r="G916" s="40"/>
      <c r="H916" s="38"/>
      <c r="I916" s="38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</row>
    <row r="917" spans="1:86" s="73" customFormat="1">
      <c r="A917" s="117"/>
      <c r="B917" s="38"/>
      <c r="C917" s="41"/>
      <c r="D917" s="41"/>
      <c r="E917" s="41"/>
      <c r="F917" s="41"/>
      <c r="G917" s="40"/>
      <c r="H917" s="38"/>
      <c r="I917" s="38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</row>
    <row r="918" spans="1:86" s="73" customFormat="1">
      <c r="A918" s="117"/>
      <c r="B918" s="38"/>
      <c r="C918" s="41"/>
      <c r="D918" s="41"/>
      <c r="E918" s="41"/>
      <c r="F918" s="41"/>
      <c r="G918" s="40"/>
      <c r="H918" s="38"/>
      <c r="I918" s="38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</row>
    <row r="919" spans="1:86" s="73" customFormat="1">
      <c r="A919" s="117"/>
      <c r="B919" s="38"/>
      <c r="C919" s="41"/>
      <c r="D919" s="41"/>
      <c r="E919" s="41"/>
      <c r="F919" s="41"/>
      <c r="G919" s="40"/>
      <c r="H919" s="38"/>
      <c r="I919" s="38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</row>
    <row r="920" spans="1:86" s="73" customFormat="1">
      <c r="A920" s="117"/>
      <c r="B920" s="38"/>
      <c r="C920" s="41"/>
      <c r="D920" s="41"/>
      <c r="E920" s="41"/>
      <c r="F920" s="41"/>
      <c r="G920" s="40"/>
      <c r="H920" s="38"/>
      <c r="I920" s="38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</row>
    <row r="921" spans="1:86" s="73" customFormat="1">
      <c r="A921" s="117"/>
      <c r="B921" s="38"/>
      <c r="C921" s="41"/>
      <c r="D921" s="41"/>
      <c r="E921" s="41"/>
      <c r="F921" s="41"/>
      <c r="G921" s="40"/>
      <c r="H921" s="38"/>
      <c r="I921" s="38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</row>
    <row r="922" spans="1:86" s="73" customFormat="1">
      <c r="A922" s="117"/>
      <c r="B922" s="38"/>
      <c r="C922" s="41"/>
      <c r="D922" s="41"/>
      <c r="E922" s="41"/>
      <c r="F922" s="41"/>
      <c r="G922" s="40"/>
      <c r="H922" s="38"/>
      <c r="I922" s="38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</row>
    <row r="923" spans="1:86" s="73" customFormat="1">
      <c r="A923" s="117"/>
      <c r="B923" s="38"/>
      <c r="C923" s="41"/>
      <c r="D923" s="41"/>
      <c r="E923" s="41"/>
      <c r="F923" s="41"/>
      <c r="G923" s="40"/>
      <c r="H923" s="38"/>
      <c r="I923" s="38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</row>
    <row r="924" spans="1:86" s="73" customFormat="1">
      <c r="A924" s="117"/>
      <c r="B924" s="38"/>
      <c r="C924" s="41"/>
      <c r="D924" s="41"/>
      <c r="E924" s="41"/>
      <c r="F924" s="41"/>
      <c r="G924" s="40"/>
      <c r="H924" s="38"/>
      <c r="I924" s="38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</row>
    <row r="925" spans="1:86" s="73" customFormat="1">
      <c r="A925" s="117"/>
      <c r="B925" s="38"/>
      <c r="C925" s="41"/>
      <c r="D925" s="41"/>
      <c r="E925" s="41"/>
      <c r="F925" s="41"/>
      <c r="G925" s="40"/>
      <c r="H925" s="38"/>
      <c r="I925" s="38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</row>
    <row r="926" spans="1:86" s="73" customFormat="1">
      <c r="A926" s="117"/>
      <c r="B926" s="38"/>
      <c r="C926" s="41"/>
      <c r="D926" s="41"/>
      <c r="E926" s="41"/>
      <c r="F926" s="41"/>
      <c r="G926" s="40"/>
      <c r="H926" s="38"/>
      <c r="I926" s="38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</row>
    <row r="927" spans="1:86" s="73" customFormat="1">
      <c r="A927" s="117"/>
      <c r="B927" s="38"/>
      <c r="C927" s="41"/>
      <c r="D927" s="41"/>
      <c r="E927" s="41"/>
      <c r="F927" s="41"/>
      <c r="G927" s="40"/>
      <c r="H927" s="38"/>
      <c r="I927" s="38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</row>
  </sheetData>
  <mergeCells count="2">
    <mergeCell ref="A10:I10"/>
    <mergeCell ref="A11:G11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2021-09-23T09:15:22Z</cp:lastPrinted>
  <dcterms:created xsi:type="dcterms:W3CDTF">2004-09-08T09:13:27Z</dcterms:created>
  <dcterms:modified xsi:type="dcterms:W3CDTF">2021-09-28T09:12:28Z</dcterms:modified>
</cp:coreProperties>
</file>