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8" windowWidth="11352" windowHeight="6156"/>
  </bookViews>
  <sheets>
    <sheet name="к пояснит." sheetId="45" r:id="rId1"/>
  </sheets>
  <externalReferences>
    <externalReference r:id="rId2"/>
  </externalReferences>
  <definedNames>
    <definedName name="_xlnm.Print_Area" localSheetId="0">'к пояснит.'!$A$1:$E$146</definedName>
  </definedNames>
  <calcPr calcId="124519"/>
</workbook>
</file>

<file path=xl/calcChain.xml><?xml version="1.0" encoding="utf-8"?>
<calcChain xmlns="http://schemas.openxmlformats.org/spreadsheetml/2006/main">
  <c r="D94" i="45"/>
  <c r="D146" l="1"/>
  <c r="C146"/>
  <c r="D11"/>
  <c r="C11"/>
  <c r="D76" l="1"/>
  <c r="E108"/>
  <c r="D84"/>
  <c r="E143"/>
  <c r="E141"/>
  <c r="E139"/>
  <c r="E136"/>
  <c r="E135"/>
  <c r="E134"/>
  <c r="E133"/>
  <c r="E131"/>
  <c r="E129"/>
  <c r="E128"/>
  <c r="E125"/>
  <c r="E124"/>
  <c r="E123"/>
  <c r="E122"/>
  <c r="E121"/>
  <c r="E120"/>
  <c r="E119"/>
  <c r="E118"/>
  <c r="E117"/>
  <c r="E116"/>
  <c r="E115"/>
  <c r="E114"/>
  <c r="E113"/>
  <c r="E112"/>
  <c r="E109"/>
  <c r="E107"/>
  <c r="E106"/>
  <c r="E105"/>
  <c r="E103"/>
  <c r="E102"/>
  <c r="E101"/>
  <c r="E100"/>
  <c r="E99"/>
  <c r="E97"/>
  <c r="E96"/>
  <c r="E92"/>
  <c r="E91"/>
  <c r="E88"/>
  <c r="E87"/>
  <c r="E86"/>
  <c r="E85"/>
  <c r="E84"/>
  <c r="E82"/>
  <c r="E81"/>
  <c r="E80"/>
  <c r="E75"/>
  <c r="E74"/>
  <c r="E72"/>
  <c r="E71"/>
  <c r="E69"/>
  <c r="E68"/>
  <c r="E65"/>
  <c r="E64"/>
  <c r="E63"/>
  <c r="E61"/>
  <c r="E60"/>
  <c r="E59"/>
  <c r="E58"/>
  <c r="E55"/>
  <c r="E54"/>
  <c r="E52"/>
  <c r="E50"/>
  <c r="E40"/>
  <c r="E37"/>
  <c r="E35"/>
  <c r="E33"/>
  <c r="E32"/>
  <c r="E29"/>
  <c r="E28"/>
  <c r="E26"/>
  <c r="E24"/>
  <c r="C76" l="1"/>
  <c r="E20"/>
  <c r="E19"/>
  <c r="E18"/>
  <c r="E17"/>
  <c r="E16"/>
  <c r="E15"/>
  <c r="E14"/>
  <c r="D142"/>
  <c r="D140"/>
  <c r="D138"/>
  <c r="D137" s="1"/>
  <c r="D132"/>
  <c r="D130" s="1"/>
  <c r="D127"/>
  <c r="D111"/>
  <c r="D104"/>
  <c r="D98" s="1"/>
  <c r="D95"/>
  <c r="D90"/>
  <c r="D89" s="1"/>
  <c r="D83"/>
  <c r="D79"/>
  <c r="D78" s="1"/>
  <c r="D73"/>
  <c r="D70"/>
  <c r="D66"/>
  <c r="D62"/>
  <c r="D56"/>
  <c r="D48"/>
  <c r="D47"/>
  <c r="D46" s="1"/>
  <c r="D45"/>
  <c r="D44" s="1"/>
  <c r="D42"/>
  <c r="D38"/>
  <c r="D30"/>
  <c r="D27"/>
  <c r="D25"/>
  <c r="D23"/>
  <c r="D12"/>
  <c r="D93" l="1"/>
  <c r="D110"/>
  <c r="D21"/>
  <c r="C111" l="1"/>
  <c r="E111" s="1"/>
  <c r="C142" l="1"/>
  <c r="E142" s="1"/>
  <c r="C140"/>
  <c r="E140" s="1"/>
  <c r="C138"/>
  <c r="E138" s="1"/>
  <c r="C132"/>
  <c r="E132" s="1"/>
  <c r="C127"/>
  <c r="E127" s="1"/>
  <c r="E126"/>
  <c r="C104"/>
  <c r="C95"/>
  <c r="E95" s="1"/>
  <c r="C90"/>
  <c r="E90" s="1"/>
  <c r="C83"/>
  <c r="E83" s="1"/>
  <c r="C79"/>
  <c r="E79" s="1"/>
  <c r="C73"/>
  <c r="E73" s="1"/>
  <c r="C70"/>
  <c r="C62"/>
  <c r="E62" s="1"/>
  <c r="C57"/>
  <c r="E57" s="1"/>
  <c r="C53"/>
  <c r="E53" s="1"/>
  <c r="C51"/>
  <c r="E51" s="1"/>
  <c r="C49"/>
  <c r="E49" s="1"/>
  <c r="C47"/>
  <c r="E47" s="1"/>
  <c r="C45"/>
  <c r="E45" s="1"/>
  <c r="C42"/>
  <c r="E42" s="1"/>
  <c r="C39"/>
  <c r="E39" s="1"/>
  <c r="C36"/>
  <c r="E36" s="1"/>
  <c r="C34"/>
  <c r="E34" s="1"/>
  <c r="C31"/>
  <c r="E31" s="1"/>
  <c r="C27"/>
  <c r="E27" s="1"/>
  <c r="C25"/>
  <c r="E25" s="1"/>
  <c r="C23"/>
  <c r="E23" s="1"/>
  <c r="C13"/>
  <c r="C41" l="1"/>
  <c r="E41" s="1"/>
  <c r="C67"/>
  <c r="E67" s="1"/>
  <c r="E70"/>
  <c r="C98"/>
  <c r="E98" s="1"/>
  <c r="E104"/>
  <c r="C12"/>
  <c r="E12" s="1"/>
  <c r="E13"/>
  <c r="C44"/>
  <c r="E44" s="1"/>
  <c r="C46"/>
  <c r="E46" s="1"/>
  <c r="C22"/>
  <c r="E22" s="1"/>
  <c r="C78"/>
  <c r="E78" s="1"/>
  <c r="C130"/>
  <c r="E130" s="1"/>
  <c r="C137"/>
  <c r="E137" s="1"/>
  <c r="C30"/>
  <c r="E30" s="1"/>
  <c r="C89"/>
  <c r="E89" s="1"/>
  <c r="C48"/>
  <c r="E48" s="1"/>
  <c r="C56"/>
  <c r="E56" s="1"/>
  <c r="C66"/>
  <c r="E66" s="1"/>
  <c r="C110"/>
  <c r="E110" s="1"/>
  <c r="C21" l="1"/>
  <c r="E21" s="1"/>
  <c r="C43"/>
  <c r="E43" s="1"/>
  <c r="C94"/>
  <c r="E94" l="1"/>
  <c r="C93"/>
  <c r="C38"/>
  <c r="E38" s="1"/>
  <c r="E93"/>
  <c r="E11" l="1"/>
  <c r="E146" l="1"/>
</calcChain>
</file>

<file path=xl/sharedStrings.xml><?xml version="1.0" encoding="utf-8"?>
<sst xmlns="http://schemas.openxmlformats.org/spreadsheetml/2006/main" count="281" uniqueCount="260">
  <si>
    <t>Код бюджетной классификации  РФ</t>
  </si>
  <si>
    <t>Наименование налога (сбора)</t>
  </si>
  <si>
    <t>Налог на доходы физических лиц</t>
  </si>
  <si>
    <t>000 1 08 00000 00 0000 000</t>
  </si>
  <si>
    <t xml:space="preserve">Государственная пошлина по делам, рассматриваемым в судах общей юрисдикции, мировыми  судьями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</si>
  <si>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</si>
  <si>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</si>
  <si>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 </t>
  </si>
  <si>
    <t>Плата за негативное воздействие на окружающую среду</t>
  </si>
  <si>
    <t xml:space="preserve">000 1 16 00000 00 0000 000 </t>
  </si>
  <si>
    <t>ДОХОДЫ ВСЕГО:</t>
  </si>
  <si>
    <t>000 1 08 03000 01 0000 110</t>
  </si>
  <si>
    <t>000 1 00 00000 00 0000 000</t>
  </si>
  <si>
    <t>000 1 01 00000 00 0000 000</t>
  </si>
  <si>
    <t xml:space="preserve">000 1 01 02000 01 0000 110    </t>
  </si>
  <si>
    <t xml:space="preserve">000 1 01 02010 01 0000 110    </t>
  </si>
  <si>
    <t xml:space="preserve">000 1 01 02020 01 0000 110    </t>
  </si>
  <si>
    <t>000 1 01 02040 01 0000 110</t>
  </si>
  <si>
    <t>000 1 05 00000 00 0000 000</t>
  </si>
  <si>
    <t>000 1 11 00000 00 0000 000</t>
  </si>
  <si>
    <t xml:space="preserve">000 1 11 05000 00 0000 120   </t>
  </si>
  <si>
    <t>000 1 12 01000 01 0000 120</t>
  </si>
  <si>
    <t xml:space="preserve">000 1 12 00000 00 0000 000 </t>
  </si>
  <si>
    <t>Иные межбюджетные  трансферты</t>
  </si>
  <si>
    <t xml:space="preserve">000 2 02 00000 00 0000 000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</si>
  <si>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т.ч. казенных)</t>
  </si>
  <si>
    <t>000 1 01 02030 01 0000 110</t>
  </si>
  <si>
    <t>000 1 13 00000 00 0000 000</t>
  </si>
  <si>
    <t>000 1 13 02065 05 0000 130</t>
  </si>
  <si>
    <t>Доходы, поступающие в порядке возмещения расходов, понесенных в связи с эксплуатацией  имущества муниципальных районов</t>
  </si>
  <si>
    <t>000 1 14 00000 00 0000 000</t>
  </si>
  <si>
    <t>000 1 03 00000 00 0000 110</t>
  </si>
  <si>
    <t>000 1 03 02000 01 0000 110</t>
  </si>
  <si>
    <t>000 1 05 04000 02 0000 110</t>
  </si>
  <si>
    <t>Налог, взимаемый в связи с применением патентной системы налогообложения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</si>
  <si>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</si>
  <si>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</si>
  <si>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</si>
  <si>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</si>
  <si>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</si>
  <si>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</si>
  <si>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</si>
  <si>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</si>
  <si>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</si>
  <si>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</si>
  <si>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</si>
  <si>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</si>
  <si>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Плата за сбросы загрязняющих веществ в водные объекты</t>
  </si>
  <si>
    <t>000 1 12 01040 01 0000 120</t>
  </si>
  <si>
    <t>Плата за размещение отходов производства и потребления</t>
  </si>
  <si>
    <t xml:space="preserve">000 2 00 00000 00 0000 000 </t>
  </si>
  <si>
    <t>Субсидии бюджетам бюджетной системы Российской Федерации (межбюджетные субсидии)</t>
  </si>
  <si>
    <t>Возврат остатков субсидий, субвенций и иных межбюджетных трансфертов, имеющих целевое назначение, прошлых лет</t>
  </si>
  <si>
    <t>Безвозмездные поступления от других бюджетов бюджетной системы Российской  Федерации</t>
  </si>
  <si>
    <t>Штрафы,санкции,возмещение ущерба</t>
  </si>
  <si>
    <t>Доходы от продажи метериальных и нематериальных активов</t>
  </si>
  <si>
    <t>Платежи при пользовании природными ресурсами</t>
  </si>
  <si>
    <t>Доходы от использования имущества, находящегося в государственной и муниципальной собственности</t>
  </si>
  <si>
    <t>Налоги на товары (работы, услуги), реализуемые на территории РФ</t>
  </si>
  <si>
    <t>Налоги на прибыль, доходы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</si>
  <si>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</si>
  <si>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</si>
  <si>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 000 2 02 10000 00 0000 150 </t>
  </si>
  <si>
    <t>000 2 02 20000 00 0000 150</t>
  </si>
  <si>
    <t>000 2 02 30000 00 0000 150</t>
  </si>
  <si>
    <t>000 2 02 40000 00 0000 150</t>
  </si>
  <si>
    <t>Плата за размещение отходов производства</t>
  </si>
  <si>
    <t>000 1 12 01041 01 0000 120</t>
  </si>
  <si>
    <t>000 1 03 02231 01 0000 110</t>
  </si>
  <si>
    <t>000 1 03 02241 01 0000 110</t>
  </si>
  <si>
    <t>000 1 03 02251 01 0000 110</t>
  </si>
  <si>
    <t>Налоговые и неналоговые доходы</t>
  </si>
  <si>
    <t>Безвозмездные поступления</t>
  </si>
  <si>
    <t>000 2 19 00000 00 0000 150</t>
  </si>
  <si>
    <t>000 2 18 00000 00 0000 150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</si>
  <si>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 прошлых лет</t>
  </si>
  <si>
    <t>Государственная пошлина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</si>
  <si>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</si>
  <si>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</si>
  <si>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</si>
  <si>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</si>
  <si>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000 1 16 10000 00 0000 140</t>
  </si>
  <si>
    <t>Платежи в целях возмещения причиненного ущерба (убытков)</t>
  </si>
  <si>
    <t xml:space="preserve">Единый сельскохозяйственный налог </t>
  </si>
  <si>
    <t>000 1 08 07150 01 0000 110</t>
  </si>
  <si>
    <t>Государственная пошлина за выдачу разрешений на установку рекламной конструкции</t>
  </si>
  <si>
    <t>000 1 05 03000 01 0000 110</t>
  </si>
  <si>
    <t>000 1 05 03010 01 0000 110</t>
  </si>
  <si>
    <t>Налог, взимаемый в связи с применением упрощенной системы налогообложения</t>
  </si>
  <si>
    <t>000 1 05 01000 00 0000 110</t>
  </si>
  <si>
    <t>000 2 07 00000 00 0000 000</t>
  </si>
  <si>
    <t>Прочие безвозмездные поступления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</si>
  <si>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</si>
  <si>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</si>
  <si>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</si>
  <si>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</si>
  <si>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000 1 12 01042 01 0000 120</t>
  </si>
  <si>
    <t>Плата за размещение твердых коммунальных отходов</t>
  </si>
  <si>
    <t>000 1 16 11000 01 0000 140</t>
  </si>
  <si>
    <t>Платежи, уплачиваемые в целях возмещения вреда</t>
  </si>
  <si>
    <t>000 1 06 04000 02 0000 110</t>
  </si>
  <si>
    <t>000 1 06 04012 02 0000 110</t>
  </si>
  <si>
    <t>Транспортный налог с физических лиц</t>
  </si>
  <si>
    <t>Красноборского муниципального округа</t>
  </si>
  <si>
    <t xml:space="preserve">000 1 01 02080 01 0000 110    </t>
  </si>
  <si>
    <t xml:space="preserve">000 1 01 02130 01 0000 110    </t>
  </si>
  <si>
    <t>Налог, взимаемый в связи с применением патентной системы налогообложения, зачисляемый в бюджеты муниципальных округов</t>
  </si>
  <si>
    <t>000 1 05 04060 02 0000 110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</si>
  <si>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</si>
  <si>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</si>
  <si>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</si>
  <si>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</si>
  <si>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</si>
  <si>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</si>
  <si>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</si>
  <si>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</si>
  <si>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</si>
  <si>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</si>
  <si>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</si>
  <si>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</si>
  <si>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</si>
  <si>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</si>
  <si>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000 1 11 05012 14 0000 120</t>
  </si>
  <si>
    <t>000 1 11 05024 14 0000 120</t>
  </si>
  <si>
    <t>000 1 11 05034 14 0000 120</t>
  </si>
  <si>
    <t>000 1 11 05074 14 0000 120</t>
  </si>
  <si>
    <t>Прочие доходы от компенсации затрат бюджетов муниципальных округов</t>
  </si>
  <si>
    <t>000 1 13 02994 14 0000 130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</si>
  <si>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</si>
  <si>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НАЛОГИ НА СОВОКУПНЫЙ ДОХОД</t>
  </si>
  <si>
    <t xml:space="preserve">Транспортный налог 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</si>
  <si>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</si>
  <si>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</si>
  <si>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 xml:space="preserve"> 000 2 02 15001 14 0000 150</t>
  </si>
  <si>
    <t xml:space="preserve"> 000 2 02 15002 14 0000 150</t>
  </si>
  <si>
    <t>Субсидии бюджетам муниципальных округов на поддержку отрасли культуры</t>
  </si>
  <si>
    <t>000 2 02 25519 14 0000 150</t>
  </si>
  <si>
    <t>Прочие субсидии бюджетам муниципальных округов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</si>
  <si>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 xml:space="preserve"> 000 2 02 29999 14 0000 150</t>
  </si>
  <si>
    <t>Субвенции бюджетам муниципальных округов на выполнение передаваемых полномочий субъектов Российской Федерации, в том числе:</t>
  </si>
  <si>
    <t xml:space="preserve"> 000 2 02 30024 14 0000 150</t>
  </si>
  <si>
    <t>Субвенции бюджетам муниципальных округов на выполнение передаваемых полномочий субъектов Российской Федерации 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</si>
  <si>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Субвенции бюджетам муниципальных округов на выполнение передаваемых полномочий субъектов Российской Федерации в сфере охраны труда</t>
  </si>
  <si>
    <t>Субвенции бюджетам муниципальных округов на выполнение передаваемых полномочий субъектов Российской Федерации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</si>
  <si>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 xml:space="preserve">Субвенции бюджетам муниципальных округов на выполнение передаваемых полномочий субъектов Российской Федерации по формированию торгового реестра </t>
  </si>
  <si>
    <t>Субвенции бюджетам муниципальных округов на выполнение передаваемых полномочий субъектов Российской Федерации 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</si>
  <si>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</si>
  <si>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</si>
  <si>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</si>
  <si>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000 2 02 35303 14 0000 150</t>
  </si>
  <si>
    <t>000 2 02 35118 14 0000 150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</si>
  <si>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</si>
  <si>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</si>
  <si>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</si>
  <si>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Единая субвенция бюджетам муниципальных округов, в том числе:</t>
  </si>
  <si>
    <t>000 2 02 39998 14 0000 150</t>
  </si>
  <si>
    <t>Прочие субвенции бюджетам муниципальных округов, в том числе:</t>
  </si>
  <si>
    <t>Прочие субвенции бюджетам муниципальных округов на реализацию образовательных программ</t>
  </si>
  <si>
    <t>000 2 02 39999 14 0000 150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</si>
  <si>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</si>
  <si>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000 2 02 45179 14 0000 150</t>
  </si>
  <si>
    <t>000 2 02 49999 14 0000 150</t>
  </si>
  <si>
    <t>Прочие межбюджетные трансферты, передаваемые бюджетам муниципальных округов, в том числе:</t>
  </si>
  <si>
    <t>Прочие субсидии бюджетам муниципальных округов, в том числе:</t>
  </si>
  <si>
    <t>Прочие субсидии бюджетам муниципальных округов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</si>
  <si>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000 2 07 04050 14 0000 150</t>
  </si>
  <si>
    <t>Прочие безвозмездные поступления в бюджеты муниципальных округов</t>
  </si>
  <si>
    <t>000 2 07 04000 14 0000 150</t>
  </si>
  <si>
    <t>000 1 06 00000 00 0000 000</t>
  </si>
  <si>
    <t>000 1 06 01000 00 0000 110</t>
  </si>
  <si>
    <t>000 1 06 01020 14 0000 110</t>
  </si>
  <si>
    <t>000 1 06 06000 00 0000 110</t>
  </si>
  <si>
    <t>000 1 06 06030 00 0000 110</t>
  </si>
  <si>
    <t>000 1 06 06032 14 0000 110</t>
  </si>
  <si>
    <t>000 1 06 06040 00 0000 110</t>
  </si>
  <si>
    <t>000 1 06 06042 14 0000 110</t>
  </si>
  <si>
    <t>000 1 14 02043 14 0000 410</t>
  </si>
  <si>
    <t>000 1 14 06012 14 0000 430</t>
  </si>
  <si>
    <t>000 1 11 09044 14 0000 120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</si>
  <si>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</si>
  <si>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000 1 08 03010 01 0000 110</t>
  </si>
  <si>
    <t>000 1 08 07142 01 0000 110</t>
  </si>
  <si>
    <t xml:space="preserve">000 117 15020 14 0001 150  </t>
  </si>
  <si>
    <t xml:space="preserve">000 117 15020 14 0005 150  </t>
  </si>
  <si>
    <t>Инициативные платежи, зачисляемые в бюджеты муниципальных округов (поступления на реализацию инициативного проекта «Спортивное село»)</t>
  </si>
  <si>
    <t>Инициативные платежи, зачисляемые в бюджеты муниципальных округов (поступления на реализацию инициативного проекта «Вдоль по Спасской»)</t>
  </si>
  <si>
    <t>Прочие неналоговые доходы</t>
  </si>
  <si>
    <t>000 1 17 00000 00 0000 000</t>
  </si>
  <si>
    <t>Инициативные платежи, зачисляемые в бюджеты муниципальных округов</t>
  </si>
  <si>
    <t>000 1 17 15020 14 0000 150</t>
  </si>
  <si>
    <t>Прочие субсидии бюджетам муниципальных округов на модернизацию нерегулируемых пешеходных переходов, светофорных объектов и установку светофорных объектов, пешеходных ограждений на автомобильных дорогах общего пользования местного значения</t>
  </si>
  <si>
    <t>000 218 04010 14 0000 150</t>
  </si>
  <si>
    <t>Доходы бюджетов муниципальных округов от возврата бюджетными учреждениями остатков субсидий прошлых лет</t>
  </si>
  <si>
    <t>000 2 19 60010 14 0000 150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</si>
  <si>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</si>
  <si>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</si>
  <si>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000 1 11 07014 14 0000 120</t>
  </si>
  <si>
    <t>Субвенции бюджетам муниципальных округов на выполнение передаваемых полномочий субъектов Российской Федерации по организации и осуществлению деятельности по опеке и попечительству</t>
  </si>
  <si>
    <t>000 2 02 35179 14 0000 150</t>
  </si>
  <si>
    <t xml:space="preserve">000 1 01 02021 01 0000 110   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</si>
  <si>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</si>
  <si>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</si>
  <si>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дивидентов)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</si>
  <si>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</si>
  <si>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
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</si>
  <si>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000 2 02 35082 14 0000 150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</si>
  <si>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</si>
  <si>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</si>
  <si>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</si>
  <si>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 за налоговые периоды до 1 января 2025 года, а также в сати суммы налога, не превышающей 312 тысяч рублей за налоговые периоды после 1 января 2025 года)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</si>
  <si>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дивидентов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дивидентов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</si>
  <si>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</si>
  <si>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</si>
  <si>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</si>
  <si>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</si>
  <si>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Доходы от оказания платных услуг и компенсации затрат государства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</si>
  <si>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</si>
  <si>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субсидии бюджетам муниципальных округов на проведение комплексных кадастровых работ (без федерального софинансирования)</t>
  </si>
  <si>
    <t>Прочие межбюджетные трансферты, передаваемые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</si>
  <si>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Платежи от государственных и муниципальных унитарных предприятий</t>
  </si>
  <si>
    <t>000 1 11 07000 00 0000 120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</si>
  <si>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</si>
  <si>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</si>
  <si>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</si>
  <si>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</si>
  <si>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</si>
  <si>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</si>
  <si>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Просчие субвенции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</si>
  <si>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</si>
  <si>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</si>
  <si>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межбюджетные трансферты, передаваемые бюджетам муниципальных округов на реализацию мероприятий по модернизации школьных систем образования (иные межбюджетные трансферты бюджетам муниципальных районов, муниципальных округов и городских округов Архангельской области (с двухлетним циклом реализации))</t>
  </si>
  <si>
    <t>000 202 25576 14 0000 150</t>
  </si>
  <si>
    <t>Субсидии бюджетам муниципальных округов на обеспечение комплексного развития сельских территорий</t>
  </si>
  <si>
    <t>000 2 02 25555 14 0000 150</t>
  </si>
  <si>
    <t>Субсидии бюджетам муниципальных округов на реализацию программ формирования современной городской среды</t>
  </si>
  <si>
    <t>Прочие межбюджетные трансферты, передаваемые бюджетам муниципальных округов на 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</si>
  <si>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Прочие межбюджетные трансферты, передаваемые бюджетам муниципальных округов на реализацию инициативных проектов в рамках регионального проекта "Комфортное Поморье"</t>
  </si>
  <si>
    <t>000 2 02 25497 14 0000 150</t>
  </si>
  <si>
    <t>Субсидии бюджетам муниципальных округов на реализацию мероприятий по обеспечению жильем молодых семей</t>
  </si>
  <si>
    <t>Субвенции бюджетам муниципальных округов на выполнение передаваемых полномочий субъектов Российской Федерации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</si>
  <si>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Субвенции бюджетам муниципальных округов на выполнение передаваемых полномочий субъектов Российской Федерации по  предоставлению детям-сиротам и детям, оставшимся без попечения родителей, лицам из числа детей-сирот и детей, оставшихся без попечения родителей, выплат на приобретение благоустроенных жилых помещений в собственность или для полного погашения кредитов (займов) по договорам, обязательства заемщика по которым обеспечены ипотекой</t>
  </si>
  <si>
    <t>Субвенции бюджетам муниципальных округов на выполнение передаваемых полномочий субъектов Российской Федерации по проведению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</si>
  <si>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</si>
  <si>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</si>
  <si>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Приложение № 2</t>
  </si>
  <si>
    <t>к постановлению администрации</t>
  </si>
  <si>
    <t>Отчет об исполнении доходов по основным источникам, зачисляемым в бюджет                                                                                                                                                                         Красноборского муниципального округа  за 1 квартал 2025 года</t>
  </si>
  <si>
    <t>назначено на год, рублей</t>
  </si>
  <si>
    <t xml:space="preserve">Исполнено, рублей </t>
  </si>
  <si>
    <t>% исполнения</t>
  </si>
  <si>
    <t>Субсидии бюджетам  муниципальных округов  на обеспечение условий для развития кадрового потенциала муниципальных образовательных организаций в Архангельской области</t>
  </si>
  <si>
    <t>000 2 18 00000 14 0000 150</t>
  </si>
  <si>
    <t>Доходы бюджетов муниципальных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</si>
  <si>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</si>
  <si>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000 2 19 00000 14 0000 150</t>
  </si>
  <si>
    <t>Доходы от компенсации затрат государства</t>
  </si>
  <si>
    <t xml:space="preserve">000 1 13 00000 00 0000 000 </t>
  </si>
  <si>
    <t>Доходы от оказания платных услуг и  компенсации затрат государства</t>
  </si>
  <si>
    <t xml:space="preserve">000 1 13 02000 00 0000 130 </t>
  </si>
  <si>
    <t>от 17.04.2025 года № 265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</si>
</sst>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0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 Cyr"/>
      <charset val="204"/>
    </font>
    <font>
      <b/>
      <i/>
      <sz val="10"/>
      <name val="Times New Roman"/>
      <family val="1"/>
      <charset val="204"/>
    </font>
    <font>
      <sz val="10"/>
      <name val="Times New Roman Cyr"/>
      <family val="1"/>
      <charset val="204"/>
    </font>
    <font>
      <i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right"/>
    </xf>
    <xf numFmtId="0" fontId="2" fillId="0" borderId="0" xfId="0" applyFont="1"/>
    <xf numFmtId="0" fontId="2" fillId="0" borderId="1" xfId="0" applyFont="1" applyBorder="1" applyAlignment="1">
      <alignment horizontal="left"/>
    </xf>
    <xf numFmtId="2" fontId="2" fillId="0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left"/>
    </xf>
    <xf numFmtId="2" fontId="3" fillId="0" borderId="1" xfId="0" applyNumberFormat="1" applyFont="1" applyBorder="1" applyAlignment="1">
      <alignment horizontal="right"/>
    </xf>
    <xf numFmtId="0" fontId="4" fillId="0" borderId="0" xfId="0" applyFont="1"/>
    <xf numFmtId="0" fontId="3" fillId="0" borderId="1" xfId="0" applyFont="1" applyBorder="1" applyAlignment="1">
      <alignment horizontal="left" wrapText="1"/>
    </xf>
    <xf numFmtId="2" fontId="3" fillId="0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/>
    </xf>
    <xf numFmtId="0" fontId="6" fillId="0" borderId="0" xfId="0" applyFont="1"/>
    <xf numFmtId="0" fontId="2" fillId="0" borderId="1" xfId="0" applyFont="1" applyFill="1" applyBorder="1" applyAlignment="1">
      <alignment wrapText="1"/>
    </xf>
    <xf numFmtId="0" fontId="7" fillId="0" borderId="1" xfId="0" applyFont="1" applyBorder="1" applyAlignment="1">
      <alignment horizontal="left"/>
    </xf>
    <xf numFmtId="0" fontId="7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left"/>
    </xf>
    <xf numFmtId="0" fontId="6" fillId="0" borderId="1" xfId="0" applyFont="1" applyFill="1" applyBorder="1" applyAlignment="1">
      <alignment wrapText="1"/>
    </xf>
    <xf numFmtId="2" fontId="6" fillId="0" borderId="1" xfId="0" applyNumberFormat="1" applyFont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/>
    </xf>
    <xf numFmtId="2" fontId="6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/>
    </xf>
    <xf numFmtId="0" fontId="3" fillId="0" borderId="3" xfId="0" applyFont="1" applyFill="1" applyBorder="1" applyAlignment="1">
      <alignment wrapText="1"/>
    </xf>
    <xf numFmtId="0" fontId="3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left" wrapText="1"/>
    </xf>
    <xf numFmtId="2" fontId="4" fillId="0" borderId="1" xfId="0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justify" wrapText="1"/>
    </xf>
    <xf numFmtId="0" fontId="3" fillId="0" borderId="2" xfId="0" applyFont="1" applyFill="1" applyBorder="1" applyAlignment="1">
      <alignment horizontal="left"/>
    </xf>
    <xf numFmtId="2" fontId="3" fillId="0" borderId="2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/>
    </xf>
    <xf numFmtId="0" fontId="1" fillId="0" borderId="0" xfId="0" applyFont="1" applyFill="1" applyAlignment="1"/>
    <xf numFmtId="0" fontId="3" fillId="0" borderId="1" xfId="0" applyFont="1" applyFill="1" applyBorder="1" applyAlignment="1">
      <alignment horizontal="center"/>
    </xf>
    <xf numFmtId="0" fontId="3" fillId="0" borderId="0" xfId="0" applyFont="1" applyFill="1" applyAlignment="1">
      <alignment wrapText="1"/>
    </xf>
    <xf numFmtId="0" fontId="5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justify"/>
    </xf>
    <xf numFmtId="0" fontId="3" fillId="0" borderId="1" xfId="0" applyFont="1" applyFill="1" applyBorder="1"/>
    <xf numFmtId="0" fontId="2" fillId="0" borderId="1" xfId="0" applyFont="1" applyFill="1" applyBorder="1" applyAlignment="1"/>
    <xf numFmtId="0" fontId="3" fillId="0" borderId="0" xfId="0" applyFont="1" applyFill="1" applyAlignment="1"/>
    <xf numFmtId="0" fontId="3" fillId="0" borderId="0" xfId="0" applyNumberFormat="1" applyFont="1" applyFill="1" applyAlignment="1">
      <alignment wrapText="1"/>
    </xf>
    <xf numFmtId="0" fontId="7" fillId="0" borderId="1" xfId="0" applyFont="1" applyBorder="1" applyAlignment="1">
      <alignment wrapText="1"/>
    </xf>
    <xf numFmtId="0" fontId="10" fillId="0" borderId="0" xfId="0" applyNumberFormat="1" applyFont="1" applyAlignment="1">
      <alignment horizontal="left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justify" wrapText="1"/>
    </xf>
    <xf numFmtId="2" fontId="3" fillId="0" borderId="1" xfId="0" applyNumberFormat="1" applyFont="1" applyFill="1" applyBorder="1" applyAlignment="1"/>
    <xf numFmtId="0" fontId="7" fillId="0" borderId="1" xfId="0" applyNumberFormat="1" applyFont="1" applyBorder="1" applyAlignment="1">
      <alignment wrapText="1"/>
    </xf>
    <xf numFmtId="0" fontId="3" fillId="0" borderId="0" xfId="0" applyNumberFormat="1" applyFont="1" applyAlignment="1">
      <alignment wrapText="1"/>
    </xf>
    <xf numFmtId="0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2" fillId="0" borderId="1" xfId="0" applyFont="1" applyFill="1" applyBorder="1"/>
    <xf numFmtId="164" fontId="1" fillId="0" borderId="0" xfId="0" applyNumberFormat="1" applyFont="1" applyAlignment="1">
      <alignment horizontal="right"/>
    </xf>
    <xf numFmtId="164" fontId="1" fillId="0" borderId="1" xfId="0" applyNumberFormat="1" applyFont="1" applyFill="1" applyBorder="1"/>
    <xf numFmtId="49" fontId="11" fillId="2" borderId="1" xfId="0" applyNumberFormat="1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left" wrapText="1"/>
    </xf>
    <xf numFmtId="1" fontId="3" fillId="0" borderId="1" xfId="0" applyNumberFormat="1" applyFont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0" xfId="0" applyFont="1" applyAlignment="1">
      <alignment wrapText="1"/>
    </xf>
    <xf numFmtId="0" fontId="1" fillId="0" borderId="0" xfId="0" applyFont="1" applyAlignment="1"/>
    <xf numFmtId="164" fontId="14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2" fillId="0" borderId="5" xfId="0" applyFont="1" applyFill="1" applyBorder="1" applyAlignment="1">
      <alignment wrapText="1"/>
    </xf>
    <xf numFmtId="2" fontId="2" fillId="0" borderId="0" xfId="0" applyNumberFormat="1" applyFont="1"/>
    <xf numFmtId="0" fontId="3" fillId="0" borderId="4" xfId="0" applyNumberFormat="1" applyFont="1" applyFill="1" applyBorder="1" applyAlignment="1" applyProtection="1">
      <alignment horizontal="left" wrapText="1"/>
      <protection hidden="1"/>
    </xf>
    <xf numFmtId="0" fontId="2" fillId="0" borderId="4" xfId="0" applyNumberFormat="1" applyFont="1" applyFill="1" applyBorder="1" applyAlignment="1" applyProtection="1">
      <alignment horizontal="left" wrapText="1"/>
      <protection hidden="1"/>
    </xf>
    <xf numFmtId="164" fontId="9" fillId="0" borderId="0" xfId="0" applyNumberFormat="1" applyFont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" fillId="0" borderId="0" xfId="0" applyFont="1" applyFill="1" applyAlignment="1">
      <alignment horizontal="right" vertical="center"/>
    </xf>
    <xf numFmtId="2" fontId="12" fillId="0" borderId="2" xfId="0" applyNumberFormat="1" applyFont="1" applyBorder="1" applyAlignment="1">
      <alignment horizontal="center" vertical="center" wrapText="1"/>
    </xf>
    <xf numFmtId="2" fontId="12" fillId="0" borderId="3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CHALNIK\Documents\Users\User\Documents\&#1041;&#1102;&#1076;&#1078;&#1077;&#1090;%202025\&#1054;&#1090;&#1095;&#1077;&#1090;%20&#1087;&#1086;%20&#1080;&#1089;&#1087;&#1086;&#1083;&#1085;&#1077;&#1085;&#1080;&#1102;\&#1050;&#1085;&#1080;&#1075;&#1072;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3">
          <cell r="B3">
            <v>150062923.62</v>
          </cell>
          <cell r="C3">
            <v>30312874.379999999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2"/>
  <sheetViews>
    <sheetView tabSelected="1" zoomScaleSheetLayoutView="95" workbookViewId="0">
      <selection activeCell="B3" sqref="B3"/>
    </sheetView>
  </sheetViews>
  <sheetFormatPr defaultColWidth="9.109375" defaultRowHeight="13.8"/>
  <cols>
    <col min="1" max="1" width="26.109375" style="1" customWidth="1"/>
    <col min="2" max="2" width="89.5546875" style="46" customWidth="1"/>
    <col min="3" max="3" width="13.5546875" style="68" customWidth="1"/>
    <col min="4" max="4" width="12.88671875" style="68" customWidth="1"/>
    <col min="5" max="5" width="15.109375" style="68" customWidth="1"/>
    <col min="6" max="16384" width="9.109375" style="2"/>
  </cols>
  <sheetData>
    <row r="1" spans="1:5">
      <c r="C1" s="94" t="s">
        <v>244</v>
      </c>
      <c r="D1" s="94"/>
      <c r="E1" s="94"/>
    </row>
    <row r="2" spans="1:5">
      <c r="C2" s="46"/>
      <c r="D2" s="46"/>
      <c r="E2" s="91" t="s">
        <v>245</v>
      </c>
    </row>
    <row r="3" spans="1:5">
      <c r="C3" s="46"/>
      <c r="D3" s="46"/>
      <c r="E3" s="91" t="s">
        <v>103</v>
      </c>
    </row>
    <row r="4" spans="1:5">
      <c r="C4" s="46"/>
      <c r="D4" s="46"/>
      <c r="E4" s="91" t="s">
        <v>259</v>
      </c>
    </row>
    <row r="5" spans="1:5">
      <c r="C5" s="83"/>
      <c r="D5" s="83"/>
      <c r="E5" s="83"/>
    </row>
    <row r="6" spans="1:5" ht="45" customHeight="1">
      <c r="A6" s="99" t="s">
        <v>246</v>
      </c>
      <c r="B6" s="99"/>
      <c r="C6" s="99"/>
      <c r="D6" s="99"/>
      <c r="E6" s="99"/>
    </row>
    <row r="7" spans="1:5" ht="14.25" customHeight="1"/>
    <row r="8" spans="1:5" s="3" customFormat="1" ht="15.75" customHeight="1">
      <c r="A8" s="100" t="s">
        <v>0</v>
      </c>
      <c r="B8" s="102" t="s">
        <v>1</v>
      </c>
      <c r="C8" s="95" t="s">
        <v>247</v>
      </c>
      <c r="D8" s="95" t="s">
        <v>248</v>
      </c>
      <c r="E8" s="97" t="s">
        <v>249</v>
      </c>
    </row>
    <row r="9" spans="1:5" s="3" customFormat="1" ht="40.200000000000003" customHeight="1">
      <c r="A9" s="101"/>
      <c r="B9" s="103"/>
      <c r="C9" s="96"/>
      <c r="D9" s="96"/>
      <c r="E9" s="98"/>
    </row>
    <row r="10" spans="1:5" s="3" customFormat="1" ht="11.25" customHeight="1">
      <c r="A10" s="4">
        <v>1</v>
      </c>
      <c r="B10" s="47">
        <v>2</v>
      </c>
      <c r="C10" s="72">
        <v>3</v>
      </c>
      <c r="D10" s="72">
        <v>3</v>
      </c>
      <c r="E10" s="72">
        <v>3</v>
      </c>
    </row>
    <row r="11" spans="1:5" s="7" customFormat="1" ht="16.5" customHeight="1">
      <c r="A11" s="5" t="s">
        <v>12</v>
      </c>
      <c r="B11" s="18" t="s">
        <v>71</v>
      </c>
      <c r="C11" s="87">
        <f>C12+C21+C30+C38+C48+C56+C66+C76+C78+C83</f>
        <v>150062923.62</v>
      </c>
      <c r="D11" s="87">
        <f>D12+D21+D30+D38+D48+D56+D66+D76+D78+D83</f>
        <v>30312874.379999999</v>
      </c>
      <c r="E11" s="84">
        <f>[1]Лист1!C3/[1]Лист1!B3*100</f>
        <v>20.200109160048363</v>
      </c>
    </row>
    <row r="12" spans="1:5" s="7" customFormat="1" ht="16.5" customHeight="1">
      <c r="A12" s="8" t="s">
        <v>13</v>
      </c>
      <c r="B12" s="18" t="s">
        <v>59</v>
      </c>
      <c r="C12" s="9">
        <f>C13</f>
        <v>80295657</v>
      </c>
      <c r="D12" s="9">
        <f t="shared" ref="D12" si="0">D13</f>
        <v>15379710.49</v>
      </c>
      <c r="E12" s="84">
        <f t="shared" ref="E12:E75" si="1">D12/C12*100</f>
        <v>19.153850985987948</v>
      </c>
    </row>
    <row r="13" spans="1:5" s="12" customFormat="1" ht="21" customHeight="1">
      <c r="A13" s="10" t="s">
        <v>14</v>
      </c>
      <c r="B13" s="27" t="s">
        <v>2</v>
      </c>
      <c r="C13" s="11">
        <f>C14+C15+C18+C17+C19+C20+C16</f>
        <v>80295657</v>
      </c>
      <c r="D13" s="11">
        <v>15379710.49</v>
      </c>
      <c r="E13" s="85">
        <f t="shared" si="1"/>
        <v>19.153850985987948</v>
      </c>
    </row>
    <row r="14" spans="1:5" s="3" customFormat="1" ht="115.5" hidden="1" customHeight="1">
      <c r="A14" s="10" t="s">
        <v>15</v>
      </c>
      <c r="B14" s="61" t="s">
        <v>210</v>
      </c>
      <c r="C14" s="11">
        <v>79020657</v>
      </c>
      <c r="D14" s="11">
        <v>79020657</v>
      </c>
      <c r="E14" s="85">
        <f t="shared" si="1"/>
        <v>100</v>
      </c>
    </row>
    <row r="15" spans="1:5" s="3" customFormat="1" ht="79.2" hidden="1">
      <c r="A15" s="10" t="s">
        <v>16</v>
      </c>
      <c r="B15" s="63" t="s">
        <v>200</v>
      </c>
      <c r="C15" s="11">
        <v>180000</v>
      </c>
      <c r="D15" s="11">
        <v>180000</v>
      </c>
      <c r="E15" s="84">
        <f>D15/C15*100</f>
        <v>100</v>
      </c>
    </row>
    <row r="16" spans="1:5" s="3" customFormat="1" ht="79.2" hidden="1">
      <c r="A16" s="10" t="s">
        <v>199</v>
      </c>
      <c r="B16" s="62" t="s">
        <v>201</v>
      </c>
      <c r="C16" s="11">
        <v>20000</v>
      </c>
      <c r="D16" s="11">
        <v>20000</v>
      </c>
      <c r="E16" s="84">
        <f t="shared" si="1"/>
        <v>100</v>
      </c>
    </row>
    <row r="17" spans="1:5" s="3" customFormat="1" ht="66" hidden="1">
      <c r="A17" s="10" t="s">
        <v>26</v>
      </c>
      <c r="B17" s="57" t="s">
        <v>202</v>
      </c>
      <c r="C17" s="11">
        <v>850000</v>
      </c>
      <c r="D17" s="11">
        <v>850000</v>
      </c>
      <c r="E17" s="85">
        <f t="shared" si="1"/>
        <v>100</v>
      </c>
    </row>
    <row r="18" spans="1:5" s="3" customFormat="1" ht="79.2" hidden="1">
      <c r="A18" s="10" t="s">
        <v>17</v>
      </c>
      <c r="B18" s="63" t="s">
        <v>203</v>
      </c>
      <c r="C18" s="11">
        <v>150000</v>
      </c>
      <c r="D18" s="11">
        <v>150000</v>
      </c>
      <c r="E18" s="85">
        <f t="shared" si="1"/>
        <v>100</v>
      </c>
    </row>
    <row r="19" spans="1:5" s="3" customFormat="1" ht="232.5" hidden="1" customHeight="1">
      <c r="A19" s="77" t="s">
        <v>104</v>
      </c>
      <c r="B19" s="32" t="s">
        <v>204</v>
      </c>
      <c r="C19" s="11"/>
      <c r="D19" s="11"/>
      <c r="E19" s="84" t="e">
        <f>D19/C19*100</f>
        <v>#DIV/0!</v>
      </c>
    </row>
    <row r="20" spans="1:5" s="3" customFormat="1" ht="52.8" hidden="1">
      <c r="A20" s="19" t="s">
        <v>105</v>
      </c>
      <c r="B20" s="64" t="s">
        <v>209</v>
      </c>
      <c r="C20" s="11">
        <v>75000</v>
      </c>
      <c r="D20" s="11">
        <v>75000</v>
      </c>
      <c r="E20" s="84">
        <f t="shared" si="1"/>
        <v>100</v>
      </c>
    </row>
    <row r="21" spans="1:5" s="7" customFormat="1" ht="15.75" customHeight="1">
      <c r="A21" s="8" t="s">
        <v>31</v>
      </c>
      <c r="B21" s="18" t="s">
        <v>58</v>
      </c>
      <c r="C21" s="6">
        <f>C22</f>
        <v>26157449.619999997</v>
      </c>
      <c r="D21" s="6">
        <f t="shared" ref="D21" si="2">D22</f>
        <v>6284711.9100000001</v>
      </c>
      <c r="E21" s="84">
        <f t="shared" si="1"/>
        <v>24.026470475144134</v>
      </c>
    </row>
    <row r="22" spans="1:5" s="3" customFormat="1">
      <c r="A22" s="13" t="s">
        <v>32</v>
      </c>
      <c r="B22" s="37" t="s">
        <v>35</v>
      </c>
      <c r="C22" s="14">
        <f>C23+C25+C27+C29</f>
        <v>26157449.619999997</v>
      </c>
      <c r="D22" s="14">
        <v>6284711.9100000001</v>
      </c>
      <c r="E22" s="85">
        <f t="shared" si="1"/>
        <v>24.026470475144134</v>
      </c>
    </row>
    <row r="23" spans="1:5" s="3" customFormat="1" ht="0.75" hidden="1" customHeight="1">
      <c r="A23" s="13" t="s">
        <v>36</v>
      </c>
      <c r="B23" s="37" t="s">
        <v>37</v>
      </c>
      <c r="C23" s="14">
        <f>C24</f>
        <v>14085786.619999999</v>
      </c>
      <c r="D23" s="14">
        <f t="shared" ref="D23" si="3">D24</f>
        <v>14085786.619999999</v>
      </c>
      <c r="E23" s="85">
        <f t="shared" si="1"/>
        <v>100</v>
      </c>
    </row>
    <row r="24" spans="1:5" s="3" customFormat="1" ht="0.75" hidden="1" customHeight="1">
      <c r="A24" s="13" t="s">
        <v>68</v>
      </c>
      <c r="B24" s="48" t="s">
        <v>211</v>
      </c>
      <c r="C24" s="14">
        <v>14085786.619999999</v>
      </c>
      <c r="D24" s="14">
        <v>14085786.619999999</v>
      </c>
      <c r="E24" s="85">
        <f t="shared" si="1"/>
        <v>100</v>
      </c>
    </row>
    <row r="25" spans="1:5" s="3" customFormat="1" ht="0.75" hidden="1" customHeight="1">
      <c r="A25" s="13" t="s">
        <v>38</v>
      </c>
      <c r="B25" s="37" t="s">
        <v>39</v>
      </c>
      <c r="C25" s="14">
        <f>C26</f>
        <v>78472</v>
      </c>
      <c r="D25" s="14">
        <f t="shared" ref="D25" si="4">D26</f>
        <v>78472</v>
      </c>
      <c r="E25" s="85">
        <f t="shared" si="1"/>
        <v>100</v>
      </c>
    </row>
    <row r="26" spans="1:5" s="3" customFormat="1" ht="0.75" hidden="1" customHeight="1">
      <c r="A26" s="13" t="s">
        <v>69</v>
      </c>
      <c r="B26" s="48" t="s">
        <v>212</v>
      </c>
      <c r="C26" s="14">
        <v>78472</v>
      </c>
      <c r="D26" s="14">
        <v>78472</v>
      </c>
      <c r="E26" s="85">
        <f t="shared" si="1"/>
        <v>100</v>
      </c>
    </row>
    <row r="27" spans="1:5" s="3" customFormat="1" ht="0.75" hidden="1" customHeight="1">
      <c r="A27" s="13" t="s">
        <v>40</v>
      </c>
      <c r="B27" s="37" t="s">
        <v>41</v>
      </c>
      <c r="C27" s="14">
        <f>C28</f>
        <v>11993191</v>
      </c>
      <c r="D27" s="14">
        <f t="shared" ref="D27" si="5">D28</f>
        <v>11993191</v>
      </c>
      <c r="E27" s="85">
        <f t="shared" si="1"/>
        <v>100</v>
      </c>
    </row>
    <row r="28" spans="1:5" s="3" customFormat="1" ht="0.75" hidden="1" customHeight="1">
      <c r="A28" s="13" t="s">
        <v>70</v>
      </c>
      <c r="B28" s="48" t="s">
        <v>213</v>
      </c>
      <c r="C28" s="14">
        <v>11993191</v>
      </c>
      <c r="D28" s="14">
        <v>11993191</v>
      </c>
      <c r="E28" s="85">
        <f t="shared" si="1"/>
        <v>100</v>
      </c>
    </row>
    <row r="29" spans="1:5" s="3" customFormat="1" ht="39.6" hidden="1">
      <c r="A29" s="13" t="s">
        <v>42</v>
      </c>
      <c r="B29" s="37" t="s">
        <v>43</v>
      </c>
      <c r="C29" s="14"/>
      <c r="D29" s="14"/>
      <c r="E29" s="85" t="e">
        <f t="shared" si="1"/>
        <v>#DIV/0!</v>
      </c>
    </row>
    <row r="30" spans="1:5" s="3" customFormat="1" ht="16.5" customHeight="1">
      <c r="A30" s="8" t="s">
        <v>18</v>
      </c>
      <c r="B30" s="18" t="s">
        <v>129</v>
      </c>
      <c r="C30" s="9">
        <f>C31+C34+C36</f>
        <v>7847000</v>
      </c>
      <c r="D30" s="9">
        <f t="shared" ref="D30" si="6">D31+D34+D36</f>
        <v>1476712.6400000001</v>
      </c>
      <c r="E30" s="84">
        <f t="shared" si="1"/>
        <v>18.8188178921881</v>
      </c>
    </row>
    <row r="31" spans="1:5" s="3" customFormat="1" ht="14.25" customHeight="1">
      <c r="A31" s="16" t="s">
        <v>89</v>
      </c>
      <c r="B31" s="49" t="s">
        <v>88</v>
      </c>
      <c r="C31" s="14">
        <f>C32+C33</f>
        <v>4155000</v>
      </c>
      <c r="D31" s="14">
        <v>378617.22</v>
      </c>
      <c r="E31" s="85">
        <f t="shared" si="1"/>
        <v>9.1123277978339345</v>
      </c>
    </row>
    <row r="32" spans="1:5" s="3" customFormat="1" ht="16.5" hidden="1" customHeight="1">
      <c r="A32" s="16" t="s">
        <v>92</v>
      </c>
      <c r="B32" s="49" t="s">
        <v>93</v>
      </c>
      <c r="C32" s="14">
        <v>2800280</v>
      </c>
      <c r="D32" s="14">
        <v>2800280</v>
      </c>
      <c r="E32" s="85">
        <f t="shared" si="1"/>
        <v>100</v>
      </c>
    </row>
    <row r="33" spans="1:5" s="3" customFormat="1" ht="39.6" hidden="1">
      <c r="A33" s="16" t="s">
        <v>94</v>
      </c>
      <c r="B33" s="49" t="s">
        <v>95</v>
      </c>
      <c r="C33" s="14">
        <v>1354720</v>
      </c>
      <c r="D33" s="14">
        <v>1354720</v>
      </c>
      <c r="E33" s="85">
        <f t="shared" si="1"/>
        <v>100</v>
      </c>
    </row>
    <row r="34" spans="1:5" s="12" customFormat="1" ht="13.5" customHeight="1">
      <c r="A34" s="70" t="s">
        <v>86</v>
      </c>
      <c r="B34" s="66" t="s">
        <v>83</v>
      </c>
      <c r="C34" s="14">
        <f>C35</f>
        <v>59000</v>
      </c>
      <c r="D34" s="14">
        <v>53974</v>
      </c>
      <c r="E34" s="85">
        <f t="shared" si="1"/>
        <v>91.481355932203385</v>
      </c>
    </row>
    <row r="35" spans="1:5" s="12" customFormat="1" ht="15.75" hidden="1" customHeight="1">
      <c r="A35" s="71" t="s">
        <v>87</v>
      </c>
      <c r="B35" s="27" t="s">
        <v>83</v>
      </c>
      <c r="C35" s="14">
        <v>59000</v>
      </c>
      <c r="D35" s="14">
        <v>59000</v>
      </c>
      <c r="E35" s="85">
        <f t="shared" si="1"/>
        <v>100</v>
      </c>
    </row>
    <row r="36" spans="1:5" s="12" customFormat="1" ht="14.25" customHeight="1">
      <c r="A36" s="71" t="s">
        <v>33</v>
      </c>
      <c r="B36" s="27" t="s">
        <v>34</v>
      </c>
      <c r="C36" s="14">
        <f>C37</f>
        <v>3633000</v>
      </c>
      <c r="D36" s="14">
        <v>1044121.42</v>
      </c>
      <c r="E36" s="85">
        <f t="shared" si="1"/>
        <v>28.739923479218277</v>
      </c>
    </row>
    <row r="37" spans="1:5" s="12" customFormat="1" ht="0.75" hidden="1" customHeight="1">
      <c r="A37" s="70" t="s">
        <v>107</v>
      </c>
      <c r="B37" s="65" t="s">
        <v>106</v>
      </c>
      <c r="C37" s="14">
        <v>3633000</v>
      </c>
      <c r="D37" s="14">
        <v>3633000</v>
      </c>
      <c r="E37" s="85">
        <f t="shared" si="1"/>
        <v>100</v>
      </c>
    </row>
    <row r="38" spans="1:5" s="17" customFormat="1" ht="14.4">
      <c r="A38" s="73" t="s">
        <v>168</v>
      </c>
      <c r="B38" s="78" t="s">
        <v>108</v>
      </c>
      <c r="C38" s="9">
        <f>C39+C41+C43</f>
        <v>18989363</v>
      </c>
      <c r="D38" s="9">
        <f t="shared" ref="D38" si="7">D39+D41+D43</f>
        <v>960281.44000000006</v>
      </c>
      <c r="E38" s="84">
        <f t="shared" si="1"/>
        <v>5.0569439322424881</v>
      </c>
    </row>
    <row r="39" spans="1:5" s="12" customFormat="1">
      <c r="A39" s="74" t="s">
        <v>169</v>
      </c>
      <c r="B39" s="79" t="s">
        <v>109</v>
      </c>
      <c r="C39" s="14">
        <f>C40</f>
        <v>3434000</v>
      </c>
      <c r="D39" s="14">
        <v>132169.59</v>
      </c>
      <c r="E39" s="85">
        <f t="shared" si="1"/>
        <v>3.8488523587652881</v>
      </c>
    </row>
    <row r="40" spans="1:5" s="12" customFormat="1" ht="1.5" hidden="1" customHeight="1">
      <c r="A40" s="19" t="s">
        <v>170</v>
      </c>
      <c r="B40" s="55" t="s">
        <v>110</v>
      </c>
      <c r="C40" s="14">
        <v>3434000</v>
      </c>
      <c r="D40" s="14">
        <v>3434000</v>
      </c>
      <c r="E40" s="85">
        <f t="shared" si="1"/>
        <v>100</v>
      </c>
    </row>
    <row r="41" spans="1:5" s="12" customFormat="1">
      <c r="A41" s="71" t="s">
        <v>100</v>
      </c>
      <c r="B41" s="27" t="s">
        <v>130</v>
      </c>
      <c r="C41" s="14">
        <f>C42</f>
        <v>11440363</v>
      </c>
      <c r="D41" s="14">
        <v>492877.59</v>
      </c>
      <c r="E41" s="85">
        <f t="shared" si="1"/>
        <v>4.3082338383843242</v>
      </c>
    </row>
    <row r="42" spans="1:5" s="12" customFormat="1" hidden="1">
      <c r="A42" s="70" t="s">
        <v>101</v>
      </c>
      <c r="B42" s="66" t="s">
        <v>102</v>
      </c>
      <c r="C42" s="14">
        <f>7150227+4290136</f>
        <v>11440363</v>
      </c>
      <c r="D42" s="14">
        <f t="shared" ref="D42" si="8">7150227+4290136</f>
        <v>11440363</v>
      </c>
      <c r="E42" s="85">
        <f t="shared" si="1"/>
        <v>100</v>
      </c>
    </row>
    <row r="43" spans="1:5" s="12" customFormat="1">
      <c r="A43" s="74" t="s">
        <v>171</v>
      </c>
      <c r="B43" s="80" t="s">
        <v>111</v>
      </c>
      <c r="C43" s="14">
        <f>C44+C46</f>
        <v>4115000</v>
      </c>
      <c r="D43" s="14">
        <v>335234.26</v>
      </c>
      <c r="E43" s="85">
        <f t="shared" si="1"/>
        <v>8.1466405832320774</v>
      </c>
    </row>
    <row r="44" spans="1:5" s="12" customFormat="1" hidden="1">
      <c r="A44" s="19" t="s">
        <v>172</v>
      </c>
      <c r="B44" s="55" t="s">
        <v>112</v>
      </c>
      <c r="C44" s="14">
        <f>C45</f>
        <v>854000</v>
      </c>
      <c r="D44" s="14">
        <f t="shared" ref="D44" si="9">D45</f>
        <v>854000</v>
      </c>
      <c r="E44" s="85">
        <f t="shared" si="1"/>
        <v>100</v>
      </c>
    </row>
    <row r="45" spans="1:5" s="12" customFormat="1" ht="26.4" hidden="1">
      <c r="A45" s="19" t="s">
        <v>173</v>
      </c>
      <c r="B45" s="55" t="s">
        <v>113</v>
      </c>
      <c r="C45" s="14">
        <f>844000+10000</f>
        <v>854000</v>
      </c>
      <c r="D45" s="14">
        <f t="shared" ref="D45" si="10">844000+10000</f>
        <v>854000</v>
      </c>
      <c r="E45" s="85">
        <f t="shared" si="1"/>
        <v>100</v>
      </c>
    </row>
    <row r="46" spans="1:5" s="12" customFormat="1" hidden="1">
      <c r="A46" s="19" t="s">
        <v>174</v>
      </c>
      <c r="B46" s="55" t="s">
        <v>114</v>
      </c>
      <c r="C46" s="14">
        <f>C47</f>
        <v>3261000</v>
      </c>
      <c r="D46" s="14">
        <f t="shared" ref="D46" si="11">D47</f>
        <v>3261000</v>
      </c>
      <c r="E46" s="85">
        <f t="shared" si="1"/>
        <v>100</v>
      </c>
    </row>
    <row r="47" spans="1:5" s="12" customFormat="1" ht="26.4" hidden="1">
      <c r="A47" s="19" t="s">
        <v>175</v>
      </c>
      <c r="B47" s="55" t="s">
        <v>115</v>
      </c>
      <c r="C47" s="14">
        <f>3257000+4000</f>
        <v>3261000</v>
      </c>
      <c r="D47" s="14">
        <f t="shared" ref="D47" si="12">3257000+4000</f>
        <v>3261000</v>
      </c>
      <c r="E47" s="85">
        <f t="shared" si="1"/>
        <v>100</v>
      </c>
    </row>
    <row r="48" spans="1:5" s="7" customFormat="1">
      <c r="A48" s="8" t="s">
        <v>3</v>
      </c>
      <c r="B48" s="18" t="s">
        <v>76</v>
      </c>
      <c r="C48" s="9">
        <f>C49+C53+C51</f>
        <v>2308000</v>
      </c>
      <c r="D48" s="9">
        <f t="shared" ref="D48" si="13">D49+D53+D51</f>
        <v>2722750.17</v>
      </c>
      <c r="E48" s="84">
        <f t="shared" si="1"/>
        <v>117.97011135181977</v>
      </c>
    </row>
    <row r="49" spans="1:5" s="3" customFormat="1">
      <c r="A49" s="10" t="s">
        <v>11</v>
      </c>
      <c r="B49" s="27" t="s">
        <v>4</v>
      </c>
      <c r="C49" s="14">
        <f>C50</f>
        <v>1973500</v>
      </c>
      <c r="D49" s="14">
        <v>2675450.17</v>
      </c>
      <c r="E49" s="85">
        <f t="shared" si="1"/>
        <v>135.56879503420319</v>
      </c>
    </row>
    <row r="50" spans="1:5" s="3" customFormat="1" ht="26.4" hidden="1">
      <c r="A50" s="10" t="s">
        <v>180</v>
      </c>
      <c r="B50" s="27" t="s">
        <v>5</v>
      </c>
      <c r="C50" s="14">
        <v>1973500</v>
      </c>
      <c r="D50" s="14">
        <v>1973500</v>
      </c>
      <c r="E50" s="85">
        <f t="shared" si="1"/>
        <v>100</v>
      </c>
    </row>
    <row r="51" spans="1:5" s="3" customFormat="1" ht="24.75" customHeight="1">
      <c r="A51" s="19" t="s">
        <v>208</v>
      </c>
      <c r="B51" s="20" t="s">
        <v>207</v>
      </c>
      <c r="C51" s="14">
        <f>C52</f>
        <v>54000</v>
      </c>
      <c r="D51" s="14">
        <v>10700</v>
      </c>
      <c r="E51" s="85">
        <f t="shared" si="1"/>
        <v>19.814814814814817</v>
      </c>
    </row>
    <row r="52" spans="1:5" s="3" customFormat="1" ht="39.6" hidden="1">
      <c r="A52" s="19" t="s">
        <v>116</v>
      </c>
      <c r="B52" s="55" t="s">
        <v>117</v>
      </c>
      <c r="C52" s="14">
        <v>54000</v>
      </c>
      <c r="D52" s="14">
        <v>54000</v>
      </c>
      <c r="E52" s="85">
        <f t="shared" si="1"/>
        <v>100</v>
      </c>
    </row>
    <row r="53" spans="1:5" s="3" customFormat="1" ht="24" customHeight="1">
      <c r="A53" s="10" t="s">
        <v>6</v>
      </c>
      <c r="B53" s="27" t="s">
        <v>7</v>
      </c>
      <c r="C53" s="14">
        <f>C54+C55</f>
        <v>280500</v>
      </c>
      <c r="D53" s="14">
        <v>36600</v>
      </c>
      <c r="E53" s="85">
        <f t="shared" si="1"/>
        <v>13.04812834224599</v>
      </c>
    </row>
    <row r="54" spans="1:5" s="3" customFormat="1" ht="87.75" hidden="1" customHeight="1">
      <c r="A54" s="10" t="s">
        <v>181</v>
      </c>
      <c r="B54" s="48" t="s">
        <v>214</v>
      </c>
      <c r="C54" s="14">
        <v>280500</v>
      </c>
      <c r="D54" s="14">
        <v>280500</v>
      </c>
      <c r="E54" s="85">
        <f t="shared" si="1"/>
        <v>100</v>
      </c>
    </row>
    <row r="55" spans="1:5" s="3" customFormat="1" hidden="1">
      <c r="A55" s="19" t="s">
        <v>84</v>
      </c>
      <c r="B55" s="20" t="s">
        <v>85</v>
      </c>
      <c r="C55" s="14"/>
      <c r="D55" s="14"/>
      <c r="E55" s="85" t="e">
        <f t="shared" si="1"/>
        <v>#DIV/0!</v>
      </c>
    </row>
    <row r="56" spans="1:5" s="3" customFormat="1" ht="36" customHeight="1">
      <c r="A56" s="8" t="s">
        <v>19</v>
      </c>
      <c r="B56" s="18" t="s">
        <v>57</v>
      </c>
      <c r="C56" s="9">
        <f>C57+C64</f>
        <v>11023000</v>
      </c>
      <c r="D56" s="9">
        <f t="shared" ref="D56" si="14">D57+D64</f>
        <v>1428765.22</v>
      </c>
      <c r="E56" s="84">
        <f t="shared" si="1"/>
        <v>12.96167304726481</v>
      </c>
    </row>
    <row r="57" spans="1:5" s="3" customFormat="1" ht="40.5" customHeight="1">
      <c r="A57" s="10" t="s">
        <v>20</v>
      </c>
      <c r="B57" s="37" t="s">
        <v>25</v>
      </c>
      <c r="C57" s="60">
        <f>C58+C59+C60+C61</f>
        <v>7023000</v>
      </c>
      <c r="D57" s="60">
        <v>554582.81999999995</v>
      </c>
      <c r="E57" s="85">
        <f t="shared" si="1"/>
        <v>7.8966655275523268</v>
      </c>
    </row>
    <row r="58" spans="1:5" s="7" customFormat="1" ht="39.6" hidden="1">
      <c r="A58" s="19" t="s">
        <v>122</v>
      </c>
      <c r="B58" s="56" t="s">
        <v>118</v>
      </c>
      <c r="C58" s="60">
        <v>4655127.24</v>
      </c>
      <c r="D58" s="60">
        <v>4655127.24</v>
      </c>
      <c r="E58" s="85">
        <f t="shared" si="1"/>
        <v>100</v>
      </c>
    </row>
    <row r="59" spans="1:5" s="7" customFormat="1" ht="39.6" hidden="1">
      <c r="A59" s="19" t="s">
        <v>123</v>
      </c>
      <c r="B59" s="57" t="s">
        <v>119</v>
      </c>
      <c r="C59" s="60">
        <v>419772.76</v>
      </c>
      <c r="D59" s="60">
        <v>419772.76</v>
      </c>
      <c r="E59" s="85">
        <f t="shared" si="1"/>
        <v>100</v>
      </c>
    </row>
    <row r="60" spans="1:5" s="7" customFormat="1" ht="36" hidden="1" customHeight="1">
      <c r="A60" s="19" t="s">
        <v>124</v>
      </c>
      <c r="B60" s="58" t="s">
        <v>120</v>
      </c>
      <c r="C60" s="60"/>
      <c r="D60" s="60"/>
      <c r="E60" s="85" t="e">
        <f t="shared" si="1"/>
        <v>#DIV/0!</v>
      </c>
    </row>
    <row r="61" spans="1:5" s="3" customFormat="1" ht="24.75" hidden="1" customHeight="1">
      <c r="A61" s="13" t="s">
        <v>125</v>
      </c>
      <c r="B61" s="59" t="s">
        <v>121</v>
      </c>
      <c r="C61" s="60">
        <v>1948100</v>
      </c>
      <c r="D61" s="60">
        <v>1948100</v>
      </c>
      <c r="E61" s="85">
        <f t="shared" si="1"/>
        <v>100</v>
      </c>
    </row>
    <row r="62" spans="1:5" s="3" customFormat="1" hidden="1">
      <c r="A62" s="13" t="s">
        <v>220</v>
      </c>
      <c r="B62" s="57" t="s">
        <v>219</v>
      </c>
      <c r="C62" s="69">
        <f>C63</f>
        <v>0</v>
      </c>
      <c r="D62" s="69">
        <f t="shared" ref="D62" si="15">D63</f>
        <v>0</v>
      </c>
      <c r="E62" s="85" t="e">
        <f t="shared" si="1"/>
        <v>#DIV/0!</v>
      </c>
    </row>
    <row r="63" spans="1:5" s="3" customFormat="1" ht="26.4" hidden="1">
      <c r="A63" s="13" t="s">
        <v>196</v>
      </c>
      <c r="B63" s="57" t="s">
        <v>195</v>
      </c>
      <c r="C63" s="69"/>
      <c r="D63" s="69"/>
      <c r="E63" s="85" t="e">
        <f t="shared" si="1"/>
        <v>#DIV/0!</v>
      </c>
    </row>
    <row r="64" spans="1:5" s="3" customFormat="1" ht="39.6">
      <c r="A64" s="13" t="s">
        <v>221</v>
      </c>
      <c r="B64" s="15" t="s">
        <v>222</v>
      </c>
      <c r="C64" s="60">
        <v>4000000</v>
      </c>
      <c r="D64" s="60">
        <v>874182.4</v>
      </c>
      <c r="E64" s="85">
        <f t="shared" si="1"/>
        <v>21.854559999999999</v>
      </c>
    </row>
    <row r="65" spans="1:5" s="3" customFormat="1" ht="39.6" hidden="1">
      <c r="A65" s="13" t="s">
        <v>178</v>
      </c>
      <c r="B65" s="15" t="s">
        <v>179</v>
      </c>
      <c r="C65" s="60">
        <v>4000000</v>
      </c>
      <c r="D65" s="60">
        <v>4000000</v>
      </c>
      <c r="E65" s="85">
        <f t="shared" si="1"/>
        <v>100</v>
      </c>
    </row>
    <row r="66" spans="1:5" s="3" customFormat="1" ht="17.25" customHeight="1">
      <c r="A66" s="8" t="s">
        <v>22</v>
      </c>
      <c r="B66" s="18" t="s">
        <v>56</v>
      </c>
      <c r="C66" s="9">
        <f>C67</f>
        <v>143454</v>
      </c>
      <c r="D66" s="9">
        <f t="shared" ref="D66" si="16">D67</f>
        <v>126774.42</v>
      </c>
      <c r="E66" s="84">
        <f t="shared" si="1"/>
        <v>88.372872140198254</v>
      </c>
    </row>
    <row r="67" spans="1:5" s="3" customFormat="1" ht="17.25" customHeight="1">
      <c r="A67" s="10" t="s">
        <v>21</v>
      </c>
      <c r="B67" s="27" t="s">
        <v>8</v>
      </c>
      <c r="C67" s="14">
        <f>C68+C69+C70</f>
        <v>143454</v>
      </c>
      <c r="D67" s="14">
        <v>126774.42</v>
      </c>
      <c r="E67" s="85">
        <f t="shared" si="1"/>
        <v>88.372872140198254</v>
      </c>
    </row>
    <row r="68" spans="1:5" s="3" customFormat="1" ht="15.75" hidden="1" customHeight="1">
      <c r="A68" s="10" t="s">
        <v>44</v>
      </c>
      <c r="B68" s="50" t="s">
        <v>45</v>
      </c>
      <c r="C68" s="14">
        <v>63454</v>
      </c>
      <c r="D68" s="14">
        <v>63454</v>
      </c>
      <c r="E68" s="85">
        <f t="shared" si="1"/>
        <v>100</v>
      </c>
    </row>
    <row r="69" spans="1:5" s="3" customFormat="1" ht="15.75" hidden="1" customHeight="1">
      <c r="A69" s="10" t="s">
        <v>46</v>
      </c>
      <c r="B69" s="50" t="s">
        <v>47</v>
      </c>
      <c r="C69" s="14">
        <v>5000</v>
      </c>
      <c r="D69" s="14">
        <v>5000</v>
      </c>
      <c r="E69" s="85">
        <f t="shared" si="1"/>
        <v>100</v>
      </c>
    </row>
    <row r="70" spans="1:5" s="3" customFormat="1" ht="15.75" hidden="1" customHeight="1">
      <c r="A70" s="10" t="s">
        <v>48</v>
      </c>
      <c r="B70" s="50" t="s">
        <v>49</v>
      </c>
      <c r="C70" s="14">
        <f>C71+C72</f>
        <v>75000</v>
      </c>
      <c r="D70" s="14">
        <f t="shared" ref="D70" si="17">D71+D72</f>
        <v>75000</v>
      </c>
      <c r="E70" s="85">
        <f t="shared" si="1"/>
        <v>100</v>
      </c>
    </row>
    <row r="71" spans="1:5" s="3" customFormat="1" ht="15.75" hidden="1" customHeight="1">
      <c r="A71" s="19" t="s">
        <v>67</v>
      </c>
      <c r="B71" s="48" t="s">
        <v>66</v>
      </c>
      <c r="C71" s="14">
        <v>65000</v>
      </c>
      <c r="D71" s="14">
        <v>65000</v>
      </c>
      <c r="E71" s="85">
        <f t="shared" si="1"/>
        <v>100</v>
      </c>
    </row>
    <row r="72" spans="1:5" s="3" customFormat="1" hidden="1">
      <c r="A72" s="19" t="s">
        <v>96</v>
      </c>
      <c r="B72" s="27" t="s">
        <v>97</v>
      </c>
      <c r="C72" s="14">
        <v>10000</v>
      </c>
      <c r="D72" s="14">
        <v>10000</v>
      </c>
      <c r="E72" s="85">
        <f t="shared" si="1"/>
        <v>100</v>
      </c>
    </row>
    <row r="73" spans="1:5" s="7" customFormat="1" hidden="1">
      <c r="A73" s="8" t="s">
        <v>27</v>
      </c>
      <c r="B73" s="18" t="s">
        <v>215</v>
      </c>
      <c r="C73" s="9">
        <f>C74+C75</f>
        <v>0</v>
      </c>
      <c r="D73" s="9">
        <f t="shared" ref="D73" si="18">D74+D75</f>
        <v>0</v>
      </c>
      <c r="E73" s="85" t="e">
        <f t="shared" si="1"/>
        <v>#DIV/0!</v>
      </c>
    </row>
    <row r="74" spans="1:5" s="3" customFormat="1" ht="26.4" hidden="1">
      <c r="A74" s="10" t="s">
        <v>28</v>
      </c>
      <c r="B74" s="27" t="s">
        <v>29</v>
      </c>
      <c r="C74" s="14"/>
      <c r="D74" s="14"/>
      <c r="E74" s="85" t="e">
        <f t="shared" si="1"/>
        <v>#DIV/0!</v>
      </c>
    </row>
    <row r="75" spans="1:5" s="3" customFormat="1" hidden="1">
      <c r="A75" s="13" t="s">
        <v>127</v>
      </c>
      <c r="B75" s="59" t="s">
        <v>126</v>
      </c>
      <c r="C75" s="14"/>
      <c r="D75" s="14"/>
      <c r="E75" s="85" t="e">
        <f t="shared" si="1"/>
        <v>#DIV/0!</v>
      </c>
    </row>
    <row r="76" spans="1:5" s="3" customFormat="1">
      <c r="A76" s="8" t="s">
        <v>256</v>
      </c>
      <c r="B76" s="89" t="s">
        <v>257</v>
      </c>
      <c r="C76" s="9">
        <f>C77</f>
        <v>0</v>
      </c>
      <c r="D76" s="9">
        <f t="shared" ref="D76" si="19">D77</f>
        <v>1120951.7</v>
      </c>
      <c r="E76" s="84">
        <v>0</v>
      </c>
    </row>
    <row r="77" spans="1:5" s="3" customFormat="1">
      <c r="A77" s="10" t="s">
        <v>258</v>
      </c>
      <c r="B77" s="88" t="s">
        <v>255</v>
      </c>
      <c r="C77" s="14">
        <v>0</v>
      </c>
      <c r="D77" s="14">
        <v>1120951.7</v>
      </c>
      <c r="E77" s="85">
        <v>0</v>
      </c>
    </row>
    <row r="78" spans="1:5" s="7" customFormat="1" ht="21" customHeight="1">
      <c r="A78" s="8" t="s">
        <v>30</v>
      </c>
      <c r="B78" s="18" t="s">
        <v>55</v>
      </c>
      <c r="C78" s="9">
        <f>C81+C79</f>
        <v>2163000</v>
      </c>
      <c r="D78" s="9">
        <f t="shared" ref="D78" si="20">D81+D79</f>
        <v>228708.41</v>
      </c>
      <c r="E78" s="84">
        <f t="shared" ref="E78:E138" si="21">D78/C78*100</f>
        <v>10.573666666666668</v>
      </c>
    </row>
    <row r="79" spans="1:5" s="3" customFormat="1" ht="39.6">
      <c r="A79" s="19" t="s">
        <v>225</v>
      </c>
      <c r="B79" s="61" t="s">
        <v>226</v>
      </c>
      <c r="C79" s="14">
        <f>C80</f>
        <v>1713000</v>
      </c>
      <c r="D79" s="14">
        <f t="shared" ref="D79" si="22">D80</f>
        <v>0</v>
      </c>
      <c r="E79" s="85">
        <f t="shared" si="21"/>
        <v>0</v>
      </c>
    </row>
    <row r="80" spans="1:5" s="3" customFormat="1" ht="52.8">
      <c r="A80" s="19" t="s">
        <v>176</v>
      </c>
      <c r="B80" s="61" t="s">
        <v>216</v>
      </c>
      <c r="C80" s="14">
        <v>1713000</v>
      </c>
      <c r="D80" s="14">
        <v>0</v>
      </c>
      <c r="E80" s="85">
        <f t="shared" si="21"/>
        <v>0</v>
      </c>
    </row>
    <row r="81" spans="1:5" s="3" customFormat="1">
      <c r="A81" s="75" t="s">
        <v>223</v>
      </c>
      <c r="B81" s="81" t="s">
        <v>224</v>
      </c>
      <c r="C81" s="14">
        <v>450000</v>
      </c>
      <c r="D81" s="14">
        <v>228708.41</v>
      </c>
      <c r="E81" s="85">
        <f t="shared" si="21"/>
        <v>50.824091111111116</v>
      </c>
    </row>
    <row r="82" spans="1:5" s="3" customFormat="1" ht="26.4" hidden="1">
      <c r="A82" s="76" t="s">
        <v>177</v>
      </c>
      <c r="B82" s="82" t="s">
        <v>128</v>
      </c>
      <c r="C82" s="14"/>
      <c r="D82" s="14"/>
      <c r="E82" s="85" t="e">
        <f t="shared" si="21"/>
        <v>#DIV/0!</v>
      </c>
    </row>
    <row r="83" spans="1:5" s="7" customFormat="1" ht="15.75" customHeight="1">
      <c r="A83" s="8" t="s">
        <v>9</v>
      </c>
      <c r="B83" s="18" t="s">
        <v>54</v>
      </c>
      <c r="C83" s="9">
        <f>C84+C86+C87+C88+C85</f>
        <v>1136000</v>
      </c>
      <c r="D83" s="9">
        <f t="shared" ref="D83" si="23">D84+D86+D87+D88+D85</f>
        <v>583507.98</v>
      </c>
      <c r="E83" s="84">
        <f t="shared" si="21"/>
        <v>51.365139084507035</v>
      </c>
    </row>
    <row r="84" spans="1:5" s="3" customFormat="1" ht="26.4">
      <c r="A84" s="21" t="s">
        <v>77</v>
      </c>
      <c r="B84" s="22" t="s">
        <v>78</v>
      </c>
      <c r="C84" s="23">
        <v>711200</v>
      </c>
      <c r="D84" s="23">
        <f>98711.94</f>
        <v>98711.94</v>
      </c>
      <c r="E84" s="85">
        <f t="shared" si="21"/>
        <v>13.879631608548932</v>
      </c>
    </row>
    <row r="85" spans="1:5" s="3" customFormat="1" ht="26.4">
      <c r="A85" s="21" t="s">
        <v>242</v>
      </c>
      <c r="B85" s="22" t="s">
        <v>243</v>
      </c>
      <c r="C85" s="23">
        <v>25000</v>
      </c>
      <c r="D85" s="23">
        <v>21480.39</v>
      </c>
      <c r="E85" s="85">
        <f t="shared" si="21"/>
        <v>85.921559999999999</v>
      </c>
    </row>
    <row r="86" spans="1:5" s="3" customFormat="1" ht="52.8">
      <c r="A86" s="16" t="s">
        <v>79</v>
      </c>
      <c r="B86" s="22" t="s">
        <v>80</v>
      </c>
      <c r="C86" s="23">
        <v>25000</v>
      </c>
      <c r="D86" s="23">
        <v>79980.649999999994</v>
      </c>
      <c r="E86" s="85">
        <f t="shared" si="21"/>
        <v>319.92259999999999</v>
      </c>
    </row>
    <row r="87" spans="1:5" s="3" customFormat="1" hidden="1">
      <c r="A87" s="16" t="s">
        <v>81</v>
      </c>
      <c r="B87" s="22" t="s">
        <v>82</v>
      </c>
      <c r="C87" s="23"/>
      <c r="D87" s="23"/>
      <c r="E87" s="85" t="e">
        <f t="shared" si="21"/>
        <v>#DIV/0!</v>
      </c>
    </row>
    <row r="88" spans="1:5" s="3" customFormat="1" ht="15.75" customHeight="1">
      <c r="A88" s="10" t="s">
        <v>98</v>
      </c>
      <c r="B88" s="51" t="s">
        <v>99</v>
      </c>
      <c r="C88" s="23">
        <v>374800</v>
      </c>
      <c r="D88" s="23">
        <v>383335</v>
      </c>
      <c r="E88" s="85">
        <f t="shared" si="21"/>
        <v>102.27721451440767</v>
      </c>
    </row>
    <row r="89" spans="1:5" s="3" customFormat="1" ht="13.5" hidden="1" customHeight="1">
      <c r="A89" s="8" t="s">
        <v>187</v>
      </c>
      <c r="B89" s="67" t="s">
        <v>186</v>
      </c>
      <c r="C89" s="9">
        <f>C90</f>
        <v>0</v>
      </c>
      <c r="D89" s="9">
        <f t="shared" ref="D89" si="24">D90</f>
        <v>0</v>
      </c>
      <c r="E89" s="85" t="e">
        <f t="shared" si="21"/>
        <v>#DIV/0!</v>
      </c>
    </row>
    <row r="90" spans="1:5" s="3" customFormat="1" ht="15.75" hidden="1" customHeight="1">
      <c r="A90" s="10" t="s">
        <v>189</v>
      </c>
      <c r="B90" s="51" t="s">
        <v>188</v>
      </c>
      <c r="C90" s="14">
        <f>C91+C92</f>
        <v>0</v>
      </c>
      <c r="D90" s="14">
        <f t="shared" ref="D90" si="25">D91+D92</f>
        <v>0</v>
      </c>
      <c r="E90" s="85" t="e">
        <f t="shared" si="21"/>
        <v>#DIV/0!</v>
      </c>
    </row>
    <row r="91" spans="1:5" s="3" customFormat="1" ht="26.4" hidden="1">
      <c r="A91" s="10" t="s">
        <v>182</v>
      </c>
      <c r="B91" s="64" t="s">
        <v>185</v>
      </c>
      <c r="C91" s="23"/>
      <c r="D91" s="23"/>
      <c r="E91" s="85" t="e">
        <f t="shared" si="21"/>
        <v>#DIV/0!</v>
      </c>
    </row>
    <row r="92" spans="1:5" s="3" customFormat="1" ht="26.4" hidden="1">
      <c r="A92" s="10" t="s">
        <v>183</v>
      </c>
      <c r="B92" s="64" t="s">
        <v>184</v>
      </c>
      <c r="C92" s="23"/>
      <c r="D92" s="23"/>
      <c r="E92" s="85" t="e">
        <f t="shared" si="21"/>
        <v>#DIV/0!</v>
      </c>
    </row>
    <row r="93" spans="1:5" s="3" customFormat="1" ht="17.25" customHeight="1">
      <c r="A93" s="8" t="s">
        <v>50</v>
      </c>
      <c r="B93" s="52" t="s">
        <v>72</v>
      </c>
      <c r="C93" s="6">
        <f>C94+C142+C140+C137+C144+C145</f>
        <v>878829803.75999999</v>
      </c>
      <c r="D93" s="6">
        <f>D94+D142+D140+D137+D144+D145</f>
        <v>141298724.43000004</v>
      </c>
      <c r="E93" s="84">
        <f t="shared" si="21"/>
        <v>16.078053318795657</v>
      </c>
    </row>
    <row r="94" spans="1:5" s="3" customFormat="1" ht="19.5" customHeight="1">
      <c r="A94" s="8" t="s">
        <v>24</v>
      </c>
      <c r="B94" s="18" t="s">
        <v>53</v>
      </c>
      <c r="C94" s="6">
        <f>C95+C98+C110+C130</f>
        <v>873829803.75999999</v>
      </c>
      <c r="D94" s="6">
        <f>D95+D98+D110+D130</f>
        <v>146351657.89000002</v>
      </c>
      <c r="E94" s="84">
        <f t="shared" si="21"/>
        <v>16.748302387978054</v>
      </c>
    </row>
    <row r="95" spans="1:5" s="3" customFormat="1" ht="17.25" customHeight="1">
      <c r="A95" s="24" t="s">
        <v>62</v>
      </c>
      <c r="B95" s="25" t="s">
        <v>60</v>
      </c>
      <c r="C95" s="26">
        <f>C96+C97</f>
        <v>399465938.62</v>
      </c>
      <c r="D95" s="26">
        <f t="shared" ref="D95" si="26">D96+D97</f>
        <v>59919900</v>
      </c>
      <c r="E95" s="84">
        <f t="shared" si="21"/>
        <v>15.000002304827298</v>
      </c>
    </row>
    <row r="96" spans="1:5" s="3" customFormat="1" ht="26.4">
      <c r="A96" s="10" t="s">
        <v>133</v>
      </c>
      <c r="B96" s="27" t="s">
        <v>131</v>
      </c>
      <c r="C96" s="11">
        <v>77249317.620000005</v>
      </c>
      <c r="D96" s="11">
        <v>11587500</v>
      </c>
      <c r="E96" s="85">
        <f t="shared" si="21"/>
        <v>15.000132502141316</v>
      </c>
    </row>
    <row r="97" spans="1:5" s="3" customFormat="1" ht="26.4">
      <c r="A97" s="10" t="s">
        <v>134</v>
      </c>
      <c r="B97" s="27" t="s">
        <v>132</v>
      </c>
      <c r="C97" s="11">
        <v>322216621</v>
      </c>
      <c r="D97" s="11">
        <v>48332400</v>
      </c>
      <c r="E97" s="85">
        <f t="shared" si="21"/>
        <v>14.999971090876778</v>
      </c>
    </row>
    <row r="98" spans="1:5" s="3" customFormat="1" ht="19.5" customHeight="1">
      <c r="A98" s="28" t="s">
        <v>63</v>
      </c>
      <c r="B98" s="25" t="s">
        <v>51</v>
      </c>
      <c r="C98" s="29">
        <f>C99+C104+C101+C103+C102+C100</f>
        <v>8853082.9199999999</v>
      </c>
      <c r="D98" s="29">
        <f t="shared" ref="D98" si="27">D99+D104+D101+D103+D102+D100</f>
        <v>190639.33</v>
      </c>
      <c r="E98" s="84">
        <f t="shared" si="21"/>
        <v>2.1533665924367056</v>
      </c>
    </row>
    <row r="99" spans="1:5" s="3" customFormat="1" ht="30.75" customHeight="1">
      <c r="A99" s="10" t="s">
        <v>228</v>
      </c>
      <c r="B99" s="27" t="s">
        <v>229</v>
      </c>
      <c r="C99" s="11">
        <v>1250000</v>
      </c>
      <c r="D99" s="11">
        <v>0</v>
      </c>
      <c r="E99" s="85">
        <f t="shared" si="21"/>
        <v>0</v>
      </c>
    </row>
    <row r="100" spans="1:5" s="3" customFormat="1" ht="30.75" customHeight="1">
      <c r="A100" s="10" t="s">
        <v>237</v>
      </c>
      <c r="B100" s="31" t="s">
        <v>238</v>
      </c>
      <c r="C100" s="11">
        <v>477004.04</v>
      </c>
      <c r="D100" s="11">
        <v>0</v>
      </c>
      <c r="E100" s="85">
        <f t="shared" si="21"/>
        <v>0</v>
      </c>
    </row>
    <row r="101" spans="1:5" s="3" customFormat="1" ht="15" customHeight="1">
      <c r="A101" s="10" t="s">
        <v>136</v>
      </c>
      <c r="B101" s="31" t="s">
        <v>135</v>
      </c>
      <c r="C101" s="11">
        <v>344076.35</v>
      </c>
      <c r="D101" s="11">
        <v>168539.33</v>
      </c>
      <c r="E101" s="85">
        <f t="shared" si="21"/>
        <v>48.983119589591091</v>
      </c>
    </row>
    <row r="102" spans="1:5" s="3" customFormat="1" ht="26.4">
      <c r="A102" s="10" t="s">
        <v>233</v>
      </c>
      <c r="B102" s="31" t="s">
        <v>234</v>
      </c>
      <c r="C102" s="11">
        <v>1900000</v>
      </c>
      <c r="D102" s="11">
        <v>0</v>
      </c>
      <c r="E102" s="85">
        <f t="shared" si="21"/>
        <v>0</v>
      </c>
    </row>
    <row r="103" spans="1:5" s="3" customFormat="1">
      <c r="A103" s="10" t="s">
        <v>231</v>
      </c>
      <c r="B103" s="31" t="s">
        <v>232</v>
      </c>
      <c r="C103" s="11">
        <v>4302400.82</v>
      </c>
      <c r="D103" s="11">
        <v>0</v>
      </c>
      <c r="E103" s="85">
        <f t="shared" si="21"/>
        <v>0</v>
      </c>
    </row>
    <row r="104" spans="1:5" s="3" customFormat="1" ht="17.25" customHeight="1">
      <c r="A104" s="30" t="s">
        <v>138</v>
      </c>
      <c r="B104" s="31" t="s">
        <v>163</v>
      </c>
      <c r="C104" s="14">
        <f>SUM(C105:C109)</f>
        <v>579601.71</v>
      </c>
      <c r="D104" s="14">
        <f>SUM(D105:D109)</f>
        <v>22100</v>
      </c>
      <c r="E104" s="85">
        <f t="shared" si="21"/>
        <v>3.8129632157227422</v>
      </c>
    </row>
    <row r="105" spans="1:5" s="3" customFormat="1" ht="26.4" hidden="1">
      <c r="A105" s="30" t="s">
        <v>138</v>
      </c>
      <c r="B105" s="27" t="s">
        <v>164</v>
      </c>
      <c r="C105" s="11"/>
      <c r="D105" s="11"/>
      <c r="E105" s="85" t="e">
        <f t="shared" si="21"/>
        <v>#DIV/0!</v>
      </c>
    </row>
    <row r="106" spans="1:5" s="3" customFormat="1" ht="39.6">
      <c r="A106" s="30" t="s">
        <v>138</v>
      </c>
      <c r="B106" s="27" t="s">
        <v>137</v>
      </c>
      <c r="C106" s="11">
        <v>70866</v>
      </c>
      <c r="D106" s="11">
        <v>22100</v>
      </c>
      <c r="E106" s="85">
        <f t="shared" si="21"/>
        <v>31.185617926791409</v>
      </c>
    </row>
    <row r="107" spans="1:5" s="3" customFormat="1" ht="39.6" hidden="1">
      <c r="A107" s="30" t="s">
        <v>138</v>
      </c>
      <c r="B107" s="27" t="s">
        <v>190</v>
      </c>
      <c r="C107" s="11"/>
      <c r="D107" s="11"/>
      <c r="E107" s="85" t="e">
        <f t="shared" si="21"/>
        <v>#DIV/0!</v>
      </c>
    </row>
    <row r="108" spans="1:5" s="3" customFormat="1" ht="26.4">
      <c r="A108" s="30" t="s">
        <v>138</v>
      </c>
      <c r="B108" s="27" t="s">
        <v>250</v>
      </c>
      <c r="C108" s="11">
        <v>128735.71</v>
      </c>
      <c r="D108" s="11">
        <v>0</v>
      </c>
      <c r="E108" s="85">
        <f t="shared" ref="E108" si="28">D108/C108*100</f>
        <v>0</v>
      </c>
    </row>
    <row r="109" spans="1:5" s="3" customFormat="1" ht="26.4">
      <c r="A109" s="30" t="s">
        <v>138</v>
      </c>
      <c r="B109" s="27" t="s">
        <v>217</v>
      </c>
      <c r="C109" s="11">
        <v>380000</v>
      </c>
      <c r="D109" s="11">
        <v>0</v>
      </c>
      <c r="E109" s="85">
        <f t="shared" si="21"/>
        <v>0</v>
      </c>
    </row>
    <row r="110" spans="1:5" s="3" customFormat="1" ht="14.4">
      <c r="A110" s="28" t="s">
        <v>64</v>
      </c>
      <c r="B110" s="25" t="s">
        <v>61</v>
      </c>
      <c r="C110" s="26">
        <f>C111+C127+C120+C123+C122+C126+C125+C124+C121</f>
        <v>387411091.04000002</v>
      </c>
      <c r="D110" s="26">
        <f>D111+D127+D120+D123+D122+D126+D125+D124+D121</f>
        <v>84079035.390000015</v>
      </c>
      <c r="E110" s="84">
        <f t="shared" si="21"/>
        <v>21.702795127597131</v>
      </c>
    </row>
    <row r="111" spans="1:5" s="3" customFormat="1" ht="26.4">
      <c r="A111" s="33" t="s">
        <v>140</v>
      </c>
      <c r="B111" s="34" t="s">
        <v>139</v>
      </c>
      <c r="C111" s="35">
        <f>SUM(C112:C119)</f>
        <v>32927467.550000001</v>
      </c>
      <c r="D111" s="35">
        <f t="shared" ref="D111" si="29">SUM(D112:D119)</f>
        <v>7569577.54</v>
      </c>
      <c r="E111" s="85">
        <f t="shared" si="21"/>
        <v>22.988641712289834</v>
      </c>
    </row>
    <row r="112" spans="1:5" s="3" customFormat="1" ht="52.8">
      <c r="A112" s="30" t="s">
        <v>140</v>
      </c>
      <c r="B112" s="27" t="s">
        <v>141</v>
      </c>
      <c r="C112" s="11">
        <v>1237012.8500000001</v>
      </c>
      <c r="D112" s="11">
        <v>0</v>
      </c>
      <c r="E112" s="85">
        <f t="shared" si="21"/>
        <v>0</v>
      </c>
    </row>
    <row r="113" spans="1:5" s="3" customFormat="1" ht="26.4">
      <c r="A113" s="30" t="s">
        <v>140</v>
      </c>
      <c r="B113" s="27" t="s">
        <v>142</v>
      </c>
      <c r="C113" s="11">
        <v>455268.55</v>
      </c>
      <c r="D113" s="11">
        <v>60296.73</v>
      </c>
      <c r="E113" s="85">
        <f t="shared" si="21"/>
        <v>13.24421157578313</v>
      </c>
    </row>
    <row r="114" spans="1:5" s="3" customFormat="1" ht="39.6">
      <c r="A114" s="30" t="s">
        <v>140</v>
      </c>
      <c r="B114" s="32" t="s">
        <v>143</v>
      </c>
      <c r="C114" s="11">
        <v>7000</v>
      </c>
      <c r="D114" s="11">
        <v>0</v>
      </c>
      <c r="E114" s="85">
        <f t="shared" si="21"/>
        <v>0</v>
      </c>
    </row>
    <row r="115" spans="1:5" s="3" customFormat="1" ht="26.4">
      <c r="A115" s="30" t="s">
        <v>140</v>
      </c>
      <c r="B115" s="32" t="s">
        <v>144</v>
      </c>
      <c r="C115" s="11">
        <v>35000</v>
      </c>
      <c r="D115" s="11">
        <v>0</v>
      </c>
      <c r="E115" s="85">
        <f t="shared" si="21"/>
        <v>0</v>
      </c>
    </row>
    <row r="116" spans="1:5" s="3" customFormat="1" ht="52.8">
      <c r="A116" s="30" t="s">
        <v>140</v>
      </c>
      <c r="B116" s="32" t="s">
        <v>239</v>
      </c>
      <c r="C116" s="11">
        <v>3788314.42</v>
      </c>
      <c r="D116" s="11">
        <v>0</v>
      </c>
      <c r="E116" s="85">
        <f t="shared" si="21"/>
        <v>0</v>
      </c>
    </row>
    <row r="117" spans="1:5" s="3" customFormat="1" ht="66">
      <c r="A117" s="30" t="s">
        <v>140</v>
      </c>
      <c r="B117" s="32" t="s">
        <v>240</v>
      </c>
      <c r="C117" s="11">
        <v>3624555</v>
      </c>
      <c r="D117" s="11">
        <v>0</v>
      </c>
      <c r="E117" s="85">
        <f t="shared" si="21"/>
        <v>0</v>
      </c>
    </row>
    <row r="118" spans="1:5" s="3" customFormat="1" ht="26.4">
      <c r="A118" s="30" t="s">
        <v>140</v>
      </c>
      <c r="B118" s="32" t="s">
        <v>197</v>
      </c>
      <c r="C118" s="11">
        <v>3186879.87</v>
      </c>
      <c r="D118" s="11">
        <v>738353.67</v>
      </c>
      <c r="E118" s="85">
        <f t="shared" si="21"/>
        <v>23.168544159777195</v>
      </c>
    </row>
    <row r="119" spans="1:5" s="3" customFormat="1" ht="66">
      <c r="A119" s="30" t="s">
        <v>140</v>
      </c>
      <c r="B119" s="32" t="s">
        <v>145</v>
      </c>
      <c r="C119" s="11">
        <v>20593436.859999999</v>
      </c>
      <c r="D119" s="11">
        <v>6770927.1399999997</v>
      </c>
      <c r="E119" s="85">
        <f t="shared" si="21"/>
        <v>32.879053584065034</v>
      </c>
    </row>
    <row r="120" spans="1:5" s="3" customFormat="1" ht="40.5" customHeight="1">
      <c r="A120" s="36" t="s">
        <v>147</v>
      </c>
      <c r="B120" s="37" t="s">
        <v>146</v>
      </c>
      <c r="C120" s="11">
        <v>3749987.5</v>
      </c>
      <c r="D120" s="11">
        <v>1113976</v>
      </c>
      <c r="E120" s="85">
        <f t="shared" si="21"/>
        <v>29.706125687085621</v>
      </c>
    </row>
    <row r="121" spans="1:5" s="3" customFormat="1" ht="27.75" customHeight="1">
      <c r="A121" s="36" t="s">
        <v>205</v>
      </c>
      <c r="B121" s="37" t="s">
        <v>206</v>
      </c>
      <c r="C121" s="11">
        <v>3167397.32</v>
      </c>
      <c r="D121" s="11">
        <v>0</v>
      </c>
      <c r="E121" s="85">
        <f t="shared" si="21"/>
        <v>0</v>
      </c>
    </row>
    <row r="122" spans="1:5" s="3" customFormat="1" ht="26.4">
      <c r="A122" s="30" t="s">
        <v>150</v>
      </c>
      <c r="B122" s="27" t="s">
        <v>148</v>
      </c>
      <c r="C122" s="11">
        <v>685619.5</v>
      </c>
      <c r="D122" s="11">
        <v>154295.93</v>
      </c>
      <c r="E122" s="85">
        <f t="shared" si="21"/>
        <v>22.504600583851538</v>
      </c>
    </row>
    <row r="123" spans="1:5" s="3" customFormat="1" ht="25.5" customHeight="1">
      <c r="A123" s="30" t="s">
        <v>152</v>
      </c>
      <c r="B123" s="27" t="s">
        <v>151</v>
      </c>
      <c r="C123" s="11">
        <v>4288.3100000000004</v>
      </c>
      <c r="D123" s="11">
        <v>0</v>
      </c>
      <c r="E123" s="85">
        <f t="shared" si="21"/>
        <v>0</v>
      </c>
    </row>
    <row r="124" spans="1:5" s="3" customFormat="1" ht="52.8">
      <c r="A124" s="30" t="s">
        <v>198</v>
      </c>
      <c r="B124" s="27" t="s">
        <v>241</v>
      </c>
      <c r="C124" s="11">
        <v>2806447.55</v>
      </c>
      <c r="D124" s="11">
        <v>720000</v>
      </c>
      <c r="E124" s="85">
        <f t="shared" si="21"/>
        <v>25.655209554869469</v>
      </c>
    </row>
    <row r="125" spans="1:5" s="3" customFormat="1" ht="57.75" customHeight="1">
      <c r="A125" s="30" t="s">
        <v>149</v>
      </c>
      <c r="B125" s="32" t="s">
        <v>153</v>
      </c>
      <c r="C125" s="11">
        <v>26029584</v>
      </c>
      <c r="D125" s="11">
        <v>6600000</v>
      </c>
      <c r="E125" s="85">
        <f t="shared" si="21"/>
        <v>25.355764425585903</v>
      </c>
    </row>
    <row r="126" spans="1:5" s="3" customFormat="1">
      <c r="A126" s="38" t="s">
        <v>155</v>
      </c>
      <c r="B126" s="48" t="s">
        <v>154</v>
      </c>
      <c r="C126" s="39">
        <v>2836611.31</v>
      </c>
      <c r="D126" s="39">
        <v>636169.92000000004</v>
      </c>
      <c r="E126" s="85">
        <f t="shared" si="21"/>
        <v>22.427109338431002</v>
      </c>
    </row>
    <row r="127" spans="1:5" s="3" customFormat="1" ht="19.5" customHeight="1">
      <c r="A127" s="33" t="s">
        <v>158</v>
      </c>
      <c r="B127" s="40" t="s">
        <v>156</v>
      </c>
      <c r="C127" s="35">
        <f>SUM(C128:C129)</f>
        <v>315203688</v>
      </c>
      <c r="D127" s="35">
        <f t="shared" ref="D127" si="30">SUM(D128:D129)</f>
        <v>67285016</v>
      </c>
      <c r="E127" s="85">
        <f t="shared" si="21"/>
        <v>21.346519270421734</v>
      </c>
    </row>
    <row r="128" spans="1:5" s="3" customFormat="1" ht="19.5" customHeight="1">
      <c r="A128" s="30" t="s">
        <v>158</v>
      </c>
      <c r="B128" s="27" t="s">
        <v>157</v>
      </c>
      <c r="C128" s="11">
        <v>314274060</v>
      </c>
      <c r="D128" s="11">
        <v>67051016</v>
      </c>
      <c r="E128" s="85">
        <f t="shared" si="21"/>
        <v>21.335205330023101</v>
      </c>
    </row>
    <row r="129" spans="1:5" s="3" customFormat="1" ht="66">
      <c r="A129" s="30" t="s">
        <v>158</v>
      </c>
      <c r="B129" s="27" t="s">
        <v>227</v>
      </c>
      <c r="C129" s="11">
        <v>929628</v>
      </c>
      <c r="D129" s="11">
        <v>234000</v>
      </c>
      <c r="E129" s="85">
        <f t="shared" si="21"/>
        <v>25.171358866127097</v>
      </c>
    </row>
    <row r="130" spans="1:5" s="3" customFormat="1" ht="19.5" customHeight="1">
      <c r="A130" s="28" t="s">
        <v>65</v>
      </c>
      <c r="B130" s="25" t="s">
        <v>23</v>
      </c>
      <c r="C130" s="6">
        <f>C132+C131</f>
        <v>78099691.180000007</v>
      </c>
      <c r="D130" s="6">
        <f t="shared" ref="D130" si="31">D132+D131</f>
        <v>2162083.17</v>
      </c>
      <c r="E130" s="84">
        <f t="shared" si="21"/>
        <v>2.7683632769007316</v>
      </c>
    </row>
    <row r="131" spans="1:5" s="3" customFormat="1" ht="42" hidden="1" customHeight="1">
      <c r="A131" s="30" t="s">
        <v>160</v>
      </c>
      <c r="B131" s="27" t="s">
        <v>159</v>
      </c>
      <c r="C131" s="11"/>
      <c r="D131" s="11"/>
      <c r="E131" s="85" t="e">
        <f t="shared" si="21"/>
        <v>#DIV/0!</v>
      </c>
    </row>
    <row r="132" spans="1:5" s="12" customFormat="1" ht="17.25" customHeight="1">
      <c r="A132" s="33" t="s">
        <v>161</v>
      </c>
      <c r="B132" s="40" t="s">
        <v>162</v>
      </c>
      <c r="C132" s="35">
        <f>SUM(C133:C136)</f>
        <v>78099691.180000007</v>
      </c>
      <c r="D132" s="35">
        <f>SUM(D133:D136)</f>
        <v>2162083.17</v>
      </c>
      <c r="E132" s="85">
        <f t="shared" si="21"/>
        <v>2.7683632769007316</v>
      </c>
    </row>
    <row r="133" spans="1:5" s="3" customFormat="1" ht="39.6">
      <c r="A133" s="30" t="s">
        <v>161</v>
      </c>
      <c r="B133" s="27" t="s">
        <v>218</v>
      </c>
      <c r="C133" s="11">
        <v>7137555.0099999998</v>
      </c>
      <c r="D133" s="11">
        <v>2008724.39</v>
      </c>
      <c r="E133" s="85">
        <f t="shared" si="21"/>
        <v>28.143031993248339</v>
      </c>
    </row>
    <row r="134" spans="1:5" s="3" customFormat="1" ht="52.8">
      <c r="A134" s="30" t="s">
        <v>161</v>
      </c>
      <c r="B134" s="27" t="s">
        <v>230</v>
      </c>
      <c r="C134" s="14">
        <v>62178202.25</v>
      </c>
      <c r="D134" s="14">
        <v>0</v>
      </c>
      <c r="E134" s="85">
        <f t="shared" si="21"/>
        <v>0</v>
      </c>
    </row>
    <row r="135" spans="1:5" s="3" customFormat="1" ht="26.4">
      <c r="A135" s="30" t="s">
        <v>161</v>
      </c>
      <c r="B135" s="27" t="s">
        <v>236</v>
      </c>
      <c r="C135" s="14">
        <v>8000000</v>
      </c>
      <c r="D135" s="14">
        <v>0</v>
      </c>
      <c r="E135" s="85">
        <f t="shared" si="21"/>
        <v>0</v>
      </c>
    </row>
    <row r="136" spans="1:5" s="3" customFormat="1" ht="118.8">
      <c r="A136" s="30" t="s">
        <v>161</v>
      </c>
      <c r="B136" s="27" t="s">
        <v>235</v>
      </c>
      <c r="C136" s="11">
        <v>783933.92</v>
      </c>
      <c r="D136" s="11">
        <v>153358.78</v>
      </c>
      <c r="E136" s="85">
        <f t="shared" si="21"/>
        <v>19.562717735188702</v>
      </c>
    </row>
    <row r="137" spans="1:5" s="7" customFormat="1">
      <c r="A137" s="41" t="s">
        <v>90</v>
      </c>
      <c r="B137" s="18" t="s">
        <v>91</v>
      </c>
      <c r="C137" s="6">
        <f>C138</f>
        <v>5000000</v>
      </c>
      <c r="D137" s="6">
        <f t="shared" ref="D137" si="32">D138</f>
        <v>0</v>
      </c>
      <c r="E137" s="84">
        <f t="shared" si="21"/>
        <v>0</v>
      </c>
    </row>
    <row r="138" spans="1:5" s="3" customFormat="1">
      <c r="A138" s="30" t="s">
        <v>167</v>
      </c>
      <c r="B138" s="27" t="s">
        <v>166</v>
      </c>
      <c r="C138" s="11">
        <f t="shared" ref="C138:D138" si="33">C139</f>
        <v>5000000</v>
      </c>
      <c r="D138" s="11">
        <f t="shared" si="33"/>
        <v>0</v>
      </c>
      <c r="E138" s="85">
        <f t="shared" si="21"/>
        <v>0</v>
      </c>
    </row>
    <row r="139" spans="1:5" s="3" customFormat="1">
      <c r="A139" s="30" t="s">
        <v>165</v>
      </c>
      <c r="B139" s="27" t="s">
        <v>166</v>
      </c>
      <c r="C139" s="11">
        <v>5000000</v>
      </c>
      <c r="D139" s="11"/>
      <c r="E139" s="85">
        <f t="shared" ref="E139:E146" si="34">D139/C139*100</f>
        <v>0</v>
      </c>
    </row>
    <row r="140" spans="1:5" s="7" customFormat="1" ht="26.4" hidden="1">
      <c r="A140" s="41" t="s">
        <v>74</v>
      </c>
      <c r="B140" s="18" t="s">
        <v>75</v>
      </c>
      <c r="C140" s="6">
        <f>C141</f>
        <v>0</v>
      </c>
      <c r="D140" s="6">
        <f t="shared" ref="D140" si="35">D141</f>
        <v>0</v>
      </c>
      <c r="E140" s="85" t="e">
        <f t="shared" si="34"/>
        <v>#DIV/0!</v>
      </c>
    </row>
    <row r="141" spans="1:5" s="3" customFormat="1" ht="26.4" hidden="1">
      <c r="A141" s="30" t="s">
        <v>191</v>
      </c>
      <c r="B141" s="27" t="s">
        <v>192</v>
      </c>
      <c r="C141" s="11"/>
      <c r="D141" s="11"/>
      <c r="E141" s="85" t="e">
        <f t="shared" si="34"/>
        <v>#DIV/0!</v>
      </c>
    </row>
    <row r="142" spans="1:5" s="7" customFormat="1" ht="26.4" hidden="1">
      <c r="A142" s="41" t="s">
        <v>73</v>
      </c>
      <c r="B142" s="18" t="s">
        <v>52</v>
      </c>
      <c r="C142" s="6">
        <f>SUM(C143:C143)</f>
        <v>0</v>
      </c>
      <c r="D142" s="6">
        <f t="shared" ref="D142" si="36">SUM(D143:D143)</f>
        <v>0</v>
      </c>
      <c r="E142" s="85" t="e">
        <f t="shared" si="34"/>
        <v>#DIV/0!</v>
      </c>
    </row>
    <row r="143" spans="1:5" s="3" customFormat="1" ht="26.4" hidden="1">
      <c r="A143" s="36" t="s">
        <v>193</v>
      </c>
      <c r="B143" s="27" t="s">
        <v>194</v>
      </c>
      <c r="C143" s="11"/>
      <c r="D143" s="11"/>
      <c r="E143" s="85" t="e">
        <f t="shared" si="34"/>
        <v>#DIV/0!</v>
      </c>
    </row>
    <row r="144" spans="1:5" s="3" customFormat="1" ht="52.8">
      <c r="A144" s="41" t="s">
        <v>251</v>
      </c>
      <c r="B144" s="86" t="s">
        <v>252</v>
      </c>
      <c r="C144" s="11"/>
      <c r="D144" s="11">
        <v>423118.3</v>
      </c>
      <c r="E144" s="85">
        <v>0</v>
      </c>
    </row>
    <row r="145" spans="1:5" s="3" customFormat="1" ht="34.5" customHeight="1">
      <c r="A145" s="41" t="s">
        <v>254</v>
      </c>
      <c r="B145" s="86" t="s">
        <v>253</v>
      </c>
      <c r="C145" s="11"/>
      <c r="D145" s="11">
        <v>-5476051.7599999998</v>
      </c>
      <c r="E145" s="85">
        <v>0</v>
      </c>
    </row>
    <row r="146" spans="1:5" s="3" customFormat="1">
      <c r="A146" s="92" t="s">
        <v>10</v>
      </c>
      <c r="B146" s="93"/>
      <c r="C146" s="6">
        <f>C11+C93</f>
        <v>1028892727.38</v>
      </c>
      <c r="D146" s="6">
        <f>D11+D93</f>
        <v>171611598.81000003</v>
      </c>
      <c r="E146" s="84">
        <f t="shared" si="34"/>
        <v>16.679250833757607</v>
      </c>
    </row>
    <row r="147" spans="1:5" s="3" customFormat="1" ht="13.2">
      <c r="A147" s="42"/>
      <c r="B147" s="53"/>
      <c r="C147" s="43"/>
      <c r="D147" s="43"/>
      <c r="E147" s="43"/>
    </row>
    <row r="148" spans="1:5" s="3" customFormat="1" ht="11.25" customHeight="1">
      <c r="A148" s="42"/>
      <c r="B148" s="53"/>
      <c r="C148" s="90"/>
      <c r="D148" s="90"/>
      <c r="E148" s="45"/>
    </row>
    <row r="149" spans="1:5" s="3" customFormat="1" ht="13.2" hidden="1">
      <c r="A149" s="42"/>
      <c r="B149" s="53"/>
      <c r="C149" s="90"/>
      <c r="D149" s="90"/>
      <c r="E149" s="45"/>
    </row>
    <row r="150" spans="1:5" s="3" customFormat="1" ht="13.2" hidden="1">
      <c r="A150" s="42"/>
      <c r="B150" s="53"/>
      <c r="C150" s="90"/>
      <c r="D150" s="90"/>
      <c r="E150" s="45"/>
    </row>
    <row r="151" spans="1:5" s="3" customFormat="1" ht="13.2">
      <c r="A151" s="42"/>
      <c r="B151" s="53"/>
      <c r="C151" s="90"/>
      <c r="D151" s="90"/>
      <c r="E151" s="45"/>
    </row>
    <row r="152" spans="1:5" s="44" customFormat="1" ht="13.2">
      <c r="A152" s="42"/>
      <c r="B152" s="54"/>
      <c r="C152" s="90"/>
      <c r="D152" s="90"/>
    </row>
  </sheetData>
  <mergeCells count="8">
    <mergeCell ref="A146:B146"/>
    <mergeCell ref="C1:E1"/>
    <mergeCell ref="D8:D9"/>
    <mergeCell ref="E8:E9"/>
    <mergeCell ref="C8:C9"/>
    <mergeCell ref="A6:E6"/>
    <mergeCell ref="A8:A9"/>
    <mergeCell ref="B8:B9"/>
  </mergeCells>
  <pageMargins left="0.19685039370078741" right="0.19685039370078741" top="0.59055118110236227" bottom="0.19685039370078741" header="0" footer="0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пояснит.</vt:lpstr>
      <vt:lpstr>'к пояснит.'!Область_печати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2025-04-18T13:20:16Z</cp:lastPrinted>
  <dcterms:created xsi:type="dcterms:W3CDTF">2008-10-03T08:03:38Z</dcterms:created>
  <dcterms:modified xsi:type="dcterms:W3CDTF">2025-04-18T13:20:19Z</dcterms:modified>
</cp:coreProperties>
</file>